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01-II - Pavilon č.2 -..." sheetId="2" r:id="rId2"/>
  </sheets>
  <definedNames>
    <definedName name="_xlnm.Print_Area" localSheetId="0">'Rekapitulace stavby'!$C$4:$AP$70,'Rekapitulace stavby'!$C$76:$AP$92</definedName>
    <definedName name="_xlnm.Print_Area" localSheetId="1">'201901-II - Pavilon č.2 -...'!$C$4:$Q$70,'201901-II - Pavilon č.2 -...'!$C$76:$Q$100,'201901-II - Pavilon č.2 -...'!$C$106:$Q$151</definedName>
  </definedNames>
  <calcPr/>
</workbook>
</file>

<file path=xl/calcChain.xml><?xml version="1.0" encoding="utf-8"?>
<calcChain xmlns="http://schemas.openxmlformats.org/spreadsheetml/2006/main">
  <c i="2" r="AA149"/>
  <c r="Y149"/>
  <c r="W149"/>
  <c r="N149"/>
  <c r="BK149"/>
  <c r="AA148"/>
  <c r="Y148"/>
  <c r="W148"/>
  <c r="N148"/>
  <c r="BK148"/>
  <c r="AA146"/>
  <c r="Y146"/>
  <c r="W146"/>
  <c r="N146"/>
  <c r="BK146"/>
  <c r="AA145"/>
  <c r="Y145"/>
  <c r="W145"/>
  <c r="N145"/>
  <c r="BK145"/>
  <c r="AA134"/>
  <c r="Y134"/>
  <c r="W134"/>
  <c r="N134"/>
  <c r="BK134"/>
  <c r="AA132"/>
  <c r="Y132"/>
  <c r="W132"/>
  <c r="N132"/>
  <c r="BK132"/>
  <c r="AA119"/>
  <c r="Y119"/>
  <c r="W119"/>
  <c r="N119"/>
  <c r="BK119"/>
  <c r="AA118"/>
  <c r="Y118"/>
  <c r="W118"/>
  <c r="N118"/>
  <c r="BK118"/>
  <c r="AA117"/>
  <c r="Y117"/>
  <c r="W117"/>
  <c r="N117"/>
  <c r="BK117"/>
  <c i="1" r="BD88"/>
  <c r="BC88"/>
  <c r="BB88"/>
  <c r="BA88"/>
  <c r="AZ88"/>
  <c r="AY88"/>
  <c r="AX88"/>
  <c r="AW88"/>
  <c r="AV88"/>
  <c r="AU88"/>
  <c r="AG88"/>
  <c r="AS88"/>
  <c i="2" r="N88"/>
  <c r="H36"/>
  <c r="H35"/>
  <c r="H34"/>
  <c r="M33"/>
  <c r="H33"/>
  <c r="M32"/>
  <c r="H3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N96"/>
  <c r="N95"/>
  <c r="BI147"/>
  <c r="BH147"/>
  <c r="BG147"/>
  <c r="BF147"/>
  <c r="BE147"/>
  <c r="AA147"/>
  <c r="Y147"/>
  <c r="W147"/>
  <c r="BK147"/>
  <c r="N147"/>
  <c r="N94"/>
  <c r="N93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Y135"/>
  <c r="W135"/>
  <c r="BK135"/>
  <c r="N135"/>
  <c r="N92"/>
  <c r="BI133"/>
  <c r="BH133"/>
  <c r="BG133"/>
  <c r="BF133"/>
  <c r="BE133"/>
  <c r="AA133"/>
  <c r="Y133"/>
  <c r="W133"/>
  <c r="BK133"/>
  <c r="N133"/>
  <c r="N91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5"/>
  <c r="BH125"/>
  <c r="BG125"/>
  <c r="BF125"/>
  <c r="BE125"/>
  <c r="AA125"/>
  <c r="Y125"/>
  <c r="W125"/>
  <c r="BK125"/>
  <c r="N125"/>
  <c r="BI124"/>
  <c r="BH124"/>
  <c r="BG124"/>
  <c r="BF124"/>
  <c r="BE124"/>
  <c r="AA124"/>
  <c r="Y124"/>
  <c r="W124"/>
  <c r="BK124"/>
  <c r="N124"/>
  <c r="BI123"/>
  <c r="BH123"/>
  <c r="BG123"/>
  <c r="BF123"/>
  <c r="BE123"/>
  <c r="AA123"/>
  <c r="Y123"/>
  <c r="W123"/>
  <c r="BK123"/>
  <c r="N123"/>
  <c r="BI122"/>
  <c r="BH122"/>
  <c r="BG122"/>
  <c r="BF122"/>
  <c r="BE122"/>
  <c r="AA122"/>
  <c r="Y122"/>
  <c r="W122"/>
  <c r="BK122"/>
  <c r="N122"/>
  <c r="BI121"/>
  <c r="BH121"/>
  <c r="BG121"/>
  <c r="BF121"/>
  <c r="BE121"/>
  <c r="AA121"/>
  <c r="Y121"/>
  <c r="W121"/>
  <c r="BK121"/>
  <c r="N121"/>
  <c r="BI120"/>
  <c r="BH120"/>
  <c r="BG120"/>
  <c r="BF120"/>
  <c r="BE120"/>
  <c r="AA120"/>
  <c r="Y120"/>
  <c r="W120"/>
  <c r="BK120"/>
  <c r="N120"/>
  <c r="N90"/>
  <c r="N89"/>
  <c r="M114"/>
  <c r="F114"/>
  <c r="M113"/>
  <c r="F113"/>
  <c r="M111"/>
  <c r="F111"/>
  <c r="F109"/>
  <c r="F108"/>
  <c r="L100"/>
  <c r="M28"/>
  <c r="M27"/>
  <c r="M84"/>
  <c r="F84"/>
  <c r="M83"/>
  <c r="F83"/>
  <c r="M81"/>
  <c r="F81"/>
  <c r="F79"/>
  <c r="F78"/>
  <c r="L38"/>
  <c r="M30"/>
  <c r="O21"/>
  <c r="E21"/>
  <c r="O20"/>
  <c r="O15"/>
  <c r="E15"/>
  <c r="O14"/>
  <c r="O12"/>
  <c r="E12"/>
  <c r="O11"/>
  <c r="O9"/>
  <c r="F6"/>
  <c i="1" r="W35"/>
  <c r="W34"/>
  <c r="W33"/>
  <c r="AK32"/>
  <c r="W32"/>
  <c r="AK31"/>
  <c r="W31"/>
  <c r="AK27"/>
  <c r="AK26"/>
  <c r="AN92"/>
  <c r="AG92"/>
  <c r="BD87"/>
  <c r="BC87"/>
  <c r="BB87"/>
  <c r="BA87"/>
  <c r="AZ87"/>
  <c r="AY87"/>
  <c r="AX87"/>
  <c r="AW87"/>
  <c r="AV87"/>
  <c r="AU87"/>
  <c r="AT87"/>
  <c r="AS87"/>
  <c r="AG87"/>
  <c r="AT88"/>
  <c r="AN88"/>
  <c r="AN87"/>
  <c r="AM83"/>
  <c r="L83"/>
  <c r="AM82"/>
  <c r="L82"/>
  <c r="AM80"/>
  <c r="L80"/>
  <c r="L78"/>
  <c r="L77"/>
  <c r="AK37"/>
  <c r="AK2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<sst xmlns="http://schemas.openxmlformats.org/spreadsheetml/2006/main">
  <si>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</si>
  <si>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</si>
  <si>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</si>
  <si>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</si>
  <si>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</si>
  <si>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</si>
  <si>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</si>
  <si>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</si>
  <si>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</si>
  <si>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</si>
  <si>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</si>
  <si>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</si>
  <si>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</si>
  <si>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</si>
  <si>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0,001</t>
  </si>
  <si>
    <t>Kód:</t>
  </si>
  <si>
    <t>201901</t>
  </si>
  <si>
    <t>Stavba:</t>
  </si>
  <si>
    <t>Zateplení depozitáře Krajského muzea v Pardubicích</t>
  </si>
  <si>
    <t>JKSO:</t>
  </si>
  <si>
    <t/>
  </si>
  <si>
    <t>CC-CZ:</t>
  </si>
  <si>
    <t>Místo:</t>
  </si>
  <si>
    <t>Ohrazenice</t>
  </si>
  <si>
    <t>Datum:</t>
  </si>
  <si>
    <t>09.01.2019</t>
  </si>
  <si>
    <t>Objednatel:</t>
  </si>
  <si>
    <t>IČ:</t>
  </si>
  <si>
    <t xml:space="preserve"> </t>
  </si>
  <si>
    <t>DIČ:</t>
  </si>
  <si>
    <t>Zhotovitel: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</si>
  <si>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</si>
  <si>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</si>
  <si>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</si>
  <si>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</si>
  <si>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</si>
  <si>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</si>
  <si>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</si>
  <si>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</si>
  <si>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</si>
  <si>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</si>
  <si>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</si>
  <si>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</si>
  <si>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</si>
  <si>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</si>
  <si>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</si>
  <si>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</si>
  <si>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</si>
  <si>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</si>
  <si>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</si>
  <si>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</si>
  <si>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</si>
  <si>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</si>
  <si>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</si>
  <si>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</si>
  <si>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</si>
  <si>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</si>
  <si>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</si>
  <si>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</si>
  <si>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</si>
  <si>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</si>
  <si>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</si>
  <si>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</si>
  <si>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</si>
  <si>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</si>
  <si>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</si>
  <si>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</si>
  <si>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</si>
  <si>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</si>
  <si>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</si>
  <si>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</si>
  <si>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</si>
  <si>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</si>
  <si>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</si>
  <si>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</si>
  <si>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</si>
  <si>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</si>
  <si>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</si>
  <si>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</si>
  <si>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</si>
  <si>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{7c7eede2-dd72-4afa-8b5e-704eb0044153}</t>
  </si>
  <si>
    <t>{00000000-0000-0000-0000-000000000000}</t>
  </si>
  <si>
    <t>/</t>
  </si>
  <si>
    <t>201901-II</t>
  </si>
  <si>
    <t>Pavilon č.2 - Depozitář knihovny</t>
  </si>
  <si>
    <t>1</t>
  </si>
  <si>
    <t>{95772919-38ae-4905-9281-3268be0e3ea0}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</si>
  <si>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</si>
  <si>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</si>
  <si>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</si>
  <si>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</si>
  <si>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</si>
  <si>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</si>
  <si>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</si>
  <si>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</si>
  <si>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</si>
  <si>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</si>
  <si>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</si>
  <si>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</si>
  <si>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201901-II - Pavilon č.2 - Depozitář knihovny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</si>
  <si>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</si>
  <si>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</si>
  <si>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</si>
  <si>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</si>
  <si>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</si>
  <si>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</si>
  <si>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</si>
  <si>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</si>
  <si>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 Zemní práce</t>
  </si>
  <si>
    <t xml:space="preserve">    4 - Vodorovné konstrukce</t>
  </si>
  <si>
    <t xml:space="preserve">    8 -  Trubní vedení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</si>
  <si>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</si>
  <si>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</si>
  <si>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</si>
  <si>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</si>
  <si>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</si>
  <si>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</si>
  <si>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</si>
  <si>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</si>
  <si>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</si>
  <si>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</si>
  <si>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</si>
  <si>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</si>
  <si>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</si>
  <si>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</si>
  <si>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</si>
  <si>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</si>
  <si>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</si>
  <si>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</si>
  <si>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</si>
  <si>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</si>
  <si>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</si>
  <si>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</si>
  <si>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</si>
  <si>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</si>
  <si>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</si>
  <si>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-1558096200</t>
  </si>
  <si>
    <t>131101101</t>
  </si>
  <si>
    <t>Hloubení jam nezapažených v hornině tř. 1 a 2 objemu do 100 m3</t>
  </si>
  <si>
    <t>-1173239581</t>
  </si>
  <si>
    <t>3</t>
  </si>
  <si>
    <t>132101201</t>
  </si>
  <si>
    <t>Hloubení rýh š do 2000 mm v hornině tř. 1 a 2 objemu do 100 m3</t>
  </si>
  <si>
    <t>244833267</t>
  </si>
  <si>
    <t>162601102</t>
  </si>
  <si>
    <t>Vodorovné přemístění do 5000 m výkopku/sypaniny z horniny tř. 1 až 4</t>
  </si>
  <si>
    <t>268886507</t>
  </si>
  <si>
    <t>5</t>
  </si>
  <si>
    <t>171201201</t>
  </si>
  <si>
    <t>Uložení sypaniny na skládky</t>
  </si>
  <si>
    <t>-53620425</t>
  </si>
  <si>
    <t>6</t>
  </si>
  <si>
    <t>171201211</t>
  </si>
  <si>
    <t>Poplatek za uložení stavebního odpadu - zeminy a kameniva na skládce</t>
  </si>
  <si>
    <t>t</t>
  </si>
  <si>
    <t>-1866182922</t>
  </si>
  <si>
    <t>7</t>
  </si>
  <si>
    <t>174101101</t>
  </si>
  <si>
    <t>Zásyp jam, šachet rýh nebo kolem objektů sypaninou se zhutněním</t>
  </si>
  <si>
    <t>1778374256</t>
  </si>
  <si>
    <t>8</t>
  </si>
  <si>
    <t>175111101</t>
  </si>
  <si>
    <t>Obsypání potrubí ručně sypaninou bez prohození sítem, uloženou do 3 m</t>
  </si>
  <si>
    <t>273800412</t>
  </si>
  <si>
    <t>9</t>
  </si>
  <si>
    <t>M</t>
  </si>
  <si>
    <t>583373030</t>
  </si>
  <si>
    <t>štěrkopísek (Bratčice) frakce 0-8</t>
  </si>
  <si>
    <t>578888276</t>
  </si>
  <si>
    <t>10</t>
  </si>
  <si>
    <t>180404111</t>
  </si>
  <si>
    <t>Založení hřišťového trávníku výsevem na vrstvě ornice</t>
  </si>
  <si>
    <t>m2</t>
  </si>
  <si>
    <t>-311991305</t>
  </si>
  <si>
    <t>11</t>
  </si>
  <si>
    <t>005724100</t>
  </si>
  <si>
    <t>osivo směs travní parková</t>
  </si>
  <si>
    <t>kg</t>
  </si>
  <si>
    <t>977478242</t>
  </si>
  <si>
    <t>12</t>
  </si>
  <si>
    <t>181301102</t>
  </si>
  <si>
    <t>Rozprostření ornice tl vrstvy do 150 mm pl do 500 m2 v rovině nebo ve svahu do 1:5</t>
  </si>
  <si>
    <t>-1722662119</t>
  </si>
  <si>
    <t>13</t>
  </si>
  <si>
    <t>451572111</t>
  </si>
  <si>
    <t>Lože pod potrubí otevřený výkop z kameniva drobného těženého</t>
  </si>
  <si>
    <t>-608106007</t>
  </si>
  <si>
    <t>14</t>
  </si>
  <si>
    <t>871275211</t>
  </si>
  <si>
    <t>Kanalizační potrubí z tvrdého PVC jednovrstvé tuhost třídy SN4 DN 125</t>
  </si>
  <si>
    <t>m</t>
  </si>
  <si>
    <t>1060626521</t>
  </si>
  <si>
    <t>871315231</t>
  </si>
  <si>
    <t>Kanalizační potrubí z tvrdého PVC jednovrstvé tuhost třídy SN10 DN 160</t>
  </si>
  <si>
    <t>-924221986</t>
  </si>
  <si>
    <t>16</t>
  </si>
  <si>
    <t>894812001</t>
  </si>
  <si>
    <t>Revizní a čistící šachta z PP šachtové dno DN 400/150 přímý tok</t>
  </si>
  <si>
    <t>kus</t>
  </si>
  <si>
    <t>1021387902</t>
  </si>
  <si>
    <t>17</t>
  </si>
  <si>
    <t>894812031</t>
  </si>
  <si>
    <t>Revizní a čistící šachta z PP DN 400 šachtová roura korugovaná bez hrdla světlé hloubky 1000 mm</t>
  </si>
  <si>
    <t>15070444</t>
  </si>
  <si>
    <t>18</t>
  </si>
  <si>
    <t>894812041</t>
  </si>
  <si>
    <t>Příplatek k rourám revizní a čistící šachty z PP DN 400 za uříznutí šachtové roury</t>
  </si>
  <si>
    <t>1492241957</t>
  </si>
  <si>
    <t>19</t>
  </si>
  <si>
    <t>894812051</t>
  </si>
  <si>
    <t>Revizní a čistící šachta z PP DN 400 poklop plastový pochůzí pro zatížení 1,5 t</t>
  </si>
  <si>
    <t>942516975</t>
  </si>
  <si>
    <t>20</t>
  </si>
  <si>
    <t>895972113</t>
  </si>
  <si>
    <t>Zasakovací box z polypropylenu PP s revizí pro vsakování jednořadová galerie objemu do 20 m3</t>
  </si>
  <si>
    <t>soubor</t>
  </si>
  <si>
    <t>1163992480</t>
  </si>
  <si>
    <t>895972241</t>
  </si>
  <si>
    <t>Filtr pro dešťovou šachtu DN 160</t>
  </si>
  <si>
    <t>766253226</t>
  </si>
  <si>
    <t>22</t>
  </si>
  <si>
    <t>895972246</t>
  </si>
  <si>
    <t>Kryt odvzdušnění DN 110</t>
  </si>
  <si>
    <t>355391431</t>
  </si>
  <si>
    <t>23</t>
  </si>
  <si>
    <t>899722112</t>
  </si>
  <si>
    <t>Krytí potrubí z plastů výstražnou fólií z PVC 25 cm</t>
  </si>
  <si>
    <t>1446418233</t>
  </si>
  <si>
    <t>24</t>
  </si>
  <si>
    <t>721242116</t>
  </si>
  <si>
    <t>Lapač střešních splavenin z PP se zápachovou klapkou a lapacím košem DN 125</t>
  </si>
  <si>
    <t>-328593637</t>
  </si>
  <si>
    <t>26</t>
  </si>
  <si>
    <t>011134000</t>
  </si>
  <si>
    <t>Hydrogeologický průzkum, vsakovací zkouška</t>
  </si>
  <si>
    <t>…</t>
  </si>
  <si>
    <t>1024</t>
  </si>
  <si>
    <t>-1246254114</t>
  </si>
  <si>
    <t>25</t>
  </si>
  <si>
    <t>012203000</t>
  </si>
  <si>
    <t>Geodetické práce při provádění stavby</t>
  </si>
  <si>
    <t>1130231650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</si>
</sst>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28" t="s">
        <v>13</v>
      </c>
      <c r="BS4" s="20" t="s">
        <v>14</v>
      </c>
    </row>
    <row r="5" ht="14.4" customHeight="1">
      <c r="B5" s="24"/>
      <c r="C5" s="29"/>
      <c r="D5" s="30" t="s">
        <v>15</v>
      </c>
      <c r="E5" s="29"/>
      <c r="F5" s="29"/>
      <c r="G5" s="29"/>
      <c r="H5" s="29"/>
      <c r="I5" s="29"/>
      <c r="J5" s="29"/>
      <c r="K5" s="31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S5" s="20" t="s">
        <v>9</v>
      </c>
    </row>
    <row r="6" ht="36.96" customHeight="1">
      <c r="B6" s="24"/>
      <c r="C6" s="29"/>
      <c r="D6" s="32" t="s">
        <v>17</v>
      </c>
      <c r="E6" s="29"/>
      <c r="F6" s="29"/>
      <c r="G6" s="29"/>
      <c r="H6" s="29"/>
      <c r="I6" s="29"/>
      <c r="J6" s="29"/>
      <c r="K6" s="33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S6" s="20" t="s">
        <v>9</v>
      </c>
    </row>
    <row r="7" ht="14.4" customHeight="1">
      <c r="B7" s="24"/>
      <c r="C7" s="29"/>
      <c r="D7" s="34" t="s">
        <v>19</v>
      </c>
      <c r="E7" s="29"/>
      <c r="F7" s="29"/>
      <c r="G7" s="29"/>
      <c r="H7" s="29"/>
      <c r="I7" s="29"/>
      <c r="J7" s="29"/>
      <c r="K7" s="31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4" t="s">
        <v>21</v>
      </c>
      <c r="AL7" s="29"/>
      <c r="AM7" s="29"/>
      <c r="AN7" s="31" t="s">
        <v>20</v>
      </c>
      <c r="AO7" s="29"/>
      <c r="AP7" s="29"/>
      <c r="AQ7" s="27"/>
      <c r="BS7" s="20" t="s">
        <v>9</v>
      </c>
    </row>
    <row r="8" ht="14.4" customHeight="1">
      <c r="B8" s="24"/>
      <c r="C8" s="29"/>
      <c r="D8" s="34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4" t="s">
        <v>24</v>
      </c>
      <c r="AL8" s="29"/>
      <c r="AM8" s="29"/>
      <c r="AN8" s="31" t="s">
        <v>25</v>
      </c>
      <c r="AO8" s="29"/>
      <c r="AP8" s="29"/>
      <c r="AQ8" s="27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S9" s="20" t="s">
        <v>9</v>
      </c>
    </row>
    <row r="10" ht="14.4" customHeight="1">
      <c r="B10" s="24"/>
      <c r="C10" s="29"/>
      <c r="D10" s="34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4" t="s">
        <v>27</v>
      </c>
      <c r="AL10" s="29"/>
      <c r="AM10" s="29"/>
      <c r="AN10" s="31" t="s">
        <v>20</v>
      </c>
      <c r="AO10" s="29"/>
      <c r="AP10" s="29"/>
      <c r="AQ10" s="27"/>
      <c r="BS10" s="20" t="s">
        <v>9</v>
      </c>
    </row>
    <row r="11" ht="18.48" customHeight="1">
      <c r="B11" s="24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4" t="s">
        <v>29</v>
      </c>
      <c r="AL11" s="29"/>
      <c r="AM11" s="29"/>
      <c r="AN11" s="31" t="s">
        <v>20</v>
      </c>
      <c r="AO11" s="29"/>
      <c r="AP11" s="29"/>
      <c r="AQ11" s="27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S12" s="20" t="s">
        <v>9</v>
      </c>
    </row>
    <row r="13" ht="14.4" customHeight="1">
      <c r="B13" s="24"/>
      <c r="C13" s="29"/>
      <c r="D13" s="34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4" t="s">
        <v>27</v>
      </c>
      <c r="AL13" s="29"/>
      <c r="AM13" s="29"/>
      <c r="AN13" s="31" t="s">
        <v>20</v>
      </c>
      <c r="AO13" s="29"/>
      <c r="AP13" s="29"/>
      <c r="AQ13" s="27"/>
      <c r="BS13" s="20" t="s">
        <v>9</v>
      </c>
    </row>
    <row r="14">
      <c r="B14" s="24"/>
      <c r="C14" s="29"/>
      <c r="D14" s="29"/>
      <c r="E14" s="31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4" t="s">
        <v>29</v>
      </c>
      <c r="AL14" s="29"/>
      <c r="AM14" s="29"/>
      <c r="AN14" s="31" t="s">
        <v>20</v>
      </c>
      <c r="AO14" s="29"/>
      <c r="AP14" s="29"/>
      <c r="AQ14" s="27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S15" s="20" t="s">
        <v>6</v>
      </c>
    </row>
    <row r="16" ht="14.4" customHeight="1">
      <c r="B16" s="24"/>
      <c r="C16" s="29"/>
      <c r="D16" s="34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4" t="s">
        <v>27</v>
      </c>
      <c r="AL16" s="29"/>
      <c r="AM16" s="29"/>
      <c r="AN16" s="31" t="s">
        <v>32</v>
      </c>
      <c r="AO16" s="29"/>
      <c r="AP16" s="29"/>
      <c r="AQ16" s="27"/>
      <c r="BS16" s="20" t="s">
        <v>6</v>
      </c>
    </row>
    <row r="17" ht="18.48" customHeight="1">
      <c r="B17" s="24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4" t="s">
        <v>29</v>
      </c>
      <c r="AL17" s="29"/>
      <c r="AM17" s="29"/>
      <c r="AN17" s="31" t="s">
        <v>34</v>
      </c>
      <c r="AO17" s="29"/>
      <c r="AP17" s="29"/>
      <c r="AQ17" s="27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S18" s="20" t="s">
        <v>9</v>
      </c>
    </row>
    <row r="19" ht="14.4" customHeight="1">
      <c r="B19" s="24"/>
      <c r="C19" s="29"/>
      <c r="D19" s="34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4" t="s">
        <v>27</v>
      </c>
      <c r="AL19" s="29"/>
      <c r="AM19" s="29"/>
      <c r="AN19" s="31" t="s">
        <v>20</v>
      </c>
      <c r="AO19" s="29"/>
      <c r="AP19" s="29"/>
      <c r="AQ19" s="27"/>
      <c r="BS19" s="20" t="s">
        <v>9</v>
      </c>
    </row>
    <row r="20" ht="18.48" customHeight="1">
      <c r="B20" s="24"/>
      <c r="C20" s="29"/>
      <c r="D20" s="29"/>
      <c r="E20" s="31" t="s">
        <v>28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4" t="s">
        <v>29</v>
      </c>
      <c r="AL20" s="29"/>
      <c r="AM20" s="29"/>
      <c r="AN20" s="31" t="s">
        <v>20</v>
      </c>
      <c r="AO20" s="29"/>
      <c r="AP20" s="29"/>
      <c r="AQ20" s="27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</row>
    <row r="22">
      <c r="B22" s="24"/>
      <c r="C22" s="29"/>
      <c r="D22" s="34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</row>
    <row r="23" ht="16.5" customHeight="1">
      <c r="B23" s="24"/>
      <c r="C23" s="29"/>
      <c r="D23" s="29"/>
      <c r="E23" s="35" t="s">
        <v>20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9"/>
      <c r="AP23" s="29"/>
      <c r="AQ23" s="27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</row>
    <row r="25" ht="6.96" customHeight="1">
      <c r="B25" s="24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</row>
    <row r="26" ht="14.4" customHeight="1">
      <c r="B26" s="24"/>
      <c r="C26" s="29"/>
      <c r="D26" s="37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8">
        <f>ROUND(AG87,2)</f>
        <v>0</v>
      </c>
      <c r="AL26" s="29"/>
      <c r="AM26" s="29"/>
      <c r="AN26" s="29"/>
      <c r="AO26" s="29"/>
      <c r="AP26" s="29"/>
      <c r="AQ26" s="27"/>
    </row>
    <row r="27" ht="14.4" customHeight="1">
      <c r="B27" s="24"/>
      <c r="C27" s="29"/>
      <c r="D27" s="37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38">
        <f>ROUND(AG90,2)</f>
        <v>0</v>
      </c>
      <c r="AL27" s="38"/>
      <c r="AM27" s="38"/>
      <c r="AN27" s="38"/>
      <c r="AO27" s="38"/>
      <c r="AP27" s="29"/>
      <c r="AQ27" s="27"/>
    </row>
    <row r="28" s="1" customFormat="1" ht="6.96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</row>
    <row r="29" s="1" customFormat="1" ht="25.92" customHeight="1">
      <c r="B29" s="39"/>
      <c r="C29" s="40"/>
      <c r="D29" s="42" t="s">
        <v>40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ROUND(AK26+AK27,2)</f>
        <v>0</v>
      </c>
      <c r="AL29" s="43"/>
      <c r="AM29" s="43"/>
      <c r="AN29" s="43"/>
      <c r="AO29" s="43"/>
      <c r="AP29" s="40"/>
      <c r="AQ29" s="41"/>
    </row>
    <row r="30" s="1" customFormat="1" ht="6.96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</row>
    <row r="31" s="2" customFormat="1" ht="14.4" customHeight="1">
      <c r="B31" s="45"/>
      <c r="C31" s="46"/>
      <c r="D31" s="47" t="s">
        <v>41</v>
      </c>
      <c r="E31" s="46"/>
      <c r="F31" s="47" t="s">
        <v>42</v>
      </c>
      <c r="G31" s="46"/>
      <c r="H31" s="46"/>
      <c r="I31" s="46"/>
      <c r="J31" s="46"/>
      <c r="K31" s="46"/>
      <c r="L31" s="48">
        <v>0.20999999999999999</v>
      </c>
      <c r="M31" s="46"/>
      <c r="N31" s="46"/>
      <c r="O31" s="46"/>
      <c r="P31" s="46"/>
      <c r="Q31" s="46"/>
      <c r="R31" s="46"/>
      <c r="S31" s="46"/>
      <c r="T31" s="49" t="s">
        <v>43</v>
      </c>
      <c r="U31" s="46"/>
      <c r="V31" s="46"/>
      <c r="W31" s="50">
        <f>ROUND(AZ87+SUM(CD91),2)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50">
        <f>ROUND(AV87+SUM(BY91),2)</f>
        <v>0</v>
      </c>
      <c r="AL31" s="46"/>
      <c r="AM31" s="46"/>
      <c r="AN31" s="46"/>
      <c r="AO31" s="46"/>
      <c r="AP31" s="46"/>
      <c r="AQ31" s="51"/>
    </row>
    <row r="32" s="2" customFormat="1" ht="14.4" customHeight="1">
      <c r="B32" s="45"/>
      <c r="C32" s="46"/>
      <c r="D32" s="46"/>
      <c r="E32" s="46"/>
      <c r="F32" s="47" t="s">
        <v>44</v>
      </c>
      <c r="G32" s="46"/>
      <c r="H32" s="46"/>
      <c r="I32" s="46"/>
      <c r="J32" s="46"/>
      <c r="K32" s="46"/>
      <c r="L32" s="48">
        <v>0.14999999999999999</v>
      </c>
      <c r="M32" s="46"/>
      <c r="N32" s="46"/>
      <c r="O32" s="46"/>
      <c r="P32" s="46"/>
      <c r="Q32" s="46"/>
      <c r="R32" s="46"/>
      <c r="S32" s="46"/>
      <c r="T32" s="49" t="s">
        <v>43</v>
      </c>
      <c r="U32" s="46"/>
      <c r="V32" s="46"/>
      <c r="W32" s="50">
        <f>ROUND(BA87+SUM(CE91),2)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50">
        <f>ROUND(AW87+SUM(BZ91),2)</f>
        <v>0</v>
      </c>
      <c r="AL32" s="46"/>
      <c r="AM32" s="46"/>
      <c r="AN32" s="46"/>
      <c r="AO32" s="46"/>
      <c r="AP32" s="46"/>
      <c r="AQ32" s="51"/>
    </row>
    <row r="33" hidden="1" s="2" customFormat="1" ht="14.4" customHeight="1">
      <c r="B33" s="45"/>
      <c r="C33" s="46"/>
      <c r="D33" s="46"/>
      <c r="E33" s="46"/>
      <c r="F33" s="47" t="s">
        <v>45</v>
      </c>
      <c r="G33" s="46"/>
      <c r="H33" s="46"/>
      <c r="I33" s="46"/>
      <c r="J33" s="46"/>
      <c r="K33" s="46"/>
      <c r="L33" s="48">
        <v>0.20999999999999999</v>
      </c>
      <c r="M33" s="46"/>
      <c r="N33" s="46"/>
      <c r="O33" s="46"/>
      <c r="P33" s="46"/>
      <c r="Q33" s="46"/>
      <c r="R33" s="46"/>
      <c r="S33" s="46"/>
      <c r="T33" s="49" t="s">
        <v>43</v>
      </c>
      <c r="U33" s="46"/>
      <c r="V33" s="46"/>
      <c r="W33" s="50">
        <f>ROUND(BB87+SUM(CF91),2)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50">
        <v>0</v>
      </c>
      <c r="AL33" s="46"/>
      <c r="AM33" s="46"/>
      <c r="AN33" s="46"/>
      <c r="AO33" s="46"/>
      <c r="AP33" s="46"/>
      <c r="AQ33" s="51"/>
    </row>
    <row r="34" hidden="1" s="2" customFormat="1" ht="14.4" customHeight="1">
      <c r="B34" s="45"/>
      <c r="C34" s="46"/>
      <c r="D34" s="46"/>
      <c r="E34" s="46"/>
      <c r="F34" s="47" t="s">
        <v>46</v>
      </c>
      <c r="G34" s="46"/>
      <c r="H34" s="46"/>
      <c r="I34" s="46"/>
      <c r="J34" s="46"/>
      <c r="K34" s="46"/>
      <c r="L34" s="48">
        <v>0.14999999999999999</v>
      </c>
      <c r="M34" s="46"/>
      <c r="N34" s="46"/>
      <c r="O34" s="46"/>
      <c r="P34" s="46"/>
      <c r="Q34" s="46"/>
      <c r="R34" s="46"/>
      <c r="S34" s="46"/>
      <c r="T34" s="49" t="s">
        <v>43</v>
      </c>
      <c r="U34" s="46"/>
      <c r="V34" s="46"/>
      <c r="W34" s="50">
        <f>ROUND(BC87+SUM(CG91),2)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50">
        <v>0</v>
      </c>
      <c r="AL34" s="46"/>
      <c r="AM34" s="46"/>
      <c r="AN34" s="46"/>
      <c r="AO34" s="46"/>
      <c r="AP34" s="46"/>
      <c r="AQ34" s="51"/>
    </row>
    <row r="35" hidden="1" s="2" customFormat="1" ht="14.4" customHeight="1">
      <c r="B35" s="45"/>
      <c r="C35" s="46"/>
      <c r="D35" s="46"/>
      <c r="E35" s="46"/>
      <c r="F35" s="47" t="s">
        <v>47</v>
      </c>
      <c r="G35" s="46"/>
      <c r="H35" s="46"/>
      <c r="I35" s="46"/>
      <c r="J35" s="46"/>
      <c r="K35" s="46"/>
      <c r="L35" s="48">
        <v>0</v>
      </c>
      <c r="M35" s="46"/>
      <c r="N35" s="46"/>
      <c r="O35" s="46"/>
      <c r="P35" s="46"/>
      <c r="Q35" s="46"/>
      <c r="R35" s="46"/>
      <c r="S35" s="46"/>
      <c r="T35" s="49" t="s">
        <v>43</v>
      </c>
      <c r="U35" s="46"/>
      <c r="V35" s="46"/>
      <c r="W35" s="50">
        <f>ROUND(BD87+SUM(CH91),2)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50">
        <v>0</v>
      </c>
      <c r="AL35" s="46"/>
      <c r="AM35" s="46"/>
      <c r="AN35" s="46"/>
      <c r="AO35" s="46"/>
      <c r="AP35" s="46"/>
      <c r="AQ35" s="51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="1" customFormat="1" ht="25.92" customHeight="1">
      <c r="B37" s="39"/>
      <c r="C37" s="52"/>
      <c r="D37" s="53" t="s">
        <v>48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5" t="s">
        <v>49</v>
      </c>
      <c r="U37" s="54"/>
      <c r="V37" s="54"/>
      <c r="W37" s="54"/>
      <c r="X37" s="56" t="s">
        <v>50</v>
      </c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7">
        <f>SUM(AK29:AK35)</f>
        <v>0</v>
      </c>
      <c r="AL37" s="54"/>
      <c r="AM37" s="54"/>
      <c r="AN37" s="54"/>
      <c r="AO37" s="58"/>
      <c r="AP37" s="52"/>
      <c r="AQ37" s="41"/>
    </row>
    <row r="38" s="1" customFormat="1" ht="14.4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39"/>
      <c r="C49" s="40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40"/>
      <c r="AB49" s="40"/>
      <c r="AC49" s="59" t="s">
        <v>52</v>
      </c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40"/>
      <c r="AQ49" s="41"/>
    </row>
    <row r="50">
      <c r="B50" s="24"/>
      <c r="C50" s="29"/>
      <c r="D50" s="62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3"/>
      <c r="AA50" s="29"/>
      <c r="AB50" s="29"/>
      <c r="AC50" s="62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3"/>
      <c r="AP50" s="29"/>
      <c r="AQ50" s="27"/>
    </row>
    <row r="51">
      <c r="B51" s="24"/>
      <c r="C51" s="29"/>
      <c r="D51" s="62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3"/>
      <c r="AA51" s="29"/>
      <c r="AB51" s="29"/>
      <c r="AC51" s="62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3"/>
      <c r="AP51" s="29"/>
      <c r="AQ51" s="27"/>
    </row>
    <row r="52">
      <c r="B52" s="24"/>
      <c r="C52" s="29"/>
      <c r="D52" s="62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3"/>
      <c r="AA52" s="29"/>
      <c r="AB52" s="29"/>
      <c r="AC52" s="62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3"/>
      <c r="AP52" s="29"/>
      <c r="AQ52" s="27"/>
    </row>
    <row r="53">
      <c r="B53" s="24"/>
      <c r="C53" s="29"/>
      <c r="D53" s="62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3"/>
      <c r="AA53" s="29"/>
      <c r="AB53" s="29"/>
      <c r="AC53" s="62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3"/>
      <c r="AP53" s="29"/>
      <c r="AQ53" s="27"/>
    </row>
    <row r="54">
      <c r="B54" s="24"/>
      <c r="C54" s="29"/>
      <c r="D54" s="62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3"/>
      <c r="AA54" s="29"/>
      <c r="AB54" s="29"/>
      <c r="AC54" s="62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3"/>
      <c r="AP54" s="29"/>
      <c r="AQ54" s="27"/>
    </row>
    <row r="55">
      <c r="B55" s="24"/>
      <c r="C55" s="29"/>
      <c r="D55" s="62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3"/>
      <c r="AA55" s="29"/>
      <c r="AB55" s="29"/>
      <c r="AC55" s="62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3"/>
      <c r="AP55" s="29"/>
      <c r="AQ55" s="27"/>
    </row>
    <row r="56">
      <c r="B56" s="24"/>
      <c r="C56" s="29"/>
      <c r="D56" s="62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3"/>
      <c r="AA56" s="29"/>
      <c r="AB56" s="29"/>
      <c r="AC56" s="62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3"/>
      <c r="AP56" s="29"/>
      <c r="AQ56" s="27"/>
    </row>
    <row r="57">
      <c r="B57" s="24"/>
      <c r="C57" s="29"/>
      <c r="D57" s="62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3"/>
      <c r="AA57" s="29"/>
      <c r="AB57" s="29"/>
      <c r="AC57" s="62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3"/>
      <c r="AP57" s="29"/>
      <c r="AQ57" s="27"/>
    </row>
    <row r="58" s="1" customFormat="1">
      <c r="B58" s="39"/>
      <c r="C58" s="40"/>
      <c r="D58" s="64" t="s">
        <v>53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6" t="s">
        <v>54</v>
      </c>
      <c r="S58" s="65"/>
      <c r="T58" s="65"/>
      <c r="U58" s="65"/>
      <c r="V58" s="65"/>
      <c r="W58" s="65"/>
      <c r="X58" s="65"/>
      <c r="Y58" s="65"/>
      <c r="Z58" s="67"/>
      <c r="AA58" s="40"/>
      <c r="AB58" s="40"/>
      <c r="AC58" s="64" t="s">
        <v>53</v>
      </c>
      <c r="AD58" s="65"/>
      <c r="AE58" s="65"/>
      <c r="AF58" s="65"/>
      <c r="AG58" s="65"/>
      <c r="AH58" s="65"/>
      <c r="AI58" s="65"/>
      <c r="AJ58" s="65"/>
      <c r="AK58" s="65"/>
      <c r="AL58" s="65"/>
      <c r="AM58" s="66" t="s">
        <v>54</v>
      </c>
      <c r="AN58" s="65"/>
      <c r="AO58" s="67"/>
      <c r="AP58" s="40"/>
      <c r="AQ58" s="41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39"/>
      <c r="C60" s="40"/>
      <c r="D60" s="59" t="s">
        <v>55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1"/>
      <c r="AA60" s="40"/>
      <c r="AB60" s="40"/>
      <c r="AC60" s="59" t="s">
        <v>56</v>
      </c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40"/>
      <c r="AQ60" s="41"/>
    </row>
    <row r="61">
      <c r="B61" s="24"/>
      <c r="C61" s="29"/>
      <c r="D61" s="6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3"/>
      <c r="AA61" s="29"/>
      <c r="AB61" s="29"/>
      <c r="AC61" s="62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3"/>
      <c r="AP61" s="29"/>
      <c r="AQ61" s="27"/>
    </row>
    <row r="62">
      <c r="B62" s="24"/>
      <c r="C62" s="29"/>
      <c r="D62" s="62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3"/>
      <c r="AA62" s="29"/>
      <c r="AB62" s="29"/>
      <c r="AC62" s="62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3"/>
      <c r="AP62" s="29"/>
      <c r="AQ62" s="27"/>
    </row>
    <row r="63">
      <c r="B63" s="24"/>
      <c r="C63" s="29"/>
      <c r="D63" s="62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3"/>
      <c r="AA63" s="29"/>
      <c r="AB63" s="29"/>
      <c r="AC63" s="62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3"/>
      <c r="AP63" s="29"/>
      <c r="AQ63" s="27"/>
    </row>
    <row r="64">
      <c r="B64" s="24"/>
      <c r="C64" s="29"/>
      <c r="D64" s="62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3"/>
      <c r="AA64" s="29"/>
      <c r="AB64" s="29"/>
      <c r="AC64" s="62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3"/>
      <c r="AP64" s="29"/>
      <c r="AQ64" s="27"/>
    </row>
    <row r="65">
      <c r="B65" s="24"/>
      <c r="C65" s="29"/>
      <c r="D65" s="62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3"/>
      <c r="AA65" s="29"/>
      <c r="AB65" s="29"/>
      <c r="AC65" s="62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3"/>
      <c r="AP65" s="29"/>
      <c r="AQ65" s="27"/>
    </row>
    <row r="66">
      <c r="B66" s="24"/>
      <c r="C66" s="29"/>
      <c r="D66" s="62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3"/>
      <c r="AA66" s="29"/>
      <c r="AB66" s="29"/>
      <c r="AC66" s="62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3"/>
      <c r="AP66" s="29"/>
      <c r="AQ66" s="27"/>
    </row>
    <row r="67">
      <c r="B67" s="24"/>
      <c r="C67" s="29"/>
      <c r="D67" s="62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3"/>
      <c r="AA67" s="29"/>
      <c r="AB67" s="29"/>
      <c r="AC67" s="62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3"/>
      <c r="AP67" s="29"/>
      <c r="AQ67" s="27"/>
    </row>
    <row r="68">
      <c r="B68" s="24"/>
      <c r="C68" s="29"/>
      <c r="D68" s="62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3"/>
      <c r="AA68" s="29"/>
      <c r="AB68" s="29"/>
      <c r="AC68" s="62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3"/>
      <c r="AP68" s="29"/>
      <c r="AQ68" s="27"/>
    </row>
    <row r="69" s="1" customFormat="1">
      <c r="B69" s="39"/>
      <c r="C69" s="40"/>
      <c r="D69" s="64" t="s">
        <v>53</v>
      </c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54</v>
      </c>
      <c r="S69" s="65"/>
      <c r="T69" s="65"/>
      <c r="U69" s="65"/>
      <c r="V69" s="65"/>
      <c r="W69" s="65"/>
      <c r="X69" s="65"/>
      <c r="Y69" s="65"/>
      <c r="Z69" s="67"/>
      <c r="AA69" s="40"/>
      <c r="AB69" s="40"/>
      <c r="AC69" s="64" t="s">
        <v>53</v>
      </c>
      <c r="AD69" s="65"/>
      <c r="AE69" s="65"/>
      <c r="AF69" s="65"/>
      <c r="AG69" s="65"/>
      <c r="AH69" s="65"/>
      <c r="AI69" s="65"/>
      <c r="AJ69" s="65"/>
      <c r="AK69" s="65"/>
      <c r="AL69" s="65"/>
      <c r="AM69" s="66" t="s">
        <v>54</v>
      </c>
      <c r="AN69" s="65"/>
      <c r="AO69" s="67"/>
      <c r="AP69" s="40"/>
      <c r="AQ69" s="41"/>
    </row>
    <row r="70" s="1" customFormat="1" ht="6.96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3"/>
    </row>
    <row r="76" s="1" customFormat="1" ht="36.96" customHeight="1">
      <c r="B76" s="39"/>
      <c r="C76" s="25" t="s">
        <v>57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1"/>
    </row>
    <row r="77" s="3" customFormat="1" ht="14.4" customHeight="1">
      <c r="B77" s="74"/>
      <c r="C77" s="34" t="s">
        <v>15</v>
      </c>
      <c r="D77" s="75"/>
      <c r="E77" s="75"/>
      <c r="F77" s="75"/>
      <c r="G77" s="75"/>
      <c r="H77" s="75"/>
      <c r="I77" s="75"/>
      <c r="J77" s="75"/>
      <c r="K77" s="75"/>
      <c r="L77" s="75">
        <f>K5</f>
        <v>0</v>
      </c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6"/>
    </row>
    <row r="78" s="4" customFormat="1" ht="36.96" customHeight="1">
      <c r="B78" s="77"/>
      <c r="C78" s="78" t="s">
        <v>17</v>
      </c>
      <c r="D78" s="79"/>
      <c r="E78" s="79"/>
      <c r="F78" s="79"/>
      <c r="G78" s="79"/>
      <c r="H78" s="79"/>
      <c r="I78" s="79"/>
      <c r="J78" s="79"/>
      <c r="K78" s="79"/>
      <c r="L78" s="80">
        <f>K6</f>
        <v>0</v>
      </c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81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="1" customFormat="1">
      <c r="B80" s="39"/>
      <c r="C80" s="34" t="s">
        <v>22</v>
      </c>
      <c r="D80" s="40"/>
      <c r="E80" s="40"/>
      <c r="F80" s="40"/>
      <c r="G80" s="40"/>
      <c r="H80" s="40"/>
      <c r="I80" s="40"/>
      <c r="J80" s="40"/>
      <c r="K80" s="40"/>
      <c r="L80" s="82">
        <f>IF(K8="","",K8)</f>
        <v>0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4" t="s">
        <v>24</v>
      </c>
      <c r="AJ80" s="40"/>
      <c r="AK80" s="40"/>
      <c r="AL80" s="40"/>
      <c r="AM80" s="83">
        <f> IF(AN8= "","",AN8)</f>
        <v>0</v>
      </c>
      <c r="AN80" s="40"/>
      <c r="AO80" s="40"/>
      <c r="AP80" s="40"/>
      <c r="AQ80" s="41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="1" customFormat="1">
      <c r="B82" s="39"/>
      <c r="C82" s="34" t="s">
        <v>26</v>
      </c>
      <c r="D82" s="40"/>
      <c r="E82" s="40"/>
      <c r="F82" s="40"/>
      <c r="G82" s="40"/>
      <c r="H82" s="40"/>
      <c r="I82" s="40"/>
      <c r="J82" s="40"/>
      <c r="K82" s="40"/>
      <c r="L82" s="75">
        <f>IF(E11= "","",E11)</f>
        <v>0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4" t="s">
        <v>31</v>
      </c>
      <c r="AJ82" s="40"/>
      <c r="AK82" s="40"/>
      <c r="AL82" s="40"/>
      <c r="AM82" s="75">
        <f>IF(E17="","",E17)</f>
        <v>0</v>
      </c>
      <c r="AN82" s="75"/>
      <c r="AO82" s="75"/>
      <c r="AP82" s="75"/>
      <c r="AQ82" s="41"/>
      <c r="AS82" s="84" t="s">
        <v>58</v>
      </c>
      <c r="AT82" s="85"/>
      <c r="AU82" s="86"/>
      <c r="AV82" s="86"/>
      <c r="AW82" s="86"/>
      <c r="AX82" s="86"/>
      <c r="AY82" s="86"/>
      <c r="AZ82" s="86"/>
      <c r="BA82" s="86"/>
      <c r="BB82" s="86"/>
      <c r="BC82" s="86"/>
      <c r="BD82" s="87"/>
    </row>
    <row r="83" s="1" customFormat="1">
      <c r="B83" s="39"/>
      <c r="C83" s="34" t="s">
        <v>30</v>
      </c>
      <c r="D83" s="40"/>
      <c r="E83" s="40"/>
      <c r="F83" s="40"/>
      <c r="G83" s="40"/>
      <c r="H83" s="40"/>
      <c r="I83" s="40"/>
      <c r="J83" s="40"/>
      <c r="K83" s="40"/>
      <c r="L83" s="75">
        <f>IF(E14="","",E14)</f>
        <v>0</v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4" t="s">
        <v>36</v>
      </c>
      <c r="AJ83" s="40"/>
      <c r="AK83" s="40"/>
      <c r="AL83" s="40"/>
      <c r="AM83" s="75">
        <f>IF(E20="","",E20)</f>
        <v>0</v>
      </c>
      <c r="AN83" s="75"/>
      <c r="AO83" s="75"/>
      <c r="AP83" s="75"/>
      <c r="AQ83" s="41"/>
      <c r="AS83" s="88"/>
      <c r="AT83" s="89"/>
      <c r="AU83" s="90"/>
      <c r="AV83" s="90"/>
      <c r="AW83" s="90"/>
      <c r="AX83" s="90"/>
      <c r="AY83" s="90"/>
      <c r="AZ83" s="90"/>
      <c r="BA83" s="90"/>
      <c r="BB83" s="90"/>
      <c r="BC83" s="90"/>
      <c r="BD83" s="91"/>
    </row>
    <row r="84" s="1" customFormat="1" ht="10.8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92"/>
      <c r="AT84" s="47"/>
      <c r="AU84" s="40"/>
      <c r="AV84" s="40"/>
      <c r="AW84" s="40"/>
      <c r="AX84" s="40"/>
      <c r="AY84" s="40"/>
      <c r="AZ84" s="40"/>
      <c r="BA84" s="40"/>
      <c r="BB84" s="40"/>
      <c r="BC84" s="40"/>
      <c r="BD84" s="93"/>
    </row>
    <row r="85" s="1" customFormat="1" ht="29.28" customHeight="1">
      <c r="B85" s="39"/>
      <c r="C85" s="94" t="s">
        <v>59</v>
      </c>
      <c r="D85" s="95"/>
      <c r="E85" s="95"/>
      <c r="F85" s="95"/>
      <c r="G85" s="95"/>
      <c r="H85" s="96"/>
      <c r="I85" s="97" t="s">
        <v>60</v>
      </c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7" t="s">
        <v>61</v>
      </c>
      <c r="AH85" s="95"/>
      <c r="AI85" s="95"/>
      <c r="AJ85" s="95"/>
      <c r="AK85" s="95"/>
      <c r="AL85" s="95"/>
      <c r="AM85" s="95"/>
      <c r="AN85" s="97" t="s">
        <v>62</v>
      </c>
      <c r="AO85" s="95"/>
      <c r="AP85" s="98"/>
      <c r="AQ85" s="41"/>
      <c r="AS85" s="99" t="s">
        <v>63</v>
      </c>
      <c r="AT85" s="100" t="s">
        <v>64</v>
      </c>
      <c r="AU85" s="100" t="s">
        <v>65</v>
      </c>
      <c r="AV85" s="100" t="s">
        <v>66</v>
      </c>
      <c r="AW85" s="100" t="s">
        <v>67</v>
      </c>
      <c r="AX85" s="100" t="s">
        <v>68</v>
      </c>
      <c r="AY85" s="100" t="s">
        <v>69</v>
      </c>
      <c r="AZ85" s="100" t="s">
        <v>70</v>
      </c>
      <c r="BA85" s="100" t="s">
        <v>71</v>
      </c>
      <c r="BB85" s="100" t="s">
        <v>72</v>
      </c>
      <c r="BC85" s="100" t="s">
        <v>73</v>
      </c>
      <c r="BD85" s="101" t="s">
        <v>74</v>
      </c>
    </row>
    <row r="86" s="1" customFormat="1" ht="10.8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102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1"/>
    </row>
    <row r="87" s="4" customFormat="1" ht="32.4" customHeight="1">
      <c r="B87" s="77"/>
      <c r="C87" s="103" t="s">
        <v>75</v>
      </c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5">
        <f>ROUND(AG88,2)</f>
        <v>0</v>
      </c>
      <c r="AH87" s="105"/>
      <c r="AI87" s="105"/>
      <c r="AJ87" s="105"/>
      <c r="AK87" s="105"/>
      <c r="AL87" s="105"/>
      <c r="AM87" s="105"/>
      <c r="AN87" s="106">
        <f>SUM(AG87,AT87)</f>
        <v>0</v>
      </c>
      <c r="AO87" s="106"/>
      <c r="AP87" s="106"/>
      <c r="AQ87" s="81"/>
      <c r="AS87" s="107">
        <f>ROUND(AS88,2)</f>
        <v>0</v>
      </c>
      <c r="AT87" s="108">
        <f>ROUND(SUM(AV87:AW87),2)</f>
        <v>0</v>
      </c>
      <c r="AU87" s="109">
        <f>ROUND(AU88,5)</f>
        <v>0</v>
      </c>
      <c r="AV87" s="108">
        <f>ROUND(AZ87*L31,2)</f>
        <v>0</v>
      </c>
      <c r="AW87" s="108">
        <f>ROUND(BA87*L32,2)</f>
        <v>0</v>
      </c>
      <c r="AX87" s="108">
        <f>ROUND(BB87*L31,2)</f>
        <v>0</v>
      </c>
      <c r="AY87" s="108">
        <f>ROUND(BC87*L32,2)</f>
        <v>0</v>
      </c>
      <c r="AZ87" s="108">
        <f>ROUND(AZ88,2)</f>
        <v>0</v>
      </c>
      <c r="BA87" s="108">
        <f>ROUND(BA88,2)</f>
        <v>0</v>
      </c>
      <c r="BB87" s="108">
        <f>ROUND(BB88,2)</f>
        <v>0</v>
      </c>
      <c r="BC87" s="108">
        <f>ROUND(BC88,2)</f>
        <v>0</v>
      </c>
      <c r="BD87" s="110">
        <f>ROUND(BD88,2)</f>
        <v>0</v>
      </c>
      <c r="BS87" s="111" t="s">
        <v>76</v>
      </c>
      <c r="BT87" s="111" t="s">
        <v>77</v>
      </c>
      <c r="BU87" s="112" t="s">
        <v>78</v>
      </c>
      <c r="BV87" s="111" t="s">
        <v>79</v>
      </c>
      <c r="BW87" s="111" t="s">
        <v>80</v>
      </c>
      <c r="BX87" s="111" t="s">
        <v>81</v>
      </c>
    </row>
    <row r="88" s="5" customFormat="1" ht="31.5" customHeight="1">
      <c r="A88" s="113" t="s">
        <v>82</v>
      </c>
      <c r="B88" s="114"/>
      <c r="C88" s="115"/>
      <c r="D88" s="116" t="s">
        <v>83</v>
      </c>
      <c r="E88" s="116"/>
      <c r="F88" s="116"/>
      <c r="G88" s="116"/>
      <c r="H88" s="116"/>
      <c r="I88" s="117"/>
      <c r="J88" s="116" t="s">
        <v>84</v>
      </c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8">
        <f>'201901-II - Pavilon č.2 -...'!M30</f>
        <v>0</v>
      </c>
      <c r="AH88" s="117"/>
      <c r="AI88" s="117"/>
      <c r="AJ88" s="117"/>
      <c r="AK88" s="117"/>
      <c r="AL88" s="117"/>
      <c r="AM88" s="117"/>
      <c r="AN88" s="118">
        <f>SUM(AG88,AT88)</f>
        <v>0</v>
      </c>
      <c r="AO88" s="117"/>
      <c r="AP88" s="117"/>
      <c r="AQ88" s="119"/>
      <c r="AS88" s="120">
        <f>'201901-II - Pavilon č.2 -...'!M28</f>
        <v>0</v>
      </c>
      <c r="AT88" s="121">
        <f>ROUND(SUM(AV88:AW88),2)</f>
        <v>0</v>
      </c>
      <c r="AU88" s="122">
        <f>'201901-II - Pavilon č.2 -...'!W117</f>
        <v>0</v>
      </c>
      <c r="AV88" s="121">
        <f>'201901-II - Pavilon č.2 -...'!M32</f>
        <v>0</v>
      </c>
      <c r="AW88" s="121">
        <f>'201901-II - Pavilon č.2 -...'!M33</f>
        <v>0</v>
      </c>
      <c r="AX88" s="121">
        <f>'201901-II - Pavilon č.2 -...'!M34</f>
        <v>0</v>
      </c>
      <c r="AY88" s="121">
        <f>'201901-II - Pavilon č.2 -...'!M35</f>
        <v>0</v>
      </c>
      <c r="AZ88" s="121">
        <f>'201901-II - Pavilon č.2 -...'!H32</f>
        <v>0</v>
      </c>
      <c r="BA88" s="121">
        <f>'201901-II - Pavilon č.2 -...'!H33</f>
        <v>0</v>
      </c>
      <c r="BB88" s="121">
        <f>'201901-II - Pavilon č.2 -...'!H34</f>
        <v>0</v>
      </c>
      <c r="BC88" s="121">
        <f>'201901-II - Pavilon č.2 -...'!H35</f>
        <v>0</v>
      </c>
      <c r="BD88" s="123">
        <f>'201901-II - Pavilon č.2 -...'!H36</f>
        <v>0</v>
      </c>
      <c r="BT88" s="124" t="s">
        <v>85</v>
      </c>
      <c r="BV88" s="124" t="s">
        <v>79</v>
      </c>
      <c r="BW88" s="124" t="s">
        <v>86</v>
      </c>
      <c r="BX88" s="124" t="s">
        <v>80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39"/>
      <c r="C90" s="103" t="s">
        <v>87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106">
        <v>0</v>
      </c>
      <c r="AH90" s="106"/>
      <c r="AI90" s="106"/>
      <c r="AJ90" s="106"/>
      <c r="AK90" s="106"/>
      <c r="AL90" s="106"/>
      <c r="AM90" s="106"/>
      <c r="AN90" s="106">
        <v>0</v>
      </c>
      <c r="AO90" s="106"/>
      <c r="AP90" s="106"/>
      <c r="AQ90" s="41"/>
      <c r="AS90" s="99" t="s">
        <v>88</v>
      </c>
      <c r="AT90" s="100" t="s">
        <v>89</v>
      </c>
      <c r="AU90" s="100" t="s">
        <v>41</v>
      </c>
      <c r="AV90" s="101" t="s">
        <v>64</v>
      </c>
    </row>
    <row r="91" s="1" customFormat="1" ht="10.8" customHeight="1"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1"/>
      <c r="AS91" s="125"/>
      <c r="AT91" s="126"/>
      <c r="AU91" s="126"/>
      <c r="AV91" s="127"/>
    </row>
    <row r="92" s="1" customFormat="1" ht="30" customHeight="1">
      <c r="B92" s="39"/>
      <c r="C92" s="128" t="s">
        <v>90</v>
      </c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30">
        <f>ROUND(AG87+AG90,2)</f>
        <v>0</v>
      </c>
      <c r="AH92" s="130"/>
      <c r="AI92" s="130"/>
      <c r="AJ92" s="130"/>
      <c r="AK92" s="130"/>
      <c r="AL92" s="130"/>
      <c r="AM92" s="130"/>
      <c r="AN92" s="130">
        <f>AN87+AN90</f>
        <v>0</v>
      </c>
      <c r="AO92" s="130"/>
      <c r="AP92" s="130"/>
      <c r="AQ92" s="41"/>
    </row>
    <row r="93" s="1" customFormat="1" ht="6.96" customHeight="1">
      <c r="B93" s="68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70"/>
    </row>
  </sheetData>
  <sheetProtection sheet="1" objects="1" scenarios="1" spinCount="10" saltValue="c5A6ROVn3NOEZoIBQMmCvB13jJLJLQ+bHy5IusGftlxp+syv76bpT6wJGpNFl50NYioyV0usNgdzdxMtXhtTtA==" hashValue="Ijn5qeCnsOlnfMlx8bBzDDkzd8S08oeLtNJN/Utr2BrBX0/kPnBUehc6ylS1HeB3dHoEgAGYV3o5+TAdadvxVg==" algorithmName="SHA-512" password="CC35"/>
  <mergeCells count="45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E2"/>
  </mergeCells>
  <hyperlinks>
    <hyperlink ref="K1:S1" location="C2" display="1) Souhrnný list stavby"/>
    <hyperlink ref="W1:AF1" location="C87" display="2) Rekapitulace objektů"/>
    <hyperlink ref="A88" location="'201901-II - Pavilon č.2 -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1"/>
      <c r="C1" s="11"/>
      <c r="D1" s="12" t="s">
        <v>1</v>
      </c>
      <c r="E1" s="11"/>
      <c r="F1" s="13" t="s">
        <v>91</v>
      </c>
      <c r="G1" s="13"/>
      <c r="H1" s="132" t="s">
        <v>92</v>
      </c>
      <c r="I1" s="132"/>
      <c r="J1" s="132"/>
      <c r="K1" s="132"/>
      <c r="L1" s="13" t="s">
        <v>93</v>
      </c>
      <c r="M1" s="11"/>
      <c r="N1" s="11"/>
      <c r="O1" s="12" t="s">
        <v>94</v>
      </c>
      <c r="P1" s="11"/>
      <c r="Q1" s="11"/>
      <c r="R1" s="11"/>
      <c r="S1" s="13" t="s">
        <v>95</v>
      </c>
      <c r="T1" s="13"/>
      <c r="U1" s="131"/>
      <c r="V1" s="13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ht="36.96" customHeight="1">
      <c r="B4" s="24"/>
      <c r="C4" s="25" t="s">
        <v>97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2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4" t="s">
        <v>17</v>
      </c>
      <c r="E6" s="29"/>
      <c r="F6" s="133">
        <f>'Rekapitulace stavby'!K6</f>
        <v>0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29"/>
      <c r="R6" s="27"/>
    </row>
    <row r="7" s="1" customFormat="1" ht="32.88" customHeight="1">
      <c r="B7" s="39"/>
      <c r="C7" s="40"/>
      <c r="D7" s="32" t="s">
        <v>98</v>
      </c>
      <c r="E7" s="40"/>
      <c r="F7" s="33" t="s">
        <v>99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="1" customFormat="1" ht="14.4" customHeight="1">
      <c r="B8" s="39"/>
      <c r="C8" s="40"/>
      <c r="D8" s="34" t="s">
        <v>19</v>
      </c>
      <c r="E8" s="40"/>
      <c r="F8" s="31" t="s">
        <v>20</v>
      </c>
      <c r="G8" s="40"/>
      <c r="H8" s="40"/>
      <c r="I8" s="40"/>
      <c r="J8" s="40"/>
      <c r="K8" s="40"/>
      <c r="L8" s="40"/>
      <c r="M8" s="34" t="s">
        <v>21</v>
      </c>
      <c r="N8" s="40"/>
      <c r="O8" s="31" t="s">
        <v>20</v>
      </c>
      <c r="P8" s="40"/>
      <c r="Q8" s="40"/>
      <c r="R8" s="41"/>
    </row>
    <row r="9" s="1" customFormat="1" ht="14.4" customHeight="1">
      <c r="B9" s="39"/>
      <c r="C9" s="40"/>
      <c r="D9" s="34" t="s">
        <v>22</v>
      </c>
      <c r="E9" s="40"/>
      <c r="F9" s="31" t="s">
        <v>23</v>
      </c>
      <c r="G9" s="40"/>
      <c r="H9" s="40"/>
      <c r="I9" s="40"/>
      <c r="J9" s="40"/>
      <c r="K9" s="40"/>
      <c r="L9" s="40"/>
      <c r="M9" s="34" t="s">
        <v>24</v>
      </c>
      <c r="N9" s="40"/>
      <c r="O9" s="83">
        <f>'Rekapitulace stavby'!AN8</f>
        <v>0</v>
      </c>
      <c r="P9" s="83"/>
      <c r="Q9" s="40"/>
      <c r="R9" s="41"/>
    </row>
    <row r="10" s="1" customFormat="1" ht="10.8" customHeight="1">
      <c r="B10" s="39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1"/>
    </row>
    <row r="11" s="1" customFormat="1" ht="14.4" customHeight="1">
      <c r="B11" s="39"/>
      <c r="C11" s="40"/>
      <c r="D11" s="34" t="s">
        <v>26</v>
      </c>
      <c r="E11" s="40"/>
      <c r="F11" s="40"/>
      <c r="G11" s="40"/>
      <c r="H11" s="40"/>
      <c r="I11" s="40"/>
      <c r="J11" s="40"/>
      <c r="K11" s="40"/>
      <c r="L11" s="40"/>
      <c r="M11" s="34" t="s">
        <v>27</v>
      </c>
      <c r="N11" s="40"/>
      <c r="O11" s="31">
        <f>IF('Rekapitulace stavby'!AN10="","",'Rekapitulace stavby'!AN10)</f>
        <v>0</v>
      </c>
      <c r="P11" s="31"/>
      <c r="Q11" s="40"/>
      <c r="R11" s="41"/>
    </row>
    <row r="12" s="1" customFormat="1" ht="18" customHeight="1">
      <c r="B12" s="39"/>
      <c r="C12" s="40"/>
      <c r="D12" s="40"/>
      <c r="E12" s="31">
        <f>IF('Rekapitulace stavby'!E11="","",'Rekapitulace stavby'!E11)</f>
        <v>0</v>
      </c>
      <c r="F12" s="40"/>
      <c r="G12" s="40"/>
      <c r="H12" s="40"/>
      <c r="I12" s="40"/>
      <c r="J12" s="40"/>
      <c r="K12" s="40"/>
      <c r="L12" s="40"/>
      <c r="M12" s="34" t="s">
        <v>29</v>
      </c>
      <c r="N12" s="40"/>
      <c r="O12" s="31">
        <f>IF('Rekapitulace stavby'!AN11="","",'Rekapitulace stavby'!AN11)</f>
        <v>0</v>
      </c>
      <c r="P12" s="31"/>
      <c r="Q12" s="40"/>
      <c r="R12" s="41"/>
    </row>
    <row r="13" s="1" customFormat="1" ht="6.96" customHeight="1">
      <c r="B13" s="3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1"/>
    </row>
    <row r="14" s="1" customFormat="1" ht="14.4" customHeight="1">
      <c r="B14" s="39"/>
      <c r="C14" s="40"/>
      <c r="D14" s="34" t="s">
        <v>30</v>
      </c>
      <c r="E14" s="40"/>
      <c r="F14" s="40"/>
      <c r="G14" s="40"/>
      <c r="H14" s="40"/>
      <c r="I14" s="40"/>
      <c r="J14" s="40"/>
      <c r="K14" s="40"/>
      <c r="L14" s="40"/>
      <c r="M14" s="34" t="s">
        <v>27</v>
      </c>
      <c r="N14" s="40"/>
      <c r="O14" s="31">
        <f>IF('Rekapitulace stavby'!AN13="","",'Rekapitulace stavby'!AN13)</f>
        <v>0</v>
      </c>
      <c r="P14" s="31"/>
      <c r="Q14" s="40"/>
      <c r="R14" s="41"/>
    </row>
    <row r="15" s="1" customFormat="1" ht="18" customHeight="1">
      <c r="B15" s="39"/>
      <c r="C15" s="40"/>
      <c r="D15" s="40"/>
      <c r="E15" s="31">
        <f>IF('Rekapitulace stavby'!E14="","",'Rekapitulace stavby'!E14)</f>
        <v>0</v>
      </c>
      <c r="F15" s="40"/>
      <c r="G15" s="40"/>
      <c r="H15" s="40"/>
      <c r="I15" s="40"/>
      <c r="J15" s="40"/>
      <c r="K15" s="40"/>
      <c r="L15" s="40"/>
      <c r="M15" s="34" t="s">
        <v>29</v>
      </c>
      <c r="N15" s="40"/>
      <c r="O15" s="31">
        <f>IF('Rekapitulace stavby'!AN14="","",'Rekapitulace stavby'!AN14)</f>
        <v>0</v>
      </c>
      <c r="P15" s="31"/>
      <c r="Q15" s="40"/>
      <c r="R15" s="41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</row>
    <row r="17" s="1" customFormat="1" ht="14.4" customHeight="1">
      <c r="B17" s="39"/>
      <c r="C17" s="40"/>
      <c r="D17" s="34" t="s">
        <v>31</v>
      </c>
      <c r="E17" s="40"/>
      <c r="F17" s="40"/>
      <c r="G17" s="40"/>
      <c r="H17" s="40"/>
      <c r="I17" s="40"/>
      <c r="J17" s="40"/>
      <c r="K17" s="40"/>
      <c r="L17" s="40"/>
      <c r="M17" s="34" t="s">
        <v>27</v>
      </c>
      <c r="N17" s="40"/>
      <c r="O17" s="31" t="s">
        <v>32</v>
      </c>
      <c r="P17" s="31"/>
      <c r="Q17" s="40"/>
      <c r="R17" s="41"/>
    </row>
    <row r="18" s="1" customFormat="1" ht="18" customHeight="1">
      <c r="B18" s="39"/>
      <c r="C18" s="40"/>
      <c r="D18" s="40"/>
      <c r="E18" s="31" t="s">
        <v>33</v>
      </c>
      <c r="F18" s="40"/>
      <c r="G18" s="40"/>
      <c r="H18" s="40"/>
      <c r="I18" s="40"/>
      <c r="J18" s="40"/>
      <c r="K18" s="40"/>
      <c r="L18" s="40"/>
      <c r="M18" s="34" t="s">
        <v>29</v>
      </c>
      <c r="N18" s="40"/>
      <c r="O18" s="31" t="s">
        <v>34</v>
      </c>
      <c r="P18" s="31"/>
      <c r="Q18" s="40"/>
      <c r="R18" s="41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1"/>
    </row>
    <row r="20" s="1" customFormat="1" ht="14.4" customHeight="1">
      <c r="B20" s="39"/>
      <c r="C20" s="40"/>
      <c r="D20" s="34" t="s">
        <v>36</v>
      </c>
      <c r="E20" s="40"/>
      <c r="F20" s="40"/>
      <c r="G20" s="40"/>
      <c r="H20" s="40"/>
      <c r="I20" s="40"/>
      <c r="J20" s="40"/>
      <c r="K20" s="40"/>
      <c r="L20" s="40"/>
      <c r="M20" s="34" t="s">
        <v>27</v>
      </c>
      <c r="N20" s="40"/>
      <c r="O20" s="31">
        <f>IF('Rekapitulace stavby'!AN19="","",'Rekapitulace stavby'!AN19)</f>
        <v>0</v>
      </c>
      <c r="P20" s="31"/>
      <c r="Q20" s="40"/>
      <c r="R20" s="41"/>
    </row>
    <row r="21" s="1" customFormat="1" ht="18" customHeight="1">
      <c r="B21" s="39"/>
      <c r="C21" s="40"/>
      <c r="D21" s="40"/>
      <c r="E21" s="31">
        <f>IF('Rekapitulace stavby'!E20="","",'Rekapitulace stavby'!E20)</f>
        <v>0</v>
      </c>
      <c r="F21" s="40"/>
      <c r="G21" s="40"/>
      <c r="H21" s="40"/>
      <c r="I21" s="40"/>
      <c r="J21" s="40"/>
      <c r="K21" s="40"/>
      <c r="L21" s="40"/>
      <c r="M21" s="34" t="s">
        <v>29</v>
      </c>
      <c r="N21" s="40"/>
      <c r="O21" s="31">
        <f>IF('Rekapitulace stavby'!AN20="","",'Rekapitulace stavby'!AN20)</f>
        <v>0</v>
      </c>
      <c r="P21" s="31"/>
      <c r="Q21" s="40"/>
      <c r="R21" s="41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1"/>
    </row>
    <row r="23" s="1" customFormat="1" ht="14.4" customHeight="1">
      <c r="B23" s="39"/>
      <c r="C23" s="40"/>
      <c r="D23" s="34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="1" customFormat="1" ht="16.5" customHeight="1">
      <c r="B24" s="39"/>
      <c r="C24" s="40"/>
      <c r="D24" s="40"/>
      <c r="E24" s="35" t="s">
        <v>20</v>
      </c>
      <c r="F24" s="35"/>
      <c r="G24" s="35"/>
      <c r="H24" s="35"/>
      <c r="I24" s="35"/>
      <c r="J24" s="35"/>
      <c r="K24" s="35"/>
      <c r="L24" s="35"/>
      <c r="M24" s="40"/>
      <c r="N24" s="40"/>
      <c r="O24" s="40"/>
      <c r="P24" s="40"/>
      <c r="Q24" s="40"/>
      <c r="R24" s="41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</row>
    <row r="26" s="1" customFormat="1" ht="6.96" customHeight="1">
      <c r="B26" s="39"/>
      <c r="C26" s="4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40"/>
      <c r="R26" s="41"/>
    </row>
    <row r="27" s="1" customFormat="1" ht="14.4" customHeight="1">
      <c r="B27" s="39"/>
      <c r="C27" s="40"/>
      <c r="D27" s="134" t="s">
        <v>100</v>
      </c>
      <c r="E27" s="40"/>
      <c r="F27" s="40"/>
      <c r="G27" s="40"/>
      <c r="H27" s="40"/>
      <c r="I27" s="40"/>
      <c r="J27" s="40"/>
      <c r="K27" s="40"/>
      <c r="L27" s="40"/>
      <c r="M27" s="38">
        <f>N88</f>
        <v>0</v>
      </c>
      <c r="N27" s="38"/>
      <c r="O27" s="38"/>
      <c r="P27" s="38"/>
      <c r="Q27" s="40"/>
      <c r="R27" s="41"/>
    </row>
    <row r="28" s="1" customFormat="1" ht="14.4" customHeight="1">
      <c r="B28" s="39"/>
      <c r="C28" s="40"/>
      <c r="D28" s="37" t="s">
        <v>101</v>
      </c>
      <c r="E28" s="40"/>
      <c r="F28" s="40"/>
      <c r="G28" s="40"/>
      <c r="H28" s="40"/>
      <c r="I28" s="40"/>
      <c r="J28" s="40"/>
      <c r="K28" s="40"/>
      <c r="L28" s="40"/>
      <c r="M28" s="38">
        <f>N98</f>
        <v>0</v>
      </c>
      <c r="N28" s="38"/>
      <c r="O28" s="38"/>
      <c r="P28" s="38"/>
      <c r="Q28" s="40"/>
      <c r="R28" s="41"/>
    </row>
    <row r="29" s="1" customFormat="1" ht="6.96" customHeight="1">
      <c r="B29" s="39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="1" customFormat="1" ht="25.44" customHeight="1">
      <c r="B30" s="39"/>
      <c r="C30" s="40"/>
      <c r="D30" s="135" t="s">
        <v>40</v>
      </c>
      <c r="E30" s="40"/>
      <c r="F30" s="40"/>
      <c r="G30" s="40"/>
      <c r="H30" s="40"/>
      <c r="I30" s="40"/>
      <c r="J30" s="40"/>
      <c r="K30" s="40"/>
      <c r="L30" s="40"/>
      <c r="M30" s="136">
        <f>ROUND(M27+M28,2)</f>
        <v>0</v>
      </c>
      <c r="N30" s="40"/>
      <c r="O30" s="40"/>
      <c r="P30" s="40"/>
      <c r="Q30" s="40"/>
      <c r="R30" s="41"/>
    </row>
    <row r="31" s="1" customFormat="1" ht="6.96" customHeight="1">
      <c r="B31" s="39"/>
      <c r="C31" s="4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40"/>
      <c r="R31" s="41"/>
    </row>
    <row r="32" s="1" customFormat="1" ht="14.4" customHeight="1">
      <c r="B32" s="39"/>
      <c r="C32" s="40"/>
      <c r="D32" s="47" t="s">
        <v>41</v>
      </c>
      <c r="E32" s="47" t="s">
        <v>42</v>
      </c>
      <c r="F32" s="48">
        <v>0.20999999999999999</v>
      </c>
      <c r="G32" s="137" t="s">
        <v>43</v>
      </c>
      <c r="H32" s="138">
        <f>ROUND((SUM(BE98:BE99)+SUM(BE117:BE151)), 2)</f>
        <v>0</v>
      </c>
      <c r="I32" s="40"/>
      <c r="J32" s="40"/>
      <c r="K32" s="40"/>
      <c r="L32" s="40"/>
      <c r="M32" s="138">
        <f>ROUND(ROUND((SUM(BE98:BE99)+SUM(BE117:BE151)), 2)*F32, 2)</f>
        <v>0</v>
      </c>
      <c r="N32" s="40"/>
      <c r="O32" s="40"/>
      <c r="P32" s="40"/>
      <c r="Q32" s="40"/>
      <c r="R32" s="41"/>
    </row>
    <row r="33" s="1" customFormat="1" ht="14.4" customHeight="1">
      <c r="B33" s="39"/>
      <c r="C33" s="40"/>
      <c r="D33" s="40"/>
      <c r="E33" s="47" t="s">
        <v>44</v>
      </c>
      <c r="F33" s="48">
        <v>0.14999999999999999</v>
      </c>
      <c r="G33" s="137" t="s">
        <v>43</v>
      </c>
      <c r="H33" s="138">
        <f>ROUND((SUM(BF98:BF99)+SUM(BF117:BF151)), 2)</f>
        <v>0</v>
      </c>
      <c r="I33" s="40"/>
      <c r="J33" s="40"/>
      <c r="K33" s="40"/>
      <c r="L33" s="40"/>
      <c r="M33" s="138">
        <f>ROUND(ROUND((SUM(BF98:BF99)+SUM(BF117:BF151)), 2)*F33, 2)</f>
        <v>0</v>
      </c>
      <c r="N33" s="40"/>
      <c r="O33" s="40"/>
      <c r="P33" s="40"/>
      <c r="Q33" s="40"/>
      <c r="R33" s="41"/>
    </row>
    <row r="34" hidden="1" s="1" customFormat="1" ht="14.4" customHeight="1">
      <c r="B34" s="39"/>
      <c r="C34" s="40"/>
      <c r="D34" s="40"/>
      <c r="E34" s="47" t="s">
        <v>45</v>
      </c>
      <c r="F34" s="48">
        <v>0.20999999999999999</v>
      </c>
      <c r="G34" s="137" t="s">
        <v>43</v>
      </c>
      <c r="H34" s="138">
        <f>ROUND((SUM(BG98:BG99)+SUM(BG117:BG151)), 2)</f>
        <v>0</v>
      </c>
      <c r="I34" s="40"/>
      <c r="J34" s="40"/>
      <c r="K34" s="40"/>
      <c r="L34" s="40"/>
      <c r="M34" s="138">
        <v>0</v>
      </c>
      <c r="N34" s="40"/>
      <c r="O34" s="40"/>
      <c r="P34" s="40"/>
      <c r="Q34" s="40"/>
      <c r="R34" s="41"/>
    </row>
    <row r="35" hidden="1" s="1" customFormat="1" ht="14.4" customHeight="1">
      <c r="B35" s="39"/>
      <c r="C35" s="40"/>
      <c r="D35" s="40"/>
      <c r="E35" s="47" t="s">
        <v>46</v>
      </c>
      <c r="F35" s="48">
        <v>0.14999999999999999</v>
      </c>
      <c r="G35" s="137" t="s">
        <v>43</v>
      </c>
      <c r="H35" s="138">
        <f>ROUND((SUM(BH98:BH99)+SUM(BH117:BH151)), 2)</f>
        <v>0</v>
      </c>
      <c r="I35" s="40"/>
      <c r="J35" s="40"/>
      <c r="K35" s="40"/>
      <c r="L35" s="40"/>
      <c r="M35" s="138">
        <v>0</v>
      </c>
      <c r="N35" s="40"/>
      <c r="O35" s="40"/>
      <c r="P35" s="40"/>
      <c r="Q35" s="40"/>
      <c r="R35" s="41"/>
    </row>
    <row r="36" hidden="1" s="1" customFormat="1" ht="14.4" customHeight="1">
      <c r="B36" s="39"/>
      <c r="C36" s="40"/>
      <c r="D36" s="40"/>
      <c r="E36" s="47" t="s">
        <v>47</v>
      </c>
      <c r="F36" s="48">
        <v>0</v>
      </c>
      <c r="G36" s="137" t="s">
        <v>43</v>
      </c>
      <c r="H36" s="138">
        <f>ROUND((SUM(BI98:BI99)+SUM(BI117:BI151)), 2)</f>
        <v>0</v>
      </c>
      <c r="I36" s="40"/>
      <c r="J36" s="40"/>
      <c r="K36" s="40"/>
      <c r="L36" s="40"/>
      <c r="M36" s="138">
        <v>0</v>
      </c>
      <c r="N36" s="40"/>
      <c r="O36" s="40"/>
      <c r="P36" s="40"/>
      <c r="Q36" s="40"/>
      <c r="R36" s="41"/>
    </row>
    <row r="37" s="1" customFormat="1" ht="6.96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1"/>
    </row>
    <row r="38" s="1" customFormat="1" ht="25.44" customHeight="1">
      <c r="B38" s="39"/>
      <c r="C38" s="129"/>
      <c r="D38" s="139" t="s">
        <v>48</v>
      </c>
      <c r="E38" s="96"/>
      <c r="F38" s="96"/>
      <c r="G38" s="140" t="s">
        <v>49</v>
      </c>
      <c r="H38" s="141" t="s">
        <v>50</v>
      </c>
      <c r="I38" s="96"/>
      <c r="J38" s="96"/>
      <c r="K38" s="96"/>
      <c r="L38" s="142">
        <f>SUM(M30:M36)</f>
        <v>0</v>
      </c>
      <c r="M38" s="142"/>
      <c r="N38" s="142"/>
      <c r="O38" s="142"/>
      <c r="P38" s="143"/>
      <c r="Q38" s="129"/>
      <c r="R38" s="41"/>
    </row>
    <row r="39" s="1" customFormat="1" ht="14.4" customHeight="1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</row>
    <row r="40" s="1" customFormat="1" ht="14.4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39"/>
      <c r="C50" s="40"/>
      <c r="D50" s="59" t="s">
        <v>51</v>
      </c>
      <c r="E50" s="60"/>
      <c r="F50" s="60"/>
      <c r="G50" s="60"/>
      <c r="H50" s="61"/>
      <c r="I50" s="40"/>
      <c r="J50" s="59" t="s">
        <v>52</v>
      </c>
      <c r="K50" s="60"/>
      <c r="L50" s="60"/>
      <c r="M50" s="60"/>
      <c r="N50" s="60"/>
      <c r="O50" s="60"/>
      <c r="P50" s="61"/>
      <c r="Q50" s="40"/>
      <c r="R50" s="41"/>
    </row>
    <row r="51">
      <c r="B51" s="24"/>
      <c r="C51" s="29"/>
      <c r="D51" s="62"/>
      <c r="E51" s="29"/>
      <c r="F51" s="29"/>
      <c r="G51" s="29"/>
      <c r="H51" s="63"/>
      <c r="I51" s="29"/>
      <c r="J51" s="62"/>
      <c r="K51" s="29"/>
      <c r="L51" s="29"/>
      <c r="M51" s="29"/>
      <c r="N51" s="29"/>
      <c r="O51" s="29"/>
      <c r="P51" s="63"/>
      <c r="Q51" s="29"/>
      <c r="R51" s="27"/>
    </row>
    <row r="52">
      <c r="B52" s="24"/>
      <c r="C52" s="29"/>
      <c r="D52" s="62"/>
      <c r="E52" s="29"/>
      <c r="F52" s="29"/>
      <c r="G52" s="29"/>
      <c r="H52" s="63"/>
      <c r="I52" s="29"/>
      <c r="J52" s="62"/>
      <c r="K52" s="29"/>
      <c r="L52" s="29"/>
      <c r="M52" s="29"/>
      <c r="N52" s="29"/>
      <c r="O52" s="29"/>
      <c r="P52" s="63"/>
      <c r="Q52" s="29"/>
      <c r="R52" s="27"/>
    </row>
    <row r="53">
      <c r="B53" s="24"/>
      <c r="C53" s="29"/>
      <c r="D53" s="62"/>
      <c r="E53" s="29"/>
      <c r="F53" s="29"/>
      <c r="G53" s="29"/>
      <c r="H53" s="63"/>
      <c r="I53" s="29"/>
      <c r="J53" s="62"/>
      <c r="K53" s="29"/>
      <c r="L53" s="29"/>
      <c r="M53" s="29"/>
      <c r="N53" s="29"/>
      <c r="O53" s="29"/>
      <c r="P53" s="63"/>
      <c r="Q53" s="29"/>
      <c r="R53" s="27"/>
    </row>
    <row r="54">
      <c r="B54" s="24"/>
      <c r="C54" s="29"/>
      <c r="D54" s="62"/>
      <c r="E54" s="29"/>
      <c r="F54" s="29"/>
      <c r="G54" s="29"/>
      <c r="H54" s="63"/>
      <c r="I54" s="29"/>
      <c r="J54" s="62"/>
      <c r="K54" s="29"/>
      <c r="L54" s="29"/>
      <c r="M54" s="29"/>
      <c r="N54" s="29"/>
      <c r="O54" s="29"/>
      <c r="P54" s="63"/>
      <c r="Q54" s="29"/>
      <c r="R54" s="27"/>
    </row>
    <row r="55">
      <c r="B55" s="24"/>
      <c r="C55" s="29"/>
      <c r="D55" s="62"/>
      <c r="E55" s="29"/>
      <c r="F55" s="29"/>
      <c r="G55" s="29"/>
      <c r="H55" s="63"/>
      <c r="I55" s="29"/>
      <c r="J55" s="62"/>
      <c r="K55" s="29"/>
      <c r="L55" s="29"/>
      <c r="M55" s="29"/>
      <c r="N55" s="29"/>
      <c r="O55" s="29"/>
      <c r="P55" s="63"/>
      <c r="Q55" s="29"/>
      <c r="R55" s="27"/>
    </row>
    <row r="56">
      <c r="B56" s="24"/>
      <c r="C56" s="29"/>
      <c r="D56" s="62"/>
      <c r="E56" s="29"/>
      <c r="F56" s="29"/>
      <c r="G56" s="29"/>
      <c r="H56" s="63"/>
      <c r="I56" s="29"/>
      <c r="J56" s="62"/>
      <c r="K56" s="29"/>
      <c r="L56" s="29"/>
      <c r="M56" s="29"/>
      <c r="N56" s="29"/>
      <c r="O56" s="29"/>
      <c r="P56" s="63"/>
      <c r="Q56" s="29"/>
      <c r="R56" s="27"/>
    </row>
    <row r="57">
      <c r="B57" s="24"/>
      <c r="C57" s="29"/>
      <c r="D57" s="62"/>
      <c r="E57" s="29"/>
      <c r="F57" s="29"/>
      <c r="G57" s="29"/>
      <c r="H57" s="63"/>
      <c r="I57" s="29"/>
      <c r="J57" s="62"/>
      <c r="K57" s="29"/>
      <c r="L57" s="29"/>
      <c r="M57" s="29"/>
      <c r="N57" s="29"/>
      <c r="O57" s="29"/>
      <c r="P57" s="63"/>
      <c r="Q57" s="29"/>
      <c r="R57" s="27"/>
    </row>
    <row r="58">
      <c r="B58" s="24"/>
      <c r="C58" s="29"/>
      <c r="D58" s="62"/>
      <c r="E58" s="29"/>
      <c r="F58" s="29"/>
      <c r="G58" s="29"/>
      <c r="H58" s="63"/>
      <c r="I58" s="29"/>
      <c r="J58" s="62"/>
      <c r="K58" s="29"/>
      <c r="L58" s="29"/>
      <c r="M58" s="29"/>
      <c r="N58" s="29"/>
      <c r="O58" s="29"/>
      <c r="P58" s="63"/>
      <c r="Q58" s="29"/>
      <c r="R58" s="27"/>
    </row>
    <row r="59" s="1" customFormat="1">
      <c r="B59" s="39"/>
      <c r="C59" s="40"/>
      <c r="D59" s="64" t="s">
        <v>53</v>
      </c>
      <c r="E59" s="65"/>
      <c r="F59" s="65"/>
      <c r="G59" s="66" t="s">
        <v>54</v>
      </c>
      <c r="H59" s="67"/>
      <c r="I59" s="40"/>
      <c r="J59" s="64" t="s">
        <v>53</v>
      </c>
      <c r="K59" s="65"/>
      <c r="L59" s="65"/>
      <c r="M59" s="65"/>
      <c r="N59" s="66" t="s">
        <v>54</v>
      </c>
      <c r="O59" s="65"/>
      <c r="P59" s="67"/>
      <c r="Q59" s="40"/>
      <c r="R59" s="41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39"/>
      <c r="C61" s="40"/>
      <c r="D61" s="59" t="s">
        <v>55</v>
      </c>
      <c r="E61" s="60"/>
      <c r="F61" s="60"/>
      <c r="G61" s="60"/>
      <c r="H61" s="61"/>
      <c r="I61" s="40"/>
      <c r="J61" s="59" t="s">
        <v>56</v>
      </c>
      <c r="K61" s="60"/>
      <c r="L61" s="60"/>
      <c r="M61" s="60"/>
      <c r="N61" s="60"/>
      <c r="O61" s="60"/>
      <c r="P61" s="61"/>
      <c r="Q61" s="40"/>
      <c r="R61" s="41"/>
    </row>
    <row r="62">
      <c r="B62" s="24"/>
      <c r="C62" s="29"/>
      <c r="D62" s="62"/>
      <c r="E62" s="29"/>
      <c r="F62" s="29"/>
      <c r="G62" s="29"/>
      <c r="H62" s="63"/>
      <c r="I62" s="29"/>
      <c r="J62" s="62"/>
      <c r="K62" s="29"/>
      <c r="L62" s="29"/>
      <c r="M62" s="29"/>
      <c r="N62" s="29"/>
      <c r="O62" s="29"/>
      <c r="P62" s="63"/>
      <c r="Q62" s="29"/>
      <c r="R62" s="27"/>
    </row>
    <row r="63">
      <c r="B63" s="24"/>
      <c r="C63" s="29"/>
      <c r="D63" s="62"/>
      <c r="E63" s="29"/>
      <c r="F63" s="29"/>
      <c r="G63" s="29"/>
      <c r="H63" s="63"/>
      <c r="I63" s="29"/>
      <c r="J63" s="62"/>
      <c r="K63" s="29"/>
      <c r="L63" s="29"/>
      <c r="M63" s="29"/>
      <c r="N63" s="29"/>
      <c r="O63" s="29"/>
      <c r="P63" s="63"/>
      <c r="Q63" s="29"/>
      <c r="R63" s="27"/>
    </row>
    <row r="64">
      <c r="B64" s="24"/>
      <c r="C64" s="29"/>
      <c r="D64" s="62"/>
      <c r="E64" s="29"/>
      <c r="F64" s="29"/>
      <c r="G64" s="29"/>
      <c r="H64" s="63"/>
      <c r="I64" s="29"/>
      <c r="J64" s="62"/>
      <c r="K64" s="29"/>
      <c r="L64" s="29"/>
      <c r="M64" s="29"/>
      <c r="N64" s="29"/>
      <c r="O64" s="29"/>
      <c r="P64" s="63"/>
      <c r="Q64" s="29"/>
      <c r="R64" s="27"/>
    </row>
    <row r="65">
      <c r="B65" s="24"/>
      <c r="C65" s="29"/>
      <c r="D65" s="62"/>
      <c r="E65" s="29"/>
      <c r="F65" s="29"/>
      <c r="G65" s="29"/>
      <c r="H65" s="63"/>
      <c r="I65" s="29"/>
      <c r="J65" s="62"/>
      <c r="K65" s="29"/>
      <c r="L65" s="29"/>
      <c r="M65" s="29"/>
      <c r="N65" s="29"/>
      <c r="O65" s="29"/>
      <c r="P65" s="63"/>
      <c r="Q65" s="29"/>
      <c r="R65" s="27"/>
    </row>
    <row r="66">
      <c r="B66" s="24"/>
      <c r="C66" s="29"/>
      <c r="D66" s="62"/>
      <c r="E66" s="29"/>
      <c r="F66" s="29"/>
      <c r="G66" s="29"/>
      <c r="H66" s="63"/>
      <c r="I66" s="29"/>
      <c r="J66" s="62"/>
      <c r="K66" s="29"/>
      <c r="L66" s="29"/>
      <c r="M66" s="29"/>
      <c r="N66" s="29"/>
      <c r="O66" s="29"/>
      <c r="P66" s="63"/>
      <c r="Q66" s="29"/>
      <c r="R66" s="27"/>
    </row>
    <row r="67">
      <c r="B67" s="24"/>
      <c r="C67" s="29"/>
      <c r="D67" s="62"/>
      <c r="E67" s="29"/>
      <c r="F67" s="29"/>
      <c r="G67" s="29"/>
      <c r="H67" s="63"/>
      <c r="I67" s="29"/>
      <c r="J67" s="62"/>
      <c r="K67" s="29"/>
      <c r="L67" s="29"/>
      <c r="M67" s="29"/>
      <c r="N67" s="29"/>
      <c r="O67" s="29"/>
      <c r="P67" s="63"/>
      <c r="Q67" s="29"/>
      <c r="R67" s="27"/>
    </row>
    <row r="68">
      <c r="B68" s="24"/>
      <c r="C68" s="29"/>
      <c r="D68" s="62"/>
      <c r="E68" s="29"/>
      <c r="F68" s="29"/>
      <c r="G68" s="29"/>
      <c r="H68" s="63"/>
      <c r="I68" s="29"/>
      <c r="J68" s="62"/>
      <c r="K68" s="29"/>
      <c r="L68" s="29"/>
      <c r="M68" s="29"/>
      <c r="N68" s="29"/>
      <c r="O68" s="29"/>
      <c r="P68" s="63"/>
      <c r="Q68" s="29"/>
      <c r="R68" s="27"/>
    </row>
    <row r="69">
      <c r="B69" s="24"/>
      <c r="C69" s="29"/>
      <c r="D69" s="62"/>
      <c r="E69" s="29"/>
      <c r="F69" s="29"/>
      <c r="G69" s="29"/>
      <c r="H69" s="63"/>
      <c r="I69" s="29"/>
      <c r="J69" s="62"/>
      <c r="K69" s="29"/>
      <c r="L69" s="29"/>
      <c r="M69" s="29"/>
      <c r="N69" s="29"/>
      <c r="O69" s="29"/>
      <c r="P69" s="63"/>
      <c r="Q69" s="29"/>
      <c r="R69" s="27"/>
    </row>
    <row r="70" s="1" customFormat="1">
      <c r="B70" s="39"/>
      <c r="C70" s="40"/>
      <c r="D70" s="64" t="s">
        <v>53</v>
      </c>
      <c r="E70" s="65"/>
      <c r="F70" s="65"/>
      <c r="G70" s="66" t="s">
        <v>54</v>
      </c>
      <c r="H70" s="67"/>
      <c r="I70" s="40"/>
      <c r="J70" s="64" t="s">
        <v>53</v>
      </c>
      <c r="K70" s="65"/>
      <c r="L70" s="65"/>
      <c r="M70" s="65"/>
      <c r="N70" s="66" t="s">
        <v>54</v>
      </c>
      <c r="O70" s="65"/>
      <c r="P70" s="67"/>
      <c r="Q70" s="40"/>
      <c r="R70" s="41"/>
    </row>
    <row r="71" s="1" customFormat="1" ht="14.4" customHeight="1">
      <c r="B71" s="68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70"/>
    </row>
    <row r="75" s="1" customFormat="1" ht="6.96" customHeight="1"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</row>
    <row r="76" s="1" customFormat="1" ht="36.96" customHeight="1">
      <c r="B76" s="39"/>
      <c r="C76" s="25" t="s">
        <v>102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1"/>
      <c r="T76" s="147"/>
      <c r="U76" s="147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  <c r="T77" s="147"/>
      <c r="U77" s="147"/>
    </row>
    <row r="78" s="1" customFormat="1" ht="30" customHeight="1">
      <c r="B78" s="39"/>
      <c r="C78" s="34" t="s">
        <v>17</v>
      </c>
      <c r="D78" s="40"/>
      <c r="E78" s="40"/>
      <c r="F78" s="133">
        <f>F6</f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40"/>
      <c r="R78" s="41"/>
      <c r="T78" s="147"/>
      <c r="U78" s="147"/>
    </row>
    <row r="79" s="1" customFormat="1" ht="36.96" customHeight="1">
      <c r="B79" s="39"/>
      <c r="C79" s="78" t="s">
        <v>98</v>
      </c>
      <c r="D79" s="40"/>
      <c r="E79" s="40"/>
      <c r="F79" s="80">
        <f>F7</f>
        <v>0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1"/>
      <c r="T79" s="147"/>
      <c r="U79" s="147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1"/>
      <c r="T80" s="147"/>
      <c r="U80" s="147"/>
    </row>
    <row r="81" s="1" customFormat="1" ht="18" customHeight="1">
      <c r="B81" s="39"/>
      <c r="C81" s="34" t="s">
        <v>22</v>
      </c>
      <c r="D81" s="40"/>
      <c r="E81" s="40"/>
      <c r="F81" s="31">
        <f>F9</f>
        <v>0</v>
      </c>
      <c r="G81" s="40"/>
      <c r="H81" s="40"/>
      <c r="I81" s="40"/>
      <c r="J81" s="40"/>
      <c r="K81" s="34" t="s">
        <v>24</v>
      </c>
      <c r="L81" s="40"/>
      <c r="M81" s="83">
        <f>IF(O9="","",O9)</f>
        <v>0</v>
      </c>
      <c r="N81" s="83"/>
      <c r="O81" s="83"/>
      <c r="P81" s="83"/>
      <c r="Q81" s="40"/>
      <c r="R81" s="41"/>
      <c r="T81" s="147"/>
      <c r="U81" s="147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1"/>
      <c r="T82" s="147"/>
      <c r="U82" s="147"/>
    </row>
    <row r="83" s="1" customFormat="1">
      <c r="B83" s="39"/>
      <c r="C83" s="34" t="s">
        <v>26</v>
      </c>
      <c r="D83" s="40"/>
      <c r="E83" s="40"/>
      <c r="F83" s="31">
        <f>E12</f>
        <v>0</v>
      </c>
      <c r="G83" s="40"/>
      <c r="H83" s="40"/>
      <c r="I83" s="40"/>
      <c r="J83" s="40"/>
      <c r="K83" s="34" t="s">
        <v>31</v>
      </c>
      <c r="L83" s="40"/>
      <c r="M83" s="31">
        <f>E18</f>
        <v>0</v>
      </c>
      <c r="N83" s="31"/>
      <c r="O83" s="31"/>
      <c r="P83" s="31"/>
      <c r="Q83" s="31"/>
      <c r="R83" s="41"/>
      <c r="T83" s="147"/>
      <c r="U83" s="147"/>
    </row>
    <row r="84" s="1" customFormat="1" ht="14.4" customHeight="1">
      <c r="B84" s="39"/>
      <c r="C84" s="34" t="s">
        <v>30</v>
      </c>
      <c r="D84" s="40"/>
      <c r="E84" s="40"/>
      <c r="F84" s="31">
        <f>IF(E15="","",E15)</f>
        <v>0</v>
      </c>
      <c r="G84" s="40"/>
      <c r="H84" s="40"/>
      <c r="I84" s="40"/>
      <c r="J84" s="40"/>
      <c r="K84" s="34" t="s">
        <v>36</v>
      </c>
      <c r="L84" s="40"/>
      <c r="M84" s="31">
        <f>E21</f>
        <v>0</v>
      </c>
      <c r="N84" s="31"/>
      <c r="O84" s="31"/>
      <c r="P84" s="31"/>
      <c r="Q84" s="31"/>
      <c r="R84" s="41"/>
      <c r="T84" s="147"/>
      <c r="U84" s="147"/>
    </row>
    <row r="85" s="1" customFormat="1" ht="10.32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1"/>
      <c r="T85" s="147"/>
      <c r="U85" s="147"/>
    </row>
    <row r="86" s="1" customFormat="1" ht="29.28" customHeight="1">
      <c r="B86" s="39"/>
      <c r="C86" s="148" t="s">
        <v>103</v>
      </c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48" t="s">
        <v>104</v>
      </c>
      <c r="O86" s="129"/>
      <c r="P86" s="129"/>
      <c r="Q86" s="129"/>
      <c r="R86" s="41"/>
      <c r="T86" s="147"/>
      <c r="U86" s="147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1"/>
      <c r="T87" s="147"/>
      <c r="U87" s="147"/>
    </row>
    <row r="88" s="1" customFormat="1" ht="29.28" customHeight="1">
      <c r="B88" s="39"/>
      <c r="C88" s="149" t="s">
        <v>105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106">
        <f>N117</f>
        <v>0</v>
      </c>
      <c r="O88" s="150"/>
      <c r="P88" s="150"/>
      <c r="Q88" s="150"/>
      <c r="R88" s="41"/>
      <c r="T88" s="147"/>
      <c r="U88" s="147"/>
      <c r="AU88" s="20" t="s">
        <v>106</v>
      </c>
    </row>
    <row r="89" s="6" customFormat="1" ht="24.96" customHeight="1">
      <c r="B89" s="151"/>
      <c r="C89" s="152"/>
      <c r="D89" s="153" t="s">
        <v>107</v>
      </c>
      <c r="E89" s="152"/>
      <c r="F89" s="152"/>
      <c r="G89" s="152"/>
      <c r="H89" s="152"/>
      <c r="I89" s="152"/>
      <c r="J89" s="152"/>
      <c r="K89" s="152"/>
      <c r="L89" s="152"/>
      <c r="M89" s="152"/>
      <c r="N89" s="154">
        <f>N118</f>
        <v>0</v>
      </c>
      <c r="O89" s="152"/>
      <c r="P89" s="152"/>
      <c r="Q89" s="152"/>
      <c r="R89" s="155"/>
      <c r="T89" s="156"/>
      <c r="U89" s="156"/>
    </row>
    <row r="90" s="7" customFormat="1" ht="19.92" customHeight="1">
      <c r="B90" s="157"/>
      <c r="C90" s="158"/>
      <c r="D90" s="159" t="s">
        <v>108</v>
      </c>
      <c r="E90" s="158"/>
      <c r="F90" s="158"/>
      <c r="G90" s="158"/>
      <c r="H90" s="158"/>
      <c r="I90" s="158"/>
      <c r="J90" s="158"/>
      <c r="K90" s="158"/>
      <c r="L90" s="158"/>
      <c r="M90" s="158"/>
      <c r="N90" s="160">
        <f>N119</f>
        <v>0</v>
      </c>
      <c r="O90" s="158"/>
      <c r="P90" s="158"/>
      <c r="Q90" s="158"/>
      <c r="R90" s="161"/>
      <c r="T90" s="162"/>
      <c r="U90" s="162"/>
    </row>
    <row r="91" s="7" customFormat="1" ht="19.92" customHeight="1">
      <c r="B91" s="157"/>
      <c r="C91" s="158"/>
      <c r="D91" s="159" t="s">
        <v>109</v>
      </c>
      <c r="E91" s="158"/>
      <c r="F91" s="158"/>
      <c r="G91" s="158"/>
      <c r="H91" s="158"/>
      <c r="I91" s="158"/>
      <c r="J91" s="158"/>
      <c r="K91" s="158"/>
      <c r="L91" s="158"/>
      <c r="M91" s="158"/>
      <c r="N91" s="160">
        <f>N132</f>
        <v>0</v>
      </c>
      <c r="O91" s="158"/>
      <c r="P91" s="158"/>
      <c r="Q91" s="158"/>
      <c r="R91" s="161"/>
      <c r="T91" s="162"/>
      <c r="U91" s="162"/>
    </row>
    <row r="92" s="7" customFormat="1" ht="19.92" customHeight="1">
      <c r="B92" s="157"/>
      <c r="C92" s="158"/>
      <c r="D92" s="159" t="s">
        <v>110</v>
      </c>
      <c r="E92" s="158"/>
      <c r="F92" s="158"/>
      <c r="G92" s="158"/>
      <c r="H92" s="158"/>
      <c r="I92" s="158"/>
      <c r="J92" s="158"/>
      <c r="K92" s="158"/>
      <c r="L92" s="158"/>
      <c r="M92" s="158"/>
      <c r="N92" s="160">
        <f>N134</f>
        <v>0</v>
      </c>
      <c r="O92" s="158"/>
      <c r="P92" s="158"/>
      <c r="Q92" s="158"/>
      <c r="R92" s="161"/>
      <c r="T92" s="162"/>
      <c r="U92" s="162"/>
    </row>
    <row r="93" s="6" customFormat="1" ht="24.96" customHeight="1">
      <c r="B93" s="151"/>
      <c r="C93" s="152"/>
      <c r="D93" s="153" t="s">
        <v>111</v>
      </c>
      <c r="E93" s="152"/>
      <c r="F93" s="152"/>
      <c r="G93" s="152"/>
      <c r="H93" s="152"/>
      <c r="I93" s="152"/>
      <c r="J93" s="152"/>
      <c r="K93" s="152"/>
      <c r="L93" s="152"/>
      <c r="M93" s="152"/>
      <c r="N93" s="154">
        <f>N145</f>
        <v>0</v>
      </c>
      <c r="O93" s="152"/>
      <c r="P93" s="152"/>
      <c r="Q93" s="152"/>
      <c r="R93" s="155"/>
      <c r="T93" s="156"/>
      <c r="U93" s="156"/>
    </row>
    <row r="94" s="7" customFormat="1" ht="19.92" customHeight="1">
      <c r="B94" s="157"/>
      <c r="C94" s="158"/>
      <c r="D94" s="159" t="s">
        <v>112</v>
      </c>
      <c r="E94" s="158"/>
      <c r="F94" s="158"/>
      <c r="G94" s="158"/>
      <c r="H94" s="158"/>
      <c r="I94" s="158"/>
      <c r="J94" s="158"/>
      <c r="K94" s="158"/>
      <c r="L94" s="158"/>
      <c r="M94" s="158"/>
      <c r="N94" s="160">
        <f>N146</f>
        <v>0</v>
      </c>
      <c r="O94" s="158"/>
      <c r="P94" s="158"/>
      <c r="Q94" s="158"/>
      <c r="R94" s="161"/>
      <c r="T94" s="162"/>
      <c r="U94" s="162"/>
    </row>
    <row r="95" s="6" customFormat="1" ht="24.96" customHeight="1">
      <c r="B95" s="151"/>
      <c r="C95" s="152"/>
      <c r="D95" s="153" t="s">
        <v>113</v>
      </c>
      <c r="E95" s="152"/>
      <c r="F95" s="152"/>
      <c r="G95" s="152"/>
      <c r="H95" s="152"/>
      <c r="I95" s="152"/>
      <c r="J95" s="152"/>
      <c r="K95" s="152"/>
      <c r="L95" s="152"/>
      <c r="M95" s="152"/>
      <c r="N95" s="154">
        <f>N148</f>
        <v>0</v>
      </c>
      <c r="O95" s="152"/>
      <c r="P95" s="152"/>
      <c r="Q95" s="152"/>
      <c r="R95" s="155"/>
      <c r="T95" s="156"/>
      <c r="U95" s="156"/>
    </row>
    <row r="96" s="7" customFormat="1" ht="19.92" customHeight="1">
      <c r="B96" s="157"/>
      <c r="C96" s="158"/>
      <c r="D96" s="159" t="s">
        <v>114</v>
      </c>
      <c r="E96" s="158"/>
      <c r="F96" s="158"/>
      <c r="G96" s="158"/>
      <c r="H96" s="158"/>
      <c r="I96" s="158"/>
      <c r="J96" s="158"/>
      <c r="K96" s="158"/>
      <c r="L96" s="158"/>
      <c r="M96" s="158"/>
      <c r="N96" s="160">
        <f>N149</f>
        <v>0</v>
      </c>
      <c r="O96" s="158"/>
      <c r="P96" s="158"/>
      <c r="Q96" s="158"/>
      <c r="R96" s="161"/>
      <c r="T96" s="162"/>
      <c r="U96" s="162"/>
    </row>
    <row r="97" s="1" customFormat="1" ht="21.84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1"/>
      <c r="T97" s="147"/>
      <c r="U97" s="147"/>
    </row>
    <row r="98" s="1" customFormat="1" ht="29.28" customHeight="1">
      <c r="B98" s="39"/>
      <c r="C98" s="149" t="s">
        <v>115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150">
        <v>0</v>
      </c>
      <c r="O98" s="163"/>
      <c r="P98" s="163"/>
      <c r="Q98" s="163"/>
      <c r="R98" s="41"/>
      <c r="T98" s="164"/>
      <c r="U98" s="165" t="s">
        <v>41</v>
      </c>
    </row>
    <row r="99" s="1" customFormat="1" ht="18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1"/>
      <c r="T99" s="147"/>
      <c r="U99" s="147"/>
    </row>
    <row r="100" s="1" customFormat="1" ht="29.28" customHeight="1">
      <c r="B100" s="39"/>
      <c r="C100" s="128" t="s">
        <v>90</v>
      </c>
      <c r="D100" s="129"/>
      <c r="E100" s="129"/>
      <c r="F100" s="129"/>
      <c r="G100" s="129"/>
      <c r="H100" s="129"/>
      <c r="I100" s="129"/>
      <c r="J100" s="129"/>
      <c r="K100" s="129"/>
      <c r="L100" s="130">
        <f>ROUND(SUM(N88+N98),2)</f>
        <v>0</v>
      </c>
      <c r="M100" s="130"/>
      <c r="N100" s="130"/>
      <c r="O100" s="130"/>
      <c r="P100" s="130"/>
      <c r="Q100" s="130"/>
      <c r="R100" s="41"/>
      <c r="T100" s="147"/>
      <c r="U100" s="147"/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70"/>
      <c r="T101" s="147"/>
      <c r="U101" s="147"/>
    </row>
    <row r="105" s="1" customFormat="1" ht="6.96" customHeight="1"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3"/>
    </row>
    <row r="106" s="1" customFormat="1" ht="36.96" customHeight="1">
      <c r="B106" s="39"/>
      <c r="C106" s="25" t="s">
        <v>116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1"/>
    </row>
    <row r="107" s="1" customFormat="1" ht="6.96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1"/>
    </row>
    <row r="108" s="1" customFormat="1" ht="30" customHeight="1">
      <c r="B108" s="39"/>
      <c r="C108" s="34" t="s">
        <v>17</v>
      </c>
      <c r="D108" s="40"/>
      <c r="E108" s="40"/>
      <c r="F108" s="133">
        <f>F6</f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40"/>
      <c r="R108" s="41"/>
    </row>
    <row r="109" s="1" customFormat="1" ht="36.96" customHeight="1">
      <c r="B109" s="39"/>
      <c r="C109" s="78" t="s">
        <v>98</v>
      </c>
      <c r="D109" s="40"/>
      <c r="E109" s="40"/>
      <c r="F109" s="80">
        <f>F7</f>
        <v>0</v>
      </c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="1" customFormat="1" ht="6.96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1"/>
    </row>
    <row r="111" s="1" customFormat="1" ht="18" customHeight="1">
      <c r="B111" s="39"/>
      <c r="C111" s="34" t="s">
        <v>22</v>
      </c>
      <c r="D111" s="40"/>
      <c r="E111" s="40"/>
      <c r="F111" s="31">
        <f>F9</f>
        <v>0</v>
      </c>
      <c r="G111" s="40"/>
      <c r="H111" s="40"/>
      <c r="I111" s="40"/>
      <c r="J111" s="40"/>
      <c r="K111" s="34" t="s">
        <v>24</v>
      </c>
      <c r="L111" s="40"/>
      <c r="M111" s="83">
        <f>IF(O9="","",O9)</f>
        <v>0</v>
      </c>
      <c r="N111" s="83"/>
      <c r="O111" s="83"/>
      <c r="P111" s="83"/>
      <c r="Q111" s="40"/>
      <c r="R111" s="41"/>
    </row>
    <row r="112" s="1" customFormat="1" ht="6.96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="1" customFormat="1">
      <c r="B113" s="39"/>
      <c r="C113" s="34" t="s">
        <v>26</v>
      </c>
      <c r="D113" s="40"/>
      <c r="E113" s="40"/>
      <c r="F113" s="31">
        <f>E12</f>
        <v>0</v>
      </c>
      <c r="G113" s="40"/>
      <c r="H113" s="40"/>
      <c r="I113" s="40"/>
      <c r="J113" s="40"/>
      <c r="K113" s="34" t="s">
        <v>31</v>
      </c>
      <c r="L113" s="40"/>
      <c r="M113" s="31">
        <f>E18</f>
        <v>0</v>
      </c>
      <c r="N113" s="31"/>
      <c r="O113" s="31"/>
      <c r="P113" s="31"/>
      <c r="Q113" s="31"/>
      <c r="R113" s="41"/>
    </row>
    <row r="114" s="1" customFormat="1" ht="14.4" customHeight="1">
      <c r="B114" s="39"/>
      <c r="C114" s="34" t="s">
        <v>30</v>
      </c>
      <c r="D114" s="40"/>
      <c r="E114" s="40"/>
      <c r="F114" s="31">
        <f>IF(E15="","",E15)</f>
        <v>0</v>
      </c>
      <c r="G114" s="40"/>
      <c r="H114" s="40"/>
      <c r="I114" s="40"/>
      <c r="J114" s="40"/>
      <c r="K114" s="34" t="s">
        <v>36</v>
      </c>
      <c r="L114" s="40"/>
      <c r="M114" s="31">
        <f>E21</f>
        <v>0</v>
      </c>
      <c r="N114" s="31"/>
      <c r="O114" s="31"/>
      <c r="P114" s="31"/>
      <c r="Q114" s="31"/>
      <c r="R114" s="41"/>
    </row>
    <row r="115" s="1" customFormat="1" ht="10.32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="8" customFormat="1" ht="29.28" customHeight="1">
      <c r="B116" s="166"/>
      <c r="C116" s="167" t="s">
        <v>117</v>
      </c>
      <c r="D116" s="168" t="s">
        <v>118</v>
      </c>
      <c r="E116" s="168" t="s">
        <v>59</v>
      </c>
      <c r="F116" s="168" t="s">
        <v>119</v>
      </c>
      <c r="G116" s="168"/>
      <c r="H116" s="168"/>
      <c r="I116" s="168"/>
      <c r="J116" s="168" t="s">
        <v>120</v>
      </c>
      <c r="K116" s="168" t="s">
        <v>121</v>
      </c>
      <c r="L116" s="169" t="s">
        <v>122</v>
      </c>
      <c r="M116" s="169"/>
      <c r="N116" s="168" t="s">
        <v>104</v>
      </c>
      <c r="O116" s="168"/>
      <c r="P116" s="168"/>
      <c r="Q116" s="170"/>
      <c r="R116" s="171"/>
      <c r="T116" s="99" t="s">
        <v>123</v>
      </c>
      <c r="U116" s="100" t="s">
        <v>41</v>
      </c>
      <c r="V116" s="100" t="s">
        <v>124</v>
      </c>
      <c r="W116" s="100" t="s">
        <v>125</v>
      </c>
      <c r="X116" s="100" t="s">
        <v>126</v>
      </c>
      <c r="Y116" s="100" t="s">
        <v>127</v>
      </c>
      <c r="Z116" s="100" t="s">
        <v>128</v>
      </c>
      <c r="AA116" s="101" t="s">
        <v>129</v>
      </c>
    </row>
    <row r="117" s="1" customFormat="1" ht="29.28" customHeight="1">
      <c r="B117" s="39"/>
      <c r="C117" s="103" t="s">
        <v>100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172">
        <f>BK117</f>
        <v>0</v>
      </c>
      <c r="O117" s="173"/>
      <c r="P117" s="173"/>
      <c r="Q117" s="173"/>
      <c r="R117" s="41"/>
      <c r="T117" s="102"/>
      <c r="U117" s="60"/>
      <c r="V117" s="60"/>
      <c r="W117" s="174">
        <f>W118+W145+W148</f>
        <v>0</v>
      </c>
      <c r="X117" s="60"/>
      <c r="Y117" s="174">
        <f>Y118+Y145+Y148</f>
        <v>0</v>
      </c>
      <c r="Z117" s="60"/>
      <c r="AA117" s="175">
        <f>AA118+AA145+AA148</f>
        <v>0</v>
      </c>
      <c r="AT117" s="20" t="s">
        <v>76</v>
      </c>
      <c r="AU117" s="20" t="s">
        <v>106</v>
      </c>
      <c r="BK117" s="176">
        <f>BK118+BK145+BK148</f>
        <v>0</v>
      </c>
    </row>
    <row r="118" s="9" customFormat="1" ht="37.44" customHeight="1">
      <c r="B118" s="177"/>
      <c r="C118" s="178"/>
      <c r="D118" s="179" t="s">
        <v>107</v>
      </c>
      <c r="E118" s="179"/>
      <c r="F118" s="179"/>
      <c r="G118" s="179"/>
      <c r="H118" s="179"/>
      <c r="I118" s="179"/>
      <c r="J118" s="179"/>
      <c r="K118" s="179"/>
      <c r="L118" s="179"/>
      <c r="M118" s="179"/>
      <c r="N118" s="180">
        <f>BK118</f>
        <v>0</v>
      </c>
      <c r="O118" s="154"/>
      <c r="P118" s="154"/>
      <c r="Q118" s="154"/>
      <c r="R118" s="181"/>
      <c r="T118" s="182"/>
      <c r="U118" s="178"/>
      <c r="V118" s="178"/>
      <c r="W118" s="183">
        <f>W119+W132+W134</f>
        <v>0</v>
      </c>
      <c r="X118" s="178"/>
      <c r="Y118" s="183">
        <f>Y119+Y132+Y134</f>
        <v>0</v>
      </c>
      <c r="Z118" s="178"/>
      <c r="AA118" s="184">
        <f>AA119+AA132+AA134</f>
        <v>0</v>
      </c>
      <c r="AR118" s="185" t="s">
        <v>85</v>
      </c>
      <c r="AT118" s="186" t="s">
        <v>76</v>
      </c>
      <c r="AU118" s="186" t="s">
        <v>77</v>
      </c>
      <c r="AY118" s="185" t="s">
        <v>130</v>
      </c>
      <c r="BK118" s="187">
        <f>BK119+BK132+BK134</f>
        <v>0</v>
      </c>
    </row>
    <row r="119" s="9" customFormat="1" ht="19.92" customHeight="1">
      <c r="B119" s="177"/>
      <c r="C119" s="178"/>
      <c r="D119" s="188" t="s">
        <v>108</v>
      </c>
      <c r="E119" s="188"/>
      <c r="F119" s="188"/>
      <c r="G119" s="188"/>
      <c r="H119" s="188"/>
      <c r="I119" s="188"/>
      <c r="J119" s="188"/>
      <c r="K119" s="188"/>
      <c r="L119" s="188"/>
      <c r="M119" s="188"/>
      <c r="N119" s="189">
        <f>BK119</f>
        <v>0</v>
      </c>
      <c r="O119" s="190"/>
      <c r="P119" s="190"/>
      <c r="Q119" s="190"/>
      <c r="R119" s="181"/>
      <c r="T119" s="182"/>
      <c r="U119" s="178"/>
      <c r="V119" s="178"/>
      <c r="W119" s="183">
        <f>SUM(W120:W131)</f>
        <v>0</v>
      </c>
      <c r="X119" s="178"/>
      <c r="Y119" s="183">
        <f>SUM(Y120:Y131)</f>
        <v>0</v>
      </c>
      <c r="Z119" s="178"/>
      <c r="AA119" s="184">
        <f>SUM(AA120:AA131)</f>
        <v>0</v>
      </c>
      <c r="AR119" s="185" t="s">
        <v>85</v>
      </c>
      <c r="AT119" s="186" t="s">
        <v>76</v>
      </c>
      <c r="AU119" s="186" t="s">
        <v>85</v>
      </c>
      <c r="AY119" s="185" t="s">
        <v>130</v>
      </c>
      <c r="BK119" s="187">
        <f>SUM(BK120:BK131)</f>
        <v>0</v>
      </c>
    </row>
    <row r="120" s="1" customFormat="1" ht="25.5" customHeight="1">
      <c r="B120" s="39"/>
      <c r="C120" s="191" t="s">
        <v>85</v>
      </c>
      <c r="D120" s="191" t="s">
        <v>131</v>
      </c>
      <c r="E120" s="192" t="s">
        <v>132</v>
      </c>
      <c r="F120" s="193" t="s">
        <v>133</v>
      </c>
      <c r="G120" s="193"/>
      <c r="H120" s="193"/>
      <c r="I120" s="193"/>
      <c r="J120" s="194" t="s">
        <v>134</v>
      </c>
      <c r="K120" s="195">
        <v>13.65</v>
      </c>
      <c r="L120" s="196">
        <v>29.199999999999999</v>
      </c>
      <c r="M120" s="196"/>
      <c r="N120" s="196">
        <f>ROUND(L120*K120,2)</f>
        <v>0</v>
      </c>
      <c r="O120" s="196"/>
      <c r="P120" s="196"/>
      <c r="Q120" s="196"/>
      <c r="R120" s="41"/>
      <c r="T120" s="197" t="s">
        <v>20</v>
      </c>
      <c r="U120" s="49" t="s">
        <v>42</v>
      </c>
      <c r="V120" s="198">
        <v>0.097000000000000003</v>
      </c>
      <c r="W120" s="198">
        <f>V120*K120</f>
        <v>0</v>
      </c>
      <c r="X120" s="198">
        <v>0</v>
      </c>
      <c r="Y120" s="198">
        <f>X120*K120</f>
        <v>0</v>
      </c>
      <c r="Z120" s="198">
        <v>0</v>
      </c>
      <c r="AA120" s="199">
        <f>Z120*K120</f>
        <v>0</v>
      </c>
      <c r="AR120" s="20" t="s">
        <v>135</v>
      </c>
      <c r="AT120" s="20" t="s">
        <v>131</v>
      </c>
      <c r="AU120" s="20" t="s">
        <v>96</v>
      </c>
      <c r="AY120" s="20" t="s">
        <v>130</v>
      </c>
      <c r="BE120" s="200">
        <f>IF(U120="základní",N120,0)</f>
        <v>0</v>
      </c>
      <c r="BF120" s="200">
        <f>IF(U120="snížená",N120,0)</f>
        <v>0</v>
      </c>
      <c r="BG120" s="200">
        <f>IF(U120="zákl. přenesená",N120,0)</f>
        <v>0</v>
      </c>
      <c r="BH120" s="200">
        <f>IF(U120="sníž. přenesená",N120,0)</f>
        <v>0</v>
      </c>
      <c r="BI120" s="200">
        <f>IF(U120="nulová",N120,0)</f>
        <v>0</v>
      </c>
      <c r="BJ120" s="20" t="s">
        <v>85</v>
      </c>
      <c r="BK120" s="200">
        <f>ROUND(L120*K120,2)</f>
        <v>0</v>
      </c>
      <c r="BL120" s="20" t="s">
        <v>135</v>
      </c>
      <c r="BM120" s="20" t="s">
        <v>136</v>
      </c>
    </row>
    <row r="121" s="1" customFormat="1" ht="25.5" customHeight="1">
      <c r="B121" s="39"/>
      <c r="C121" s="191" t="s">
        <v>96</v>
      </c>
      <c r="D121" s="191" t="s">
        <v>131</v>
      </c>
      <c r="E121" s="192" t="s">
        <v>137</v>
      </c>
      <c r="F121" s="193" t="s">
        <v>138</v>
      </c>
      <c r="G121" s="193"/>
      <c r="H121" s="193"/>
      <c r="I121" s="193"/>
      <c r="J121" s="194" t="s">
        <v>134</v>
      </c>
      <c r="K121" s="195">
        <v>72.799999999999997</v>
      </c>
      <c r="L121" s="196">
        <v>132</v>
      </c>
      <c r="M121" s="196"/>
      <c r="N121" s="196">
        <f>ROUND(L121*K121,2)</f>
        <v>0</v>
      </c>
      <c r="O121" s="196"/>
      <c r="P121" s="196"/>
      <c r="Q121" s="196"/>
      <c r="R121" s="41"/>
      <c r="T121" s="197" t="s">
        <v>20</v>
      </c>
      <c r="U121" s="49" t="s">
        <v>42</v>
      </c>
      <c r="V121" s="198">
        <v>0.433</v>
      </c>
      <c r="W121" s="198">
        <f>V121*K121</f>
        <v>0</v>
      </c>
      <c r="X121" s="198">
        <v>0</v>
      </c>
      <c r="Y121" s="198">
        <f>X121*K121</f>
        <v>0</v>
      </c>
      <c r="Z121" s="198">
        <v>0</v>
      </c>
      <c r="AA121" s="199">
        <f>Z121*K121</f>
        <v>0</v>
      </c>
      <c r="AR121" s="20" t="s">
        <v>135</v>
      </c>
      <c r="AT121" s="20" t="s">
        <v>131</v>
      </c>
      <c r="AU121" s="20" t="s">
        <v>96</v>
      </c>
      <c r="AY121" s="20" t="s">
        <v>130</v>
      </c>
      <c r="BE121" s="200">
        <f>IF(U121="základní",N121,0)</f>
        <v>0</v>
      </c>
      <c r="BF121" s="200">
        <f>IF(U121="snížená",N121,0)</f>
        <v>0</v>
      </c>
      <c r="BG121" s="200">
        <f>IF(U121="zákl. přenesená",N121,0)</f>
        <v>0</v>
      </c>
      <c r="BH121" s="200">
        <f>IF(U121="sníž. přenesená",N121,0)</f>
        <v>0</v>
      </c>
      <c r="BI121" s="200">
        <f>IF(U121="nulová",N121,0)</f>
        <v>0</v>
      </c>
      <c r="BJ121" s="20" t="s">
        <v>85</v>
      </c>
      <c r="BK121" s="200">
        <f>ROUND(L121*K121,2)</f>
        <v>0</v>
      </c>
      <c r="BL121" s="20" t="s">
        <v>135</v>
      </c>
      <c r="BM121" s="20" t="s">
        <v>139</v>
      </c>
    </row>
    <row r="122" s="1" customFormat="1" ht="25.5" customHeight="1">
      <c r="B122" s="39"/>
      <c r="C122" s="191" t="s">
        <v>140</v>
      </c>
      <c r="D122" s="191" t="s">
        <v>131</v>
      </c>
      <c r="E122" s="192" t="s">
        <v>141</v>
      </c>
      <c r="F122" s="193" t="s">
        <v>142</v>
      </c>
      <c r="G122" s="193"/>
      <c r="H122" s="193"/>
      <c r="I122" s="193"/>
      <c r="J122" s="194" t="s">
        <v>134</v>
      </c>
      <c r="K122" s="195">
        <v>19.600000000000001</v>
      </c>
      <c r="L122" s="196">
        <v>209</v>
      </c>
      <c r="M122" s="196"/>
      <c r="N122" s="196">
        <f>ROUND(L122*K122,2)</f>
        <v>0</v>
      </c>
      <c r="O122" s="196"/>
      <c r="P122" s="196"/>
      <c r="Q122" s="196"/>
      <c r="R122" s="41"/>
      <c r="T122" s="197" t="s">
        <v>20</v>
      </c>
      <c r="U122" s="49" t="s">
        <v>42</v>
      </c>
      <c r="V122" s="198">
        <v>0.78100000000000003</v>
      </c>
      <c r="W122" s="198">
        <f>V122*K122</f>
        <v>0</v>
      </c>
      <c r="X122" s="198">
        <v>0</v>
      </c>
      <c r="Y122" s="198">
        <f>X122*K122</f>
        <v>0</v>
      </c>
      <c r="Z122" s="198">
        <v>0</v>
      </c>
      <c r="AA122" s="199">
        <f>Z122*K122</f>
        <v>0</v>
      </c>
      <c r="AR122" s="20" t="s">
        <v>135</v>
      </c>
      <c r="AT122" s="20" t="s">
        <v>131</v>
      </c>
      <c r="AU122" s="20" t="s">
        <v>96</v>
      </c>
      <c r="AY122" s="20" t="s">
        <v>130</v>
      </c>
      <c r="BE122" s="200">
        <f>IF(U122="základní",N122,0)</f>
        <v>0</v>
      </c>
      <c r="BF122" s="200">
        <f>IF(U122="snížená",N122,0)</f>
        <v>0</v>
      </c>
      <c r="BG122" s="200">
        <f>IF(U122="zákl. přenesená",N122,0)</f>
        <v>0</v>
      </c>
      <c r="BH122" s="200">
        <f>IF(U122="sníž. přenesená",N122,0)</f>
        <v>0</v>
      </c>
      <c r="BI122" s="200">
        <f>IF(U122="nulová",N122,0)</f>
        <v>0</v>
      </c>
      <c r="BJ122" s="20" t="s">
        <v>85</v>
      </c>
      <c r="BK122" s="200">
        <f>ROUND(L122*K122,2)</f>
        <v>0</v>
      </c>
      <c r="BL122" s="20" t="s">
        <v>135</v>
      </c>
      <c r="BM122" s="20" t="s">
        <v>143</v>
      </c>
    </row>
    <row r="123" s="1" customFormat="1" ht="25.5" customHeight="1">
      <c r="B123" s="39"/>
      <c r="C123" s="191" t="s">
        <v>135</v>
      </c>
      <c r="D123" s="191" t="s">
        <v>131</v>
      </c>
      <c r="E123" s="192" t="s">
        <v>144</v>
      </c>
      <c r="F123" s="193" t="s">
        <v>145</v>
      </c>
      <c r="G123" s="193"/>
      <c r="H123" s="193"/>
      <c r="I123" s="193"/>
      <c r="J123" s="194" t="s">
        <v>134</v>
      </c>
      <c r="K123" s="195">
        <v>33.664000000000001</v>
      </c>
      <c r="L123" s="196">
        <v>141</v>
      </c>
      <c r="M123" s="196"/>
      <c r="N123" s="196">
        <f>ROUND(L123*K123,2)</f>
        <v>0</v>
      </c>
      <c r="O123" s="196"/>
      <c r="P123" s="196"/>
      <c r="Q123" s="196"/>
      <c r="R123" s="41"/>
      <c r="T123" s="197" t="s">
        <v>20</v>
      </c>
      <c r="U123" s="49" t="s">
        <v>42</v>
      </c>
      <c r="V123" s="198">
        <v>0.062</v>
      </c>
      <c r="W123" s="198">
        <f>V123*K123</f>
        <v>0</v>
      </c>
      <c r="X123" s="198">
        <v>0</v>
      </c>
      <c r="Y123" s="198">
        <f>X123*K123</f>
        <v>0</v>
      </c>
      <c r="Z123" s="198">
        <v>0</v>
      </c>
      <c r="AA123" s="199">
        <f>Z123*K123</f>
        <v>0</v>
      </c>
      <c r="AR123" s="20" t="s">
        <v>135</v>
      </c>
      <c r="AT123" s="20" t="s">
        <v>131</v>
      </c>
      <c r="AU123" s="20" t="s">
        <v>96</v>
      </c>
      <c r="AY123" s="20" t="s">
        <v>130</v>
      </c>
      <c r="BE123" s="200">
        <f>IF(U123="základní",N123,0)</f>
        <v>0</v>
      </c>
      <c r="BF123" s="200">
        <f>IF(U123="snížená",N123,0)</f>
        <v>0</v>
      </c>
      <c r="BG123" s="200">
        <f>IF(U123="zákl. přenesená",N123,0)</f>
        <v>0</v>
      </c>
      <c r="BH123" s="200">
        <f>IF(U123="sníž. přenesená",N123,0)</f>
        <v>0</v>
      </c>
      <c r="BI123" s="200">
        <f>IF(U123="nulová",N123,0)</f>
        <v>0</v>
      </c>
      <c r="BJ123" s="20" t="s">
        <v>85</v>
      </c>
      <c r="BK123" s="200">
        <f>ROUND(L123*K123,2)</f>
        <v>0</v>
      </c>
      <c r="BL123" s="20" t="s">
        <v>135</v>
      </c>
      <c r="BM123" s="20" t="s">
        <v>146</v>
      </c>
    </row>
    <row r="124" s="1" customFormat="1" ht="16.5" customHeight="1">
      <c r="B124" s="39"/>
      <c r="C124" s="191" t="s">
        <v>147</v>
      </c>
      <c r="D124" s="191" t="s">
        <v>131</v>
      </c>
      <c r="E124" s="192" t="s">
        <v>148</v>
      </c>
      <c r="F124" s="193" t="s">
        <v>149</v>
      </c>
      <c r="G124" s="193"/>
      <c r="H124" s="193"/>
      <c r="I124" s="193"/>
      <c r="J124" s="194" t="s">
        <v>134</v>
      </c>
      <c r="K124" s="195">
        <v>33.664000000000001</v>
      </c>
      <c r="L124" s="196">
        <v>15.1</v>
      </c>
      <c r="M124" s="196"/>
      <c r="N124" s="196">
        <f>ROUND(L124*K124,2)</f>
        <v>0</v>
      </c>
      <c r="O124" s="196"/>
      <c r="P124" s="196"/>
      <c r="Q124" s="196"/>
      <c r="R124" s="41"/>
      <c r="T124" s="197" t="s">
        <v>20</v>
      </c>
      <c r="U124" s="49" t="s">
        <v>42</v>
      </c>
      <c r="V124" s="198">
        <v>0.0089999999999999993</v>
      </c>
      <c r="W124" s="198">
        <f>V124*K124</f>
        <v>0</v>
      </c>
      <c r="X124" s="198">
        <v>0</v>
      </c>
      <c r="Y124" s="198">
        <f>X124*K124</f>
        <v>0</v>
      </c>
      <c r="Z124" s="198">
        <v>0</v>
      </c>
      <c r="AA124" s="199">
        <f>Z124*K124</f>
        <v>0</v>
      </c>
      <c r="AR124" s="20" t="s">
        <v>135</v>
      </c>
      <c r="AT124" s="20" t="s">
        <v>131</v>
      </c>
      <c r="AU124" s="20" t="s">
        <v>96</v>
      </c>
      <c r="AY124" s="20" t="s">
        <v>130</v>
      </c>
      <c r="BE124" s="200">
        <f>IF(U124="základní",N124,0)</f>
        <v>0</v>
      </c>
      <c r="BF124" s="200">
        <f>IF(U124="snížená",N124,0)</f>
        <v>0</v>
      </c>
      <c r="BG124" s="200">
        <f>IF(U124="zákl. přenesená",N124,0)</f>
        <v>0</v>
      </c>
      <c r="BH124" s="200">
        <f>IF(U124="sníž. přenesená",N124,0)</f>
        <v>0</v>
      </c>
      <c r="BI124" s="200">
        <f>IF(U124="nulová",N124,0)</f>
        <v>0</v>
      </c>
      <c r="BJ124" s="20" t="s">
        <v>85</v>
      </c>
      <c r="BK124" s="200">
        <f>ROUND(L124*K124,2)</f>
        <v>0</v>
      </c>
      <c r="BL124" s="20" t="s">
        <v>135</v>
      </c>
      <c r="BM124" s="20" t="s">
        <v>150</v>
      </c>
    </row>
    <row r="125" s="1" customFormat="1" ht="25.5" customHeight="1">
      <c r="B125" s="39"/>
      <c r="C125" s="191" t="s">
        <v>151</v>
      </c>
      <c r="D125" s="191" t="s">
        <v>131</v>
      </c>
      <c r="E125" s="192" t="s">
        <v>152</v>
      </c>
      <c r="F125" s="193" t="s">
        <v>153</v>
      </c>
      <c r="G125" s="193"/>
      <c r="H125" s="193"/>
      <c r="I125" s="193"/>
      <c r="J125" s="194" t="s">
        <v>154</v>
      </c>
      <c r="K125" s="195">
        <v>67.328000000000003</v>
      </c>
      <c r="L125" s="196">
        <v>140</v>
      </c>
      <c r="M125" s="196"/>
      <c r="N125" s="196">
        <f>ROUND(L125*K125,2)</f>
        <v>0</v>
      </c>
      <c r="O125" s="196"/>
      <c r="P125" s="196"/>
      <c r="Q125" s="196"/>
      <c r="R125" s="41"/>
      <c r="T125" s="197" t="s">
        <v>20</v>
      </c>
      <c r="U125" s="49" t="s">
        <v>42</v>
      </c>
      <c r="V125" s="198">
        <v>0</v>
      </c>
      <c r="W125" s="198">
        <f>V125*K125</f>
        <v>0</v>
      </c>
      <c r="X125" s="198">
        <v>0</v>
      </c>
      <c r="Y125" s="198">
        <f>X125*K125</f>
        <v>0</v>
      </c>
      <c r="Z125" s="198">
        <v>0</v>
      </c>
      <c r="AA125" s="199">
        <f>Z125*K125</f>
        <v>0</v>
      </c>
      <c r="AR125" s="20" t="s">
        <v>135</v>
      </c>
      <c r="AT125" s="20" t="s">
        <v>131</v>
      </c>
      <c r="AU125" s="20" t="s">
        <v>96</v>
      </c>
      <c r="AY125" s="20" t="s">
        <v>130</v>
      </c>
      <c r="BE125" s="200">
        <f>IF(U125="základní",N125,0)</f>
        <v>0</v>
      </c>
      <c r="BF125" s="200">
        <f>IF(U125="snížená",N125,0)</f>
        <v>0</v>
      </c>
      <c r="BG125" s="200">
        <f>IF(U125="zákl. přenesená",N125,0)</f>
        <v>0</v>
      </c>
      <c r="BH125" s="200">
        <f>IF(U125="sníž. přenesená",N125,0)</f>
        <v>0</v>
      </c>
      <c r="BI125" s="200">
        <f>IF(U125="nulová",N125,0)</f>
        <v>0</v>
      </c>
      <c r="BJ125" s="20" t="s">
        <v>85</v>
      </c>
      <c r="BK125" s="200">
        <f>ROUND(L125*K125,2)</f>
        <v>0</v>
      </c>
      <c r="BL125" s="20" t="s">
        <v>135</v>
      </c>
      <c r="BM125" s="20" t="s">
        <v>155</v>
      </c>
    </row>
    <row r="126" s="1" customFormat="1" ht="25.5" customHeight="1">
      <c r="B126" s="39"/>
      <c r="C126" s="191" t="s">
        <v>156</v>
      </c>
      <c r="D126" s="191" t="s">
        <v>131</v>
      </c>
      <c r="E126" s="192" t="s">
        <v>157</v>
      </c>
      <c r="F126" s="193" t="s">
        <v>158</v>
      </c>
      <c r="G126" s="193"/>
      <c r="H126" s="193"/>
      <c r="I126" s="193"/>
      <c r="J126" s="194" t="s">
        <v>134</v>
      </c>
      <c r="K126" s="195">
        <v>40.600000000000001</v>
      </c>
      <c r="L126" s="196">
        <v>83.799999999999997</v>
      </c>
      <c r="M126" s="196"/>
      <c r="N126" s="196">
        <f>ROUND(L126*K126,2)</f>
        <v>0</v>
      </c>
      <c r="O126" s="196"/>
      <c r="P126" s="196"/>
      <c r="Q126" s="196"/>
      <c r="R126" s="41"/>
      <c r="T126" s="197" t="s">
        <v>20</v>
      </c>
      <c r="U126" s="49" t="s">
        <v>42</v>
      </c>
      <c r="V126" s="198">
        <v>0.29899999999999999</v>
      </c>
      <c r="W126" s="198">
        <f>V126*K126</f>
        <v>0</v>
      </c>
      <c r="X126" s="198">
        <v>0</v>
      </c>
      <c r="Y126" s="198">
        <f>X126*K126</f>
        <v>0</v>
      </c>
      <c r="Z126" s="198">
        <v>0</v>
      </c>
      <c r="AA126" s="199">
        <f>Z126*K126</f>
        <v>0</v>
      </c>
      <c r="AR126" s="20" t="s">
        <v>135</v>
      </c>
      <c r="AT126" s="20" t="s">
        <v>131</v>
      </c>
      <c r="AU126" s="20" t="s">
        <v>96</v>
      </c>
      <c r="AY126" s="20" t="s">
        <v>130</v>
      </c>
      <c r="BE126" s="200">
        <f>IF(U126="základní",N126,0)</f>
        <v>0</v>
      </c>
      <c r="BF126" s="200">
        <f>IF(U126="snížená",N126,0)</f>
        <v>0</v>
      </c>
      <c r="BG126" s="200">
        <f>IF(U126="zákl. přenesená",N126,0)</f>
        <v>0</v>
      </c>
      <c r="BH126" s="200">
        <f>IF(U126="sníž. přenesená",N126,0)</f>
        <v>0</v>
      </c>
      <c r="BI126" s="200">
        <f>IF(U126="nulová",N126,0)</f>
        <v>0</v>
      </c>
      <c r="BJ126" s="20" t="s">
        <v>85</v>
      </c>
      <c r="BK126" s="200">
        <f>ROUND(L126*K126,2)</f>
        <v>0</v>
      </c>
      <c r="BL126" s="20" t="s">
        <v>135</v>
      </c>
      <c r="BM126" s="20" t="s">
        <v>159</v>
      </c>
    </row>
    <row r="127" s="1" customFormat="1" ht="25.5" customHeight="1">
      <c r="B127" s="39"/>
      <c r="C127" s="191" t="s">
        <v>160</v>
      </c>
      <c r="D127" s="191" t="s">
        <v>131</v>
      </c>
      <c r="E127" s="192" t="s">
        <v>161</v>
      </c>
      <c r="F127" s="193" t="s">
        <v>162</v>
      </c>
      <c r="G127" s="193"/>
      <c r="H127" s="193"/>
      <c r="I127" s="193"/>
      <c r="J127" s="194" t="s">
        <v>134</v>
      </c>
      <c r="K127" s="195">
        <v>8.4000000000000004</v>
      </c>
      <c r="L127" s="196">
        <v>356</v>
      </c>
      <c r="M127" s="196"/>
      <c r="N127" s="196">
        <f>ROUND(L127*K127,2)</f>
        <v>0</v>
      </c>
      <c r="O127" s="196"/>
      <c r="P127" s="196"/>
      <c r="Q127" s="196"/>
      <c r="R127" s="41"/>
      <c r="T127" s="197" t="s">
        <v>20</v>
      </c>
      <c r="U127" s="49" t="s">
        <v>42</v>
      </c>
      <c r="V127" s="198">
        <v>1.5</v>
      </c>
      <c r="W127" s="198">
        <f>V127*K127</f>
        <v>0</v>
      </c>
      <c r="X127" s="198">
        <v>0</v>
      </c>
      <c r="Y127" s="198">
        <f>X127*K127</f>
        <v>0</v>
      </c>
      <c r="Z127" s="198">
        <v>0</v>
      </c>
      <c r="AA127" s="199">
        <f>Z127*K127</f>
        <v>0</v>
      </c>
      <c r="AR127" s="20" t="s">
        <v>135</v>
      </c>
      <c r="AT127" s="20" t="s">
        <v>131</v>
      </c>
      <c r="AU127" s="20" t="s">
        <v>96</v>
      </c>
      <c r="AY127" s="20" t="s">
        <v>130</v>
      </c>
      <c r="BE127" s="200">
        <f>IF(U127="základní",N127,0)</f>
        <v>0</v>
      </c>
      <c r="BF127" s="200">
        <f>IF(U127="snížená",N127,0)</f>
        <v>0</v>
      </c>
      <c r="BG127" s="200">
        <f>IF(U127="zákl. přenesená",N127,0)</f>
        <v>0</v>
      </c>
      <c r="BH127" s="200">
        <f>IF(U127="sníž. přenesená",N127,0)</f>
        <v>0</v>
      </c>
      <c r="BI127" s="200">
        <f>IF(U127="nulová",N127,0)</f>
        <v>0</v>
      </c>
      <c r="BJ127" s="20" t="s">
        <v>85</v>
      </c>
      <c r="BK127" s="200">
        <f>ROUND(L127*K127,2)</f>
        <v>0</v>
      </c>
      <c r="BL127" s="20" t="s">
        <v>135</v>
      </c>
      <c r="BM127" s="20" t="s">
        <v>163</v>
      </c>
    </row>
    <row r="128" s="1" customFormat="1" ht="16.5" customHeight="1">
      <c r="B128" s="39"/>
      <c r="C128" s="201" t="s">
        <v>164</v>
      </c>
      <c r="D128" s="201" t="s">
        <v>165</v>
      </c>
      <c r="E128" s="202" t="s">
        <v>166</v>
      </c>
      <c r="F128" s="203" t="s">
        <v>167</v>
      </c>
      <c r="G128" s="203"/>
      <c r="H128" s="203"/>
      <c r="I128" s="203"/>
      <c r="J128" s="204" t="s">
        <v>154</v>
      </c>
      <c r="K128" s="205">
        <v>16.800000000000001</v>
      </c>
      <c r="L128" s="206">
        <v>246</v>
      </c>
      <c r="M128" s="206"/>
      <c r="N128" s="206">
        <f>ROUND(L128*K128,2)</f>
        <v>0</v>
      </c>
      <c r="O128" s="196"/>
      <c r="P128" s="196"/>
      <c r="Q128" s="196"/>
      <c r="R128" s="41"/>
      <c r="T128" s="197" t="s">
        <v>20</v>
      </c>
      <c r="U128" s="49" t="s">
        <v>42</v>
      </c>
      <c r="V128" s="198">
        <v>0</v>
      </c>
      <c r="W128" s="198">
        <f>V128*K128</f>
        <v>0</v>
      </c>
      <c r="X128" s="198">
        <v>1</v>
      </c>
      <c r="Y128" s="198">
        <f>X128*K128</f>
        <v>0</v>
      </c>
      <c r="Z128" s="198">
        <v>0</v>
      </c>
      <c r="AA128" s="199">
        <f>Z128*K128</f>
        <v>0</v>
      </c>
      <c r="AR128" s="20" t="s">
        <v>160</v>
      </c>
      <c r="AT128" s="20" t="s">
        <v>165</v>
      </c>
      <c r="AU128" s="20" t="s">
        <v>96</v>
      </c>
      <c r="AY128" s="20" t="s">
        <v>130</v>
      </c>
      <c r="BE128" s="200">
        <f>IF(U128="základní",N128,0)</f>
        <v>0</v>
      </c>
      <c r="BF128" s="200">
        <f>IF(U128="snížená",N128,0)</f>
        <v>0</v>
      </c>
      <c r="BG128" s="200">
        <f>IF(U128="zákl. přenesená",N128,0)</f>
        <v>0</v>
      </c>
      <c r="BH128" s="200">
        <f>IF(U128="sníž. přenesená",N128,0)</f>
        <v>0</v>
      </c>
      <c r="BI128" s="200">
        <f>IF(U128="nulová",N128,0)</f>
        <v>0</v>
      </c>
      <c r="BJ128" s="20" t="s">
        <v>85</v>
      </c>
      <c r="BK128" s="200">
        <f>ROUND(L128*K128,2)</f>
        <v>0</v>
      </c>
      <c r="BL128" s="20" t="s">
        <v>135</v>
      </c>
      <c r="BM128" s="20" t="s">
        <v>168</v>
      </c>
    </row>
    <row r="129" s="1" customFormat="1" ht="25.5" customHeight="1">
      <c r="B129" s="39"/>
      <c r="C129" s="191" t="s">
        <v>169</v>
      </c>
      <c r="D129" s="191" t="s">
        <v>131</v>
      </c>
      <c r="E129" s="192" t="s">
        <v>170</v>
      </c>
      <c r="F129" s="193" t="s">
        <v>171</v>
      </c>
      <c r="G129" s="193"/>
      <c r="H129" s="193"/>
      <c r="I129" s="193"/>
      <c r="J129" s="194" t="s">
        <v>172</v>
      </c>
      <c r="K129" s="195">
        <v>33.664000000000001</v>
      </c>
      <c r="L129" s="196">
        <v>71.700000000000003</v>
      </c>
      <c r="M129" s="196"/>
      <c r="N129" s="196">
        <f>ROUND(L129*K129,2)</f>
        <v>0</v>
      </c>
      <c r="O129" s="196"/>
      <c r="P129" s="196"/>
      <c r="Q129" s="196"/>
      <c r="R129" s="41"/>
      <c r="T129" s="197" t="s">
        <v>20</v>
      </c>
      <c r="U129" s="49" t="s">
        <v>42</v>
      </c>
      <c r="V129" s="198">
        <v>0.20699999999999999</v>
      </c>
      <c r="W129" s="198">
        <f>V129*K129</f>
        <v>0</v>
      </c>
      <c r="X129" s="198">
        <v>0</v>
      </c>
      <c r="Y129" s="198">
        <f>X129*K129</f>
        <v>0</v>
      </c>
      <c r="Z129" s="198">
        <v>0</v>
      </c>
      <c r="AA129" s="199">
        <f>Z129*K129</f>
        <v>0</v>
      </c>
      <c r="AR129" s="20" t="s">
        <v>135</v>
      </c>
      <c r="AT129" s="20" t="s">
        <v>131</v>
      </c>
      <c r="AU129" s="20" t="s">
        <v>96</v>
      </c>
      <c r="AY129" s="20" t="s">
        <v>130</v>
      </c>
      <c r="BE129" s="200">
        <f>IF(U129="základní",N129,0)</f>
        <v>0</v>
      </c>
      <c r="BF129" s="200">
        <f>IF(U129="snížená",N129,0)</f>
        <v>0</v>
      </c>
      <c r="BG129" s="200">
        <f>IF(U129="zákl. přenesená",N129,0)</f>
        <v>0</v>
      </c>
      <c r="BH129" s="200">
        <f>IF(U129="sníž. přenesená",N129,0)</f>
        <v>0</v>
      </c>
      <c r="BI129" s="200">
        <f>IF(U129="nulová",N129,0)</f>
        <v>0</v>
      </c>
      <c r="BJ129" s="20" t="s">
        <v>85</v>
      </c>
      <c r="BK129" s="200">
        <f>ROUND(L129*K129,2)</f>
        <v>0</v>
      </c>
      <c r="BL129" s="20" t="s">
        <v>135</v>
      </c>
      <c r="BM129" s="20" t="s">
        <v>173</v>
      </c>
    </row>
    <row r="130" s="1" customFormat="1" ht="16.5" customHeight="1">
      <c r="B130" s="39"/>
      <c r="C130" s="201" t="s">
        <v>174</v>
      </c>
      <c r="D130" s="201" t="s">
        <v>165</v>
      </c>
      <c r="E130" s="202" t="s">
        <v>175</v>
      </c>
      <c r="F130" s="203" t="s">
        <v>176</v>
      </c>
      <c r="G130" s="203"/>
      <c r="H130" s="203"/>
      <c r="I130" s="203"/>
      <c r="J130" s="204" t="s">
        <v>177</v>
      </c>
      <c r="K130" s="205">
        <v>1.01</v>
      </c>
      <c r="L130" s="206">
        <v>90.900000000000006</v>
      </c>
      <c r="M130" s="206"/>
      <c r="N130" s="206">
        <f>ROUND(L130*K130,2)</f>
        <v>0</v>
      </c>
      <c r="O130" s="196"/>
      <c r="P130" s="196"/>
      <c r="Q130" s="196"/>
      <c r="R130" s="41"/>
      <c r="T130" s="197" t="s">
        <v>20</v>
      </c>
      <c r="U130" s="49" t="s">
        <v>42</v>
      </c>
      <c r="V130" s="198">
        <v>0</v>
      </c>
      <c r="W130" s="198">
        <f>V130*K130</f>
        <v>0</v>
      </c>
      <c r="X130" s="198">
        <v>0.001</v>
      </c>
      <c r="Y130" s="198">
        <f>X130*K130</f>
        <v>0</v>
      </c>
      <c r="Z130" s="198">
        <v>0</v>
      </c>
      <c r="AA130" s="199">
        <f>Z130*K130</f>
        <v>0</v>
      </c>
      <c r="AR130" s="20" t="s">
        <v>160</v>
      </c>
      <c r="AT130" s="20" t="s">
        <v>165</v>
      </c>
      <c r="AU130" s="20" t="s">
        <v>96</v>
      </c>
      <c r="AY130" s="20" t="s">
        <v>130</v>
      </c>
      <c r="BE130" s="200">
        <f>IF(U130="základní",N130,0)</f>
        <v>0</v>
      </c>
      <c r="BF130" s="200">
        <f>IF(U130="snížená",N130,0)</f>
        <v>0</v>
      </c>
      <c r="BG130" s="200">
        <f>IF(U130="zákl. přenesená",N130,0)</f>
        <v>0</v>
      </c>
      <c r="BH130" s="200">
        <f>IF(U130="sníž. přenesená",N130,0)</f>
        <v>0</v>
      </c>
      <c r="BI130" s="200">
        <f>IF(U130="nulová",N130,0)</f>
        <v>0</v>
      </c>
      <c r="BJ130" s="20" t="s">
        <v>85</v>
      </c>
      <c r="BK130" s="200">
        <f>ROUND(L130*K130,2)</f>
        <v>0</v>
      </c>
      <c r="BL130" s="20" t="s">
        <v>135</v>
      </c>
      <c r="BM130" s="20" t="s">
        <v>178</v>
      </c>
    </row>
    <row r="131" s="1" customFormat="1" ht="38.25" customHeight="1">
      <c r="B131" s="39"/>
      <c r="C131" s="191" t="s">
        <v>179</v>
      </c>
      <c r="D131" s="191" t="s">
        <v>131</v>
      </c>
      <c r="E131" s="192" t="s">
        <v>180</v>
      </c>
      <c r="F131" s="193" t="s">
        <v>181</v>
      </c>
      <c r="G131" s="193"/>
      <c r="H131" s="193"/>
      <c r="I131" s="193"/>
      <c r="J131" s="194" t="s">
        <v>172</v>
      </c>
      <c r="K131" s="195">
        <v>77</v>
      </c>
      <c r="L131" s="196">
        <v>37.899999999999999</v>
      </c>
      <c r="M131" s="196"/>
      <c r="N131" s="196">
        <f>ROUND(L131*K131,2)</f>
        <v>0</v>
      </c>
      <c r="O131" s="196"/>
      <c r="P131" s="196"/>
      <c r="Q131" s="196"/>
      <c r="R131" s="41"/>
      <c r="T131" s="197" t="s">
        <v>20</v>
      </c>
      <c r="U131" s="49" t="s">
        <v>42</v>
      </c>
      <c r="V131" s="198">
        <v>0.17699999999999999</v>
      </c>
      <c r="W131" s="198">
        <f>V131*K131</f>
        <v>0</v>
      </c>
      <c r="X131" s="198">
        <v>0</v>
      </c>
      <c r="Y131" s="198">
        <f>X131*K131</f>
        <v>0</v>
      </c>
      <c r="Z131" s="198">
        <v>0</v>
      </c>
      <c r="AA131" s="199">
        <f>Z131*K131</f>
        <v>0</v>
      </c>
      <c r="AR131" s="20" t="s">
        <v>135</v>
      </c>
      <c r="AT131" s="20" t="s">
        <v>131</v>
      </c>
      <c r="AU131" s="20" t="s">
        <v>96</v>
      </c>
      <c r="AY131" s="20" t="s">
        <v>130</v>
      </c>
      <c r="BE131" s="200">
        <f>IF(U131="základní",N131,0)</f>
        <v>0</v>
      </c>
      <c r="BF131" s="200">
        <f>IF(U131="snížená",N131,0)</f>
        <v>0</v>
      </c>
      <c r="BG131" s="200">
        <f>IF(U131="zákl. přenesená",N131,0)</f>
        <v>0</v>
      </c>
      <c r="BH131" s="200">
        <f>IF(U131="sníž. přenesená",N131,0)</f>
        <v>0</v>
      </c>
      <c r="BI131" s="200">
        <f>IF(U131="nulová",N131,0)</f>
        <v>0</v>
      </c>
      <c r="BJ131" s="20" t="s">
        <v>85</v>
      </c>
      <c r="BK131" s="200">
        <f>ROUND(L131*K131,2)</f>
        <v>0</v>
      </c>
      <c r="BL131" s="20" t="s">
        <v>135</v>
      </c>
      <c r="BM131" s="20" t="s">
        <v>182</v>
      </c>
    </row>
    <row r="132" s="9" customFormat="1" ht="29.88" customHeight="1">
      <c r="B132" s="177"/>
      <c r="C132" s="178"/>
      <c r="D132" s="188" t="s">
        <v>109</v>
      </c>
      <c r="E132" s="188"/>
      <c r="F132" s="188"/>
      <c r="G132" s="188"/>
      <c r="H132" s="188"/>
      <c r="I132" s="188"/>
      <c r="J132" s="188"/>
      <c r="K132" s="188"/>
      <c r="L132" s="188"/>
      <c r="M132" s="188"/>
      <c r="N132" s="207">
        <f>BK132</f>
        <v>0</v>
      </c>
      <c r="O132" s="208"/>
      <c r="P132" s="208"/>
      <c r="Q132" s="208"/>
      <c r="R132" s="181"/>
      <c r="T132" s="182"/>
      <c r="U132" s="178"/>
      <c r="V132" s="178"/>
      <c r="W132" s="183">
        <f>W133</f>
        <v>0</v>
      </c>
      <c r="X132" s="178"/>
      <c r="Y132" s="183">
        <f>Y133</f>
        <v>0</v>
      </c>
      <c r="Z132" s="178"/>
      <c r="AA132" s="184">
        <f>AA133</f>
        <v>0</v>
      </c>
      <c r="AR132" s="185" t="s">
        <v>85</v>
      </c>
      <c r="AT132" s="186" t="s">
        <v>76</v>
      </c>
      <c r="AU132" s="186" t="s">
        <v>85</v>
      </c>
      <c r="AY132" s="185" t="s">
        <v>130</v>
      </c>
      <c r="BK132" s="187">
        <f>BK133</f>
        <v>0</v>
      </c>
    </row>
    <row r="133" s="1" customFormat="1" ht="25.5" customHeight="1">
      <c r="B133" s="39"/>
      <c r="C133" s="191" t="s">
        <v>183</v>
      </c>
      <c r="D133" s="191" t="s">
        <v>131</v>
      </c>
      <c r="E133" s="192" t="s">
        <v>184</v>
      </c>
      <c r="F133" s="193" t="s">
        <v>185</v>
      </c>
      <c r="G133" s="193"/>
      <c r="H133" s="193"/>
      <c r="I133" s="193"/>
      <c r="J133" s="194" t="s">
        <v>134</v>
      </c>
      <c r="K133" s="195">
        <v>2.7999999999999998</v>
      </c>
      <c r="L133" s="196">
        <v>878</v>
      </c>
      <c r="M133" s="196"/>
      <c r="N133" s="196">
        <f>ROUND(L133*K133,2)</f>
        <v>0</v>
      </c>
      <c r="O133" s="196"/>
      <c r="P133" s="196"/>
      <c r="Q133" s="196"/>
      <c r="R133" s="41"/>
      <c r="T133" s="197" t="s">
        <v>20</v>
      </c>
      <c r="U133" s="49" t="s">
        <v>42</v>
      </c>
      <c r="V133" s="198">
        <v>1.6950000000000001</v>
      </c>
      <c r="W133" s="198">
        <f>V133*K133</f>
        <v>0</v>
      </c>
      <c r="X133" s="198">
        <v>0</v>
      </c>
      <c r="Y133" s="198">
        <f>X133*K133</f>
        <v>0</v>
      </c>
      <c r="Z133" s="198">
        <v>0</v>
      </c>
      <c r="AA133" s="199">
        <f>Z133*K133</f>
        <v>0</v>
      </c>
      <c r="AR133" s="20" t="s">
        <v>135</v>
      </c>
      <c r="AT133" s="20" t="s">
        <v>131</v>
      </c>
      <c r="AU133" s="20" t="s">
        <v>96</v>
      </c>
      <c r="AY133" s="20" t="s">
        <v>130</v>
      </c>
      <c r="BE133" s="200">
        <f>IF(U133="základní",N133,0)</f>
        <v>0</v>
      </c>
      <c r="BF133" s="200">
        <f>IF(U133="snížená",N133,0)</f>
        <v>0</v>
      </c>
      <c r="BG133" s="200">
        <f>IF(U133="zákl. přenesená",N133,0)</f>
        <v>0</v>
      </c>
      <c r="BH133" s="200">
        <f>IF(U133="sníž. přenesená",N133,0)</f>
        <v>0</v>
      </c>
      <c r="BI133" s="200">
        <f>IF(U133="nulová",N133,0)</f>
        <v>0</v>
      </c>
      <c r="BJ133" s="20" t="s">
        <v>85</v>
      </c>
      <c r="BK133" s="200">
        <f>ROUND(L133*K133,2)</f>
        <v>0</v>
      </c>
      <c r="BL133" s="20" t="s">
        <v>135</v>
      </c>
      <c r="BM133" s="20" t="s">
        <v>186</v>
      </c>
    </row>
    <row r="134" s="9" customFormat="1" ht="29.88" customHeight="1">
      <c r="B134" s="177"/>
      <c r="C134" s="178"/>
      <c r="D134" s="188" t="s">
        <v>110</v>
      </c>
      <c r="E134" s="188"/>
      <c r="F134" s="188"/>
      <c r="G134" s="188"/>
      <c r="H134" s="188"/>
      <c r="I134" s="188"/>
      <c r="J134" s="188"/>
      <c r="K134" s="188"/>
      <c r="L134" s="188"/>
      <c r="M134" s="188"/>
      <c r="N134" s="207">
        <f>BK134</f>
        <v>0</v>
      </c>
      <c r="O134" s="208"/>
      <c r="P134" s="208"/>
      <c r="Q134" s="208"/>
      <c r="R134" s="181"/>
      <c r="T134" s="182"/>
      <c r="U134" s="178"/>
      <c r="V134" s="178"/>
      <c r="W134" s="183">
        <f>SUM(W135:W144)</f>
        <v>0</v>
      </c>
      <c r="X134" s="178"/>
      <c r="Y134" s="183">
        <f>SUM(Y135:Y144)</f>
        <v>0</v>
      </c>
      <c r="Z134" s="178"/>
      <c r="AA134" s="184">
        <f>SUM(AA135:AA144)</f>
        <v>0</v>
      </c>
      <c r="AR134" s="185" t="s">
        <v>85</v>
      </c>
      <c r="AT134" s="186" t="s">
        <v>76</v>
      </c>
      <c r="AU134" s="186" t="s">
        <v>85</v>
      </c>
      <c r="AY134" s="185" t="s">
        <v>130</v>
      </c>
      <c r="BK134" s="187">
        <f>SUM(BK135:BK144)</f>
        <v>0</v>
      </c>
    </row>
    <row r="135" s="1" customFormat="1" ht="25.5" customHeight="1">
      <c r="B135" s="39"/>
      <c r="C135" s="191" t="s">
        <v>187</v>
      </c>
      <c r="D135" s="191" t="s">
        <v>131</v>
      </c>
      <c r="E135" s="192" t="s">
        <v>188</v>
      </c>
      <c r="F135" s="193" t="s">
        <v>189</v>
      </c>
      <c r="G135" s="193"/>
      <c r="H135" s="193"/>
      <c r="I135" s="193"/>
      <c r="J135" s="194" t="s">
        <v>190</v>
      </c>
      <c r="K135" s="195">
        <v>2</v>
      </c>
      <c r="L135" s="196">
        <v>168</v>
      </c>
      <c r="M135" s="196"/>
      <c r="N135" s="196">
        <f>ROUND(L135*K135,2)</f>
        <v>0</v>
      </c>
      <c r="O135" s="196"/>
      <c r="P135" s="196"/>
      <c r="Q135" s="196"/>
      <c r="R135" s="41"/>
      <c r="T135" s="197" t="s">
        <v>20</v>
      </c>
      <c r="U135" s="49" t="s">
        <v>42</v>
      </c>
      <c r="V135" s="198">
        <v>0.20699999999999999</v>
      </c>
      <c r="W135" s="198">
        <f>V135*K135</f>
        <v>0</v>
      </c>
      <c r="X135" s="198">
        <v>0.0017799999999999999</v>
      </c>
      <c r="Y135" s="198">
        <f>X135*K135</f>
        <v>0</v>
      </c>
      <c r="Z135" s="198">
        <v>0</v>
      </c>
      <c r="AA135" s="199">
        <f>Z135*K135</f>
        <v>0</v>
      </c>
      <c r="AR135" s="20" t="s">
        <v>135</v>
      </c>
      <c r="AT135" s="20" t="s">
        <v>131</v>
      </c>
      <c r="AU135" s="20" t="s">
        <v>96</v>
      </c>
      <c r="AY135" s="20" t="s">
        <v>130</v>
      </c>
      <c r="BE135" s="200">
        <f>IF(U135="základní",N135,0)</f>
        <v>0</v>
      </c>
      <c r="BF135" s="200">
        <f>IF(U135="snížená",N135,0)</f>
        <v>0</v>
      </c>
      <c r="BG135" s="200">
        <f>IF(U135="zákl. přenesená",N135,0)</f>
        <v>0</v>
      </c>
      <c r="BH135" s="200">
        <f>IF(U135="sníž. přenesená",N135,0)</f>
        <v>0</v>
      </c>
      <c r="BI135" s="200">
        <f>IF(U135="nulová",N135,0)</f>
        <v>0</v>
      </c>
      <c r="BJ135" s="20" t="s">
        <v>85</v>
      </c>
      <c r="BK135" s="200">
        <f>ROUND(L135*K135,2)</f>
        <v>0</v>
      </c>
      <c r="BL135" s="20" t="s">
        <v>135</v>
      </c>
      <c r="BM135" s="20" t="s">
        <v>191</v>
      </c>
    </row>
    <row r="136" s="1" customFormat="1" ht="25.5" customHeight="1">
      <c r="B136" s="39"/>
      <c r="C136" s="191" t="s">
        <v>11</v>
      </c>
      <c r="D136" s="191" t="s">
        <v>131</v>
      </c>
      <c r="E136" s="192" t="s">
        <v>192</v>
      </c>
      <c r="F136" s="193" t="s">
        <v>193</v>
      </c>
      <c r="G136" s="193"/>
      <c r="H136" s="193"/>
      <c r="I136" s="193"/>
      <c r="J136" s="194" t="s">
        <v>190</v>
      </c>
      <c r="K136" s="195">
        <v>35</v>
      </c>
      <c r="L136" s="196">
        <v>426</v>
      </c>
      <c r="M136" s="196"/>
      <c r="N136" s="196">
        <f>ROUND(L136*K136,2)</f>
        <v>0</v>
      </c>
      <c r="O136" s="196"/>
      <c r="P136" s="196"/>
      <c r="Q136" s="196"/>
      <c r="R136" s="41"/>
      <c r="T136" s="197" t="s">
        <v>20</v>
      </c>
      <c r="U136" s="49" t="s">
        <v>42</v>
      </c>
      <c r="V136" s="198">
        <v>0.29199999999999998</v>
      </c>
      <c r="W136" s="198">
        <f>V136*K136</f>
        <v>0</v>
      </c>
      <c r="X136" s="198">
        <v>0.00362</v>
      </c>
      <c r="Y136" s="198">
        <f>X136*K136</f>
        <v>0</v>
      </c>
      <c r="Z136" s="198">
        <v>0</v>
      </c>
      <c r="AA136" s="199">
        <f>Z136*K136</f>
        <v>0</v>
      </c>
      <c r="AR136" s="20" t="s">
        <v>135</v>
      </c>
      <c r="AT136" s="20" t="s">
        <v>131</v>
      </c>
      <c r="AU136" s="20" t="s">
        <v>96</v>
      </c>
      <c r="AY136" s="20" t="s">
        <v>130</v>
      </c>
      <c r="BE136" s="200">
        <f>IF(U136="základní",N136,0)</f>
        <v>0</v>
      </c>
      <c r="BF136" s="200">
        <f>IF(U136="snížená",N136,0)</f>
        <v>0</v>
      </c>
      <c r="BG136" s="200">
        <f>IF(U136="zákl. přenesená",N136,0)</f>
        <v>0</v>
      </c>
      <c r="BH136" s="200">
        <f>IF(U136="sníž. přenesená",N136,0)</f>
        <v>0</v>
      </c>
      <c r="BI136" s="200">
        <f>IF(U136="nulová",N136,0)</f>
        <v>0</v>
      </c>
      <c r="BJ136" s="20" t="s">
        <v>85</v>
      </c>
      <c r="BK136" s="200">
        <f>ROUND(L136*K136,2)</f>
        <v>0</v>
      </c>
      <c r="BL136" s="20" t="s">
        <v>135</v>
      </c>
      <c r="BM136" s="20" t="s">
        <v>194</v>
      </c>
    </row>
    <row r="137" s="1" customFormat="1" ht="25.5" customHeight="1">
      <c r="B137" s="39"/>
      <c r="C137" s="191" t="s">
        <v>195</v>
      </c>
      <c r="D137" s="191" t="s">
        <v>131</v>
      </c>
      <c r="E137" s="192" t="s">
        <v>196</v>
      </c>
      <c r="F137" s="193" t="s">
        <v>197</v>
      </c>
      <c r="G137" s="193"/>
      <c r="H137" s="193"/>
      <c r="I137" s="193"/>
      <c r="J137" s="194" t="s">
        <v>198</v>
      </c>
      <c r="K137" s="195">
        <v>1</v>
      </c>
      <c r="L137" s="196">
        <v>1030</v>
      </c>
      <c r="M137" s="196"/>
      <c r="N137" s="196">
        <f>ROUND(L137*K137,2)</f>
        <v>0</v>
      </c>
      <c r="O137" s="196"/>
      <c r="P137" s="196"/>
      <c r="Q137" s="196"/>
      <c r="R137" s="41"/>
      <c r="T137" s="197" t="s">
        <v>20</v>
      </c>
      <c r="U137" s="49" t="s">
        <v>42</v>
      </c>
      <c r="V137" s="198">
        <v>0.5</v>
      </c>
      <c r="W137" s="198">
        <f>V137*K137</f>
        <v>0</v>
      </c>
      <c r="X137" s="198">
        <v>0.040050000000000002</v>
      </c>
      <c r="Y137" s="198">
        <f>X137*K137</f>
        <v>0</v>
      </c>
      <c r="Z137" s="198">
        <v>0</v>
      </c>
      <c r="AA137" s="199">
        <f>Z137*K137</f>
        <v>0</v>
      </c>
      <c r="AR137" s="20" t="s">
        <v>135</v>
      </c>
      <c r="AT137" s="20" t="s">
        <v>131</v>
      </c>
      <c r="AU137" s="20" t="s">
        <v>96</v>
      </c>
      <c r="AY137" s="20" t="s">
        <v>130</v>
      </c>
      <c r="BE137" s="200">
        <f>IF(U137="základní",N137,0)</f>
        <v>0</v>
      </c>
      <c r="BF137" s="200">
        <f>IF(U137="snížená",N137,0)</f>
        <v>0</v>
      </c>
      <c r="BG137" s="200">
        <f>IF(U137="zákl. přenesená",N137,0)</f>
        <v>0</v>
      </c>
      <c r="BH137" s="200">
        <f>IF(U137="sníž. přenesená",N137,0)</f>
        <v>0</v>
      </c>
      <c r="BI137" s="200">
        <f>IF(U137="nulová",N137,0)</f>
        <v>0</v>
      </c>
      <c r="BJ137" s="20" t="s">
        <v>85</v>
      </c>
      <c r="BK137" s="200">
        <f>ROUND(L137*K137,2)</f>
        <v>0</v>
      </c>
      <c r="BL137" s="20" t="s">
        <v>135</v>
      </c>
      <c r="BM137" s="20" t="s">
        <v>199</v>
      </c>
    </row>
    <row r="138" s="1" customFormat="1" ht="38.25" customHeight="1">
      <c r="B138" s="39"/>
      <c r="C138" s="191" t="s">
        <v>200</v>
      </c>
      <c r="D138" s="191" t="s">
        <v>131</v>
      </c>
      <c r="E138" s="192" t="s">
        <v>201</v>
      </c>
      <c r="F138" s="193" t="s">
        <v>202</v>
      </c>
      <c r="G138" s="193"/>
      <c r="H138" s="193"/>
      <c r="I138" s="193"/>
      <c r="J138" s="194" t="s">
        <v>198</v>
      </c>
      <c r="K138" s="195">
        <v>1</v>
      </c>
      <c r="L138" s="196">
        <v>635</v>
      </c>
      <c r="M138" s="196"/>
      <c r="N138" s="196">
        <f>ROUND(L138*K138,2)</f>
        <v>0</v>
      </c>
      <c r="O138" s="196"/>
      <c r="P138" s="196"/>
      <c r="Q138" s="196"/>
      <c r="R138" s="41"/>
      <c r="T138" s="197" t="s">
        <v>20</v>
      </c>
      <c r="U138" s="49" t="s">
        <v>42</v>
      </c>
      <c r="V138" s="198">
        <v>0.083000000000000004</v>
      </c>
      <c r="W138" s="198">
        <f>V138*K138</f>
        <v>0</v>
      </c>
      <c r="X138" s="198">
        <v>0.00396</v>
      </c>
      <c r="Y138" s="198">
        <f>X138*K138</f>
        <v>0</v>
      </c>
      <c r="Z138" s="198">
        <v>0</v>
      </c>
      <c r="AA138" s="199">
        <f>Z138*K138</f>
        <v>0</v>
      </c>
      <c r="AR138" s="20" t="s">
        <v>135</v>
      </c>
      <c r="AT138" s="20" t="s">
        <v>131</v>
      </c>
      <c r="AU138" s="20" t="s">
        <v>96</v>
      </c>
      <c r="AY138" s="20" t="s">
        <v>130</v>
      </c>
      <c r="BE138" s="200">
        <f>IF(U138="základní",N138,0)</f>
        <v>0</v>
      </c>
      <c r="BF138" s="200">
        <f>IF(U138="snížená",N138,0)</f>
        <v>0</v>
      </c>
      <c r="BG138" s="200">
        <f>IF(U138="zákl. přenesená",N138,0)</f>
        <v>0</v>
      </c>
      <c r="BH138" s="200">
        <f>IF(U138="sníž. přenesená",N138,0)</f>
        <v>0</v>
      </c>
      <c r="BI138" s="200">
        <f>IF(U138="nulová",N138,0)</f>
        <v>0</v>
      </c>
      <c r="BJ138" s="20" t="s">
        <v>85</v>
      </c>
      <c r="BK138" s="200">
        <f>ROUND(L138*K138,2)</f>
        <v>0</v>
      </c>
      <c r="BL138" s="20" t="s">
        <v>135</v>
      </c>
      <c r="BM138" s="20" t="s">
        <v>203</v>
      </c>
    </row>
    <row r="139" s="1" customFormat="1" ht="38.25" customHeight="1">
      <c r="B139" s="39"/>
      <c r="C139" s="191" t="s">
        <v>204</v>
      </c>
      <c r="D139" s="191" t="s">
        <v>131</v>
      </c>
      <c r="E139" s="192" t="s">
        <v>205</v>
      </c>
      <c r="F139" s="193" t="s">
        <v>206</v>
      </c>
      <c r="G139" s="193"/>
      <c r="H139" s="193"/>
      <c r="I139" s="193"/>
      <c r="J139" s="194" t="s">
        <v>198</v>
      </c>
      <c r="K139" s="195">
        <v>1</v>
      </c>
      <c r="L139" s="196">
        <v>58.799999999999997</v>
      </c>
      <c r="M139" s="196"/>
      <c r="N139" s="196">
        <f>ROUND(L139*K139,2)</f>
        <v>0</v>
      </c>
      <c r="O139" s="196"/>
      <c r="P139" s="196"/>
      <c r="Q139" s="196"/>
      <c r="R139" s="41"/>
      <c r="T139" s="197" t="s">
        <v>20</v>
      </c>
      <c r="U139" s="49" t="s">
        <v>42</v>
      </c>
      <c r="V139" s="198">
        <v>0.22</v>
      </c>
      <c r="W139" s="198">
        <f>V139*K139</f>
        <v>0</v>
      </c>
      <c r="X139" s="198">
        <v>0</v>
      </c>
      <c r="Y139" s="198">
        <f>X139*K139</f>
        <v>0</v>
      </c>
      <c r="Z139" s="198">
        <v>0</v>
      </c>
      <c r="AA139" s="199">
        <f>Z139*K139</f>
        <v>0</v>
      </c>
      <c r="AR139" s="20" t="s">
        <v>135</v>
      </c>
      <c r="AT139" s="20" t="s">
        <v>131</v>
      </c>
      <c r="AU139" s="20" t="s">
        <v>96</v>
      </c>
      <c r="AY139" s="20" t="s">
        <v>130</v>
      </c>
      <c r="BE139" s="200">
        <f>IF(U139="základní",N139,0)</f>
        <v>0</v>
      </c>
      <c r="BF139" s="200">
        <f>IF(U139="snížená",N139,0)</f>
        <v>0</v>
      </c>
      <c r="BG139" s="200">
        <f>IF(U139="zákl. přenesená",N139,0)</f>
        <v>0</v>
      </c>
      <c r="BH139" s="200">
        <f>IF(U139="sníž. přenesená",N139,0)</f>
        <v>0</v>
      </c>
      <c r="BI139" s="200">
        <f>IF(U139="nulová",N139,0)</f>
        <v>0</v>
      </c>
      <c r="BJ139" s="20" t="s">
        <v>85</v>
      </c>
      <c r="BK139" s="200">
        <f>ROUND(L139*K139,2)</f>
        <v>0</v>
      </c>
      <c r="BL139" s="20" t="s">
        <v>135</v>
      </c>
      <c r="BM139" s="20" t="s">
        <v>207</v>
      </c>
    </row>
    <row r="140" s="1" customFormat="1" ht="38.25" customHeight="1">
      <c r="B140" s="39"/>
      <c r="C140" s="191" t="s">
        <v>208</v>
      </c>
      <c r="D140" s="191" t="s">
        <v>131</v>
      </c>
      <c r="E140" s="192" t="s">
        <v>209</v>
      </c>
      <c r="F140" s="193" t="s">
        <v>210</v>
      </c>
      <c r="G140" s="193"/>
      <c r="H140" s="193"/>
      <c r="I140" s="193"/>
      <c r="J140" s="194" t="s">
        <v>198</v>
      </c>
      <c r="K140" s="195">
        <v>1</v>
      </c>
      <c r="L140" s="196">
        <v>569</v>
      </c>
      <c r="M140" s="196"/>
      <c r="N140" s="196">
        <f>ROUND(L140*K140,2)</f>
        <v>0</v>
      </c>
      <c r="O140" s="196"/>
      <c r="P140" s="196"/>
      <c r="Q140" s="196"/>
      <c r="R140" s="41"/>
      <c r="T140" s="197" t="s">
        <v>20</v>
      </c>
      <c r="U140" s="49" t="s">
        <v>42</v>
      </c>
      <c r="V140" s="198">
        <v>0.16700000000000001</v>
      </c>
      <c r="W140" s="198">
        <f>V140*K140</f>
        <v>0</v>
      </c>
      <c r="X140" s="198">
        <v>0.0019400000000000001</v>
      </c>
      <c r="Y140" s="198">
        <f>X140*K140</f>
        <v>0</v>
      </c>
      <c r="Z140" s="198">
        <v>0</v>
      </c>
      <c r="AA140" s="199">
        <f>Z140*K140</f>
        <v>0</v>
      </c>
      <c r="AR140" s="20" t="s">
        <v>135</v>
      </c>
      <c r="AT140" s="20" t="s">
        <v>131</v>
      </c>
      <c r="AU140" s="20" t="s">
        <v>96</v>
      </c>
      <c r="AY140" s="20" t="s">
        <v>130</v>
      </c>
      <c r="BE140" s="200">
        <f>IF(U140="základní",N140,0)</f>
        <v>0</v>
      </c>
      <c r="BF140" s="200">
        <f>IF(U140="snížená",N140,0)</f>
        <v>0</v>
      </c>
      <c r="BG140" s="200">
        <f>IF(U140="zákl. přenesená",N140,0)</f>
        <v>0</v>
      </c>
      <c r="BH140" s="200">
        <f>IF(U140="sníž. přenesená",N140,0)</f>
        <v>0</v>
      </c>
      <c r="BI140" s="200">
        <f>IF(U140="nulová",N140,0)</f>
        <v>0</v>
      </c>
      <c r="BJ140" s="20" t="s">
        <v>85</v>
      </c>
      <c r="BK140" s="200">
        <f>ROUND(L140*K140,2)</f>
        <v>0</v>
      </c>
      <c r="BL140" s="20" t="s">
        <v>135</v>
      </c>
      <c r="BM140" s="20" t="s">
        <v>211</v>
      </c>
    </row>
    <row r="141" s="1" customFormat="1" ht="38.25" customHeight="1">
      <c r="B141" s="39"/>
      <c r="C141" s="191" t="s">
        <v>212</v>
      </c>
      <c r="D141" s="191" t="s">
        <v>131</v>
      </c>
      <c r="E141" s="192" t="s">
        <v>213</v>
      </c>
      <c r="F141" s="193" t="s">
        <v>214</v>
      </c>
      <c r="G141" s="193"/>
      <c r="H141" s="193"/>
      <c r="I141" s="193"/>
      <c r="J141" s="194" t="s">
        <v>215</v>
      </c>
      <c r="K141" s="195">
        <v>1</v>
      </c>
      <c r="L141" s="196">
        <v>197400</v>
      </c>
      <c r="M141" s="196"/>
      <c r="N141" s="196">
        <f>ROUND(L141*K141,2)</f>
        <v>0</v>
      </c>
      <c r="O141" s="196"/>
      <c r="P141" s="196"/>
      <c r="Q141" s="196"/>
      <c r="R141" s="41"/>
      <c r="T141" s="197" t="s">
        <v>20</v>
      </c>
      <c r="U141" s="49" t="s">
        <v>42</v>
      </c>
      <c r="V141" s="198">
        <v>10.24</v>
      </c>
      <c r="W141" s="198">
        <f>V141*K141</f>
        <v>0</v>
      </c>
      <c r="X141" s="198">
        <v>11.51008</v>
      </c>
      <c r="Y141" s="198">
        <f>X141*K141</f>
        <v>0</v>
      </c>
      <c r="Z141" s="198">
        <v>0</v>
      </c>
      <c r="AA141" s="199">
        <f>Z141*K141</f>
        <v>0</v>
      </c>
      <c r="AR141" s="20" t="s">
        <v>135</v>
      </c>
      <c r="AT141" s="20" t="s">
        <v>131</v>
      </c>
      <c r="AU141" s="20" t="s">
        <v>96</v>
      </c>
      <c r="AY141" s="20" t="s">
        <v>130</v>
      </c>
      <c r="BE141" s="200">
        <f>IF(U141="základní",N141,0)</f>
        <v>0</v>
      </c>
      <c r="BF141" s="200">
        <f>IF(U141="snížená",N141,0)</f>
        <v>0</v>
      </c>
      <c r="BG141" s="200">
        <f>IF(U141="zákl. přenesená",N141,0)</f>
        <v>0</v>
      </c>
      <c r="BH141" s="200">
        <f>IF(U141="sníž. přenesená",N141,0)</f>
        <v>0</v>
      </c>
      <c r="BI141" s="200">
        <f>IF(U141="nulová",N141,0)</f>
        <v>0</v>
      </c>
      <c r="BJ141" s="20" t="s">
        <v>85</v>
      </c>
      <c r="BK141" s="200">
        <f>ROUND(L141*K141,2)</f>
        <v>0</v>
      </c>
      <c r="BL141" s="20" t="s">
        <v>135</v>
      </c>
      <c r="BM141" s="20" t="s">
        <v>216</v>
      </c>
    </row>
    <row r="142" s="1" customFormat="1" ht="16.5" customHeight="1">
      <c r="B142" s="39"/>
      <c r="C142" s="191" t="s">
        <v>10</v>
      </c>
      <c r="D142" s="191" t="s">
        <v>131</v>
      </c>
      <c r="E142" s="192" t="s">
        <v>217</v>
      </c>
      <c r="F142" s="193" t="s">
        <v>218</v>
      </c>
      <c r="G142" s="193"/>
      <c r="H142" s="193"/>
      <c r="I142" s="193"/>
      <c r="J142" s="194" t="s">
        <v>198</v>
      </c>
      <c r="K142" s="195">
        <v>1</v>
      </c>
      <c r="L142" s="196">
        <v>896</v>
      </c>
      <c r="M142" s="196"/>
      <c r="N142" s="196">
        <f>ROUND(L142*K142,2)</f>
        <v>0</v>
      </c>
      <c r="O142" s="196"/>
      <c r="P142" s="196"/>
      <c r="Q142" s="196"/>
      <c r="R142" s="41"/>
      <c r="T142" s="197" t="s">
        <v>20</v>
      </c>
      <c r="U142" s="49" t="s">
        <v>42</v>
      </c>
      <c r="V142" s="198">
        <v>0.16</v>
      </c>
      <c r="W142" s="198">
        <f>V142*K142</f>
        <v>0</v>
      </c>
      <c r="X142" s="198">
        <v>0.0035000000000000001</v>
      </c>
      <c r="Y142" s="198">
        <f>X142*K142</f>
        <v>0</v>
      </c>
      <c r="Z142" s="198">
        <v>0</v>
      </c>
      <c r="AA142" s="199">
        <f>Z142*K142</f>
        <v>0</v>
      </c>
      <c r="AR142" s="20" t="s">
        <v>135</v>
      </c>
      <c r="AT142" s="20" t="s">
        <v>131</v>
      </c>
      <c r="AU142" s="20" t="s">
        <v>96</v>
      </c>
      <c r="AY142" s="20" t="s">
        <v>130</v>
      </c>
      <c r="BE142" s="200">
        <f>IF(U142="základní",N142,0)</f>
        <v>0</v>
      </c>
      <c r="BF142" s="200">
        <f>IF(U142="snížená",N142,0)</f>
        <v>0</v>
      </c>
      <c r="BG142" s="200">
        <f>IF(U142="zákl. přenesená",N142,0)</f>
        <v>0</v>
      </c>
      <c r="BH142" s="200">
        <f>IF(U142="sníž. přenesená",N142,0)</f>
        <v>0</v>
      </c>
      <c r="BI142" s="200">
        <f>IF(U142="nulová",N142,0)</f>
        <v>0</v>
      </c>
      <c r="BJ142" s="20" t="s">
        <v>85</v>
      </c>
      <c r="BK142" s="200">
        <f>ROUND(L142*K142,2)</f>
        <v>0</v>
      </c>
      <c r="BL142" s="20" t="s">
        <v>135</v>
      </c>
      <c r="BM142" s="20" t="s">
        <v>219</v>
      </c>
    </row>
    <row r="143" s="1" customFormat="1" ht="16.5" customHeight="1">
      <c r="B143" s="39"/>
      <c r="C143" s="191" t="s">
        <v>220</v>
      </c>
      <c r="D143" s="191" t="s">
        <v>131</v>
      </c>
      <c r="E143" s="192" t="s">
        <v>221</v>
      </c>
      <c r="F143" s="193" t="s">
        <v>222</v>
      </c>
      <c r="G143" s="193"/>
      <c r="H143" s="193"/>
      <c r="I143" s="193"/>
      <c r="J143" s="194" t="s">
        <v>198</v>
      </c>
      <c r="K143" s="195">
        <v>1</v>
      </c>
      <c r="L143" s="196">
        <v>504</v>
      </c>
      <c r="M143" s="196"/>
      <c r="N143" s="196">
        <f>ROUND(L143*K143,2)</f>
        <v>0</v>
      </c>
      <c r="O143" s="196"/>
      <c r="P143" s="196"/>
      <c r="Q143" s="196"/>
      <c r="R143" s="41"/>
      <c r="T143" s="197" t="s">
        <v>20</v>
      </c>
      <c r="U143" s="49" t="s">
        <v>42</v>
      </c>
      <c r="V143" s="198">
        <v>0.16</v>
      </c>
      <c r="W143" s="198">
        <f>V143*K143</f>
        <v>0</v>
      </c>
      <c r="X143" s="198">
        <v>0.00044999999999999999</v>
      </c>
      <c r="Y143" s="198">
        <f>X143*K143</f>
        <v>0</v>
      </c>
      <c r="Z143" s="198">
        <v>0</v>
      </c>
      <c r="AA143" s="199">
        <f>Z143*K143</f>
        <v>0</v>
      </c>
      <c r="AR143" s="20" t="s">
        <v>135</v>
      </c>
      <c r="AT143" s="20" t="s">
        <v>131</v>
      </c>
      <c r="AU143" s="20" t="s">
        <v>96</v>
      </c>
      <c r="AY143" s="20" t="s">
        <v>130</v>
      </c>
      <c r="BE143" s="200">
        <f>IF(U143="základní",N143,0)</f>
        <v>0</v>
      </c>
      <c r="BF143" s="200">
        <f>IF(U143="snížená",N143,0)</f>
        <v>0</v>
      </c>
      <c r="BG143" s="200">
        <f>IF(U143="zákl. přenesená",N143,0)</f>
        <v>0</v>
      </c>
      <c r="BH143" s="200">
        <f>IF(U143="sníž. přenesená",N143,0)</f>
        <v>0</v>
      </c>
      <c r="BI143" s="200">
        <f>IF(U143="nulová",N143,0)</f>
        <v>0</v>
      </c>
      <c r="BJ143" s="20" t="s">
        <v>85</v>
      </c>
      <c r="BK143" s="200">
        <f>ROUND(L143*K143,2)</f>
        <v>0</v>
      </c>
      <c r="BL143" s="20" t="s">
        <v>135</v>
      </c>
      <c r="BM143" s="20" t="s">
        <v>223</v>
      </c>
    </row>
    <row r="144" s="1" customFormat="1" ht="25.5" customHeight="1">
      <c r="B144" s="39"/>
      <c r="C144" s="191" t="s">
        <v>224</v>
      </c>
      <c r="D144" s="191" t="s">
        <v>131</v>
      </c>
      <c r="E144" s="192" t="s">
        <v>225</v>
      </c>
      <c r="F144" s="193" t="s">
        <v>226</v>
      </c>
      <c r="G144" s="193"/>
      <c r="H144" s="193"/>
      <c r="I144" s="193"/>
      <c r="J144" s="194" t="s">
        <v>190</v>
      </c>
      <c r="K144" s="195">
        <v>35</v>
      </c>
      <c r="L144" s="196">
        <v>10.5</v>
      </c>
      <c r="M144" s="196"/>
      <c r="N144" s="196">
        <f>ROUND(L144*K144,2)</f>
        <v>0</v>
      </c>
      <c r="O144" s="196"/>
      <c r="P144" s="196"/>
      <c r="Q144" s="196"/>
      <c r="R144" s="41"/>
      <c r="T144" s="197" t="s">
        <v>20</v>
      </c>
      <c r="U144" s="49" t="s">
        <v>42</v>
      </c>
      <c r="V144" s="198">
        <v>0.023</v>
      </c>
      <c r="W144" s="198">
        <f>V144*K144</f>
        <v>0</v>
      </c>
      <c r="X144" s="198">
        <v>6.9999999999999994E-05</v>
      </c>
      <c r="Y144" s="198">
        <f>X144*K144</f>
        <v>0</v>
      </c>
      <c r="Z144" s="198">
        <v>0</v>
      </c>
      <c r="AA144" s="199">
        <f>Z144*K144</f>
        <v>0</v>
      </c>
      <c r="AR144" s="20" t="s">
        <v>135</v>
      </c>
      <c r="AT144" s="20" t="s">
        <v>131</v>
      </c>
      <c r="AU144" s="20" t="s">
        <v>96</v>
      </c>
      <c r="AY144" s="20" t="s">
        <v>130</v>
      </c>
      <c r="BE144" s="200">
        <f>IF(U144="základní",N144,0)</f>
        <v>0</v>
      </c>
      <c r="BF144" s="200">
        <f>IF(U144="snížená",N144,0)</f>
        <v>0</v>
      </c>
      <c r="BG144" s="200">
        <f>IF(U144="zákl. přenesená",N144,0)</f>
        <v>0</v>
      </c>
      <c r="BH144" s="200">
        <f>IF(U144="sníž. přenesená",N144,0)</f>
        <v>0</v>
      </c>
      <c r="BI144" s="200">
        <f>IF(U144="nulová",N144,0)</f>
        <v>0</v>
      </c>
      <c r="BJ144" s="20" t="s">
        <v>85</v>
      </c>
      <c r="BK144" s="200">
        <f>ROUND(L144*K144,2)</f>
        <v>0</v>
      </c>
      <c r="BL144" s="20" t="s">
        <v>135</v>
      </c>
      <c r="BM144" s="20" t="s">
        <v>227</v>
      </c>
    </row>
    <row r="145" s="9" customFormat="1" ht="37.44" customHeight="1">
      <c r="B145" s="177"/>
      <c r="C145" s="178"/>
      <c r="D145" s="179" t="s">
        <v>111</v>
      </c>
      <c r="E145" s="179"/>
      <c r="F145" s="179"/>
      <c r="G145" s="179"/>
      <c r="H145" s="179"/>
      <c r="I145" s="179"/>
      <c r="J145" s="179"/>
      <c r="K145" s="179"/>
      <c r="L145" s="179"/>
      <c r="M145" s="179"/>
      <c r="N145" s="209">
        <f>BK145</f>
        <v>0</v>
      </c>
      <c r="O145" s="210"/>
      <c r="P145" s="210"/>
      <c r="Q145" s="210"/>
      <c r="R145" s="181"/>
      <c r="T145" s="182"/>
      <c r="U145" s="178"/>
      <c r="V145" s="178"/>
      <c r="W145" s="183">
        <f>W146</f>
        <v>0</v>
      </c>
      <c r="X145" s="178"/>
      <c r="Y145" s="183">
        <f>Y146</f>
        <v>0</v>
      </c>
      <c r="Z145" s="178"/>
      <c r="AA145" s="184">
        <f>AA146</f>
        <v>0</v>
      </c>
      <c r="AR145" s="185" t="s">
        <v>96</v>
      </c>
      <c r="AT145" s="186" t="s">
        <v>76</v>
      </c>
      <c r="AU145" s="186" t="s">
        <v>77</v>
      </c>
      <c r="AY145" s="185" t="s">
        <v>130</v>
      </c>
      <c r="BK145" s="187">
        <f>BK146</f>
        <v>0</v>
      </c>
    </row>
    <row r="146" s="9" customFormat="1" ht="19.92" customHeight="1">
      <c r="B146" s="177"/>
      <c r="C146" s="178"/>
      <c r="D146" s="188" t="s">
        <v>112</v>
      </c>
      <c r="E146" s="188"/>
      <c r="F146" s="188"/>
      <c r="G146" s="188"/>
      <c r="H146" s="188"/>
      <c r="I146" s="188"/>
      <c r="J146" s="188"/>
      <c r="K146" s="188"/>
      <c r="L146" s="188"/>
      <c r="M146" s="188"/>
      <c r="N146" s="189">
        <f>BK146</f>
        <v>0</v>
      </c>
      <c r="O146" s="190"/>
      <c r="P146" s="190"/>
      <c r="Q146" s="190"/>
      <c r="R146" s="181"/>
      <c r="T146" s="182"/>
      <c r="U146" s="178"/>
      <c r="V146" s="178"/>
      <c r="W146" s="183">
        <f>W147</f>
        <v>0</v>
      </c>
      <c r="X146" s="178"/>
      <c r="Y146" s="183">
        <f>Y147</f>
        <v>0</v>
      </c>
      <c r="Z146" s="178"/>
      <c r="AA146" s="184">
        <f>AA147</f>
        <v>0</v>
      </c>
      <c r="AR146" s="185" t="s">
        <v>96</v>
      </c>
      <c r="AT146" s="186" t="s">
        <v>76</v>
      </c>
      <c r="AU146" s="186" t="s">
        <v>85</v>
      </c>
      <c r="AY146" s="185" t="s">
        <v>130</v>
      </c>
      <c r="BK146" s="187">
        <f>BK147</f>
        <v>0</v>
      </c>
    </row>
    <row r="147" s="1" customFormat="1" ht="38.25" customHeight="1">
      <c r="B147" s="39"/>
      <c r="C147" s="191" t="s">
        <v>228</v>
      </c>
      <c r="D147" s="191" t="s">
        <v>131</v>
      </c>
      <c r="E147" s="192" t="s">
        <v>229</v>
      </c>
      <c r="F147" s="193" t="s">
        <v>230</v>
      </c>
      <c r="G147" s="193"/>
      <c r="H147" s="193"/>
      <c r="I147" s="193"/>
      <c r="J147" s="194" t="s">
        <v>198</v>
      </c>
      <c r="K147" s="195">
        <v>2</v>
      </c>
      <c r="L147" s="196">
        <v>2120</v>
      </c>
      <c r="M147" s="196"/>
      <c r="N147" s="196">
        <f>ROUND(L147*K147,2)</f>
        <v>0</v>
      </c>
      <c r="O147" s="196"/>
      <c r="P147" s="196"/>
      <c r="Q147" s="196"/>
      <c r="R147" s="41"/>
      <c r="T147" s="197" t="s">
        <v>20</v>
      </c>
      <c r="U147" s="49" t="s">
        <v>42</v>
      </c>
      <c r="V147" s="198">
        <v>0.66700000000000004</v>
      </c>
      <c r="W147" s="198">
        <f>V147*K147</f>
        <v>0</v>
      </c>
      <c r="X147" s="198">
        <v>0.0015</v>
      </c>
      <c r="Y147" s="198">
        <f>X147*K147</f>
        <v>0</v>
      </c>
      <c r="Z147" s="198">
        <v>0</v>
      </c>
      <c r="AA147" s="199">
        <f>Z147*K147</f>
        <v>0</v>
      </c>
      <c r="AR147" s="20" t="s">
        <v>195</v>
      </c>
      <c r="AT147" s="20" t="s">
        <v>131</v>
      </c>
      <c r="AU147" s="20" t="s">
        <v>96</v>
      </c>
      <c r="AY147" s="20" t="s">
        <v>130</v>
      </c>
      <c r="BE147" s="200">
        <f>IF(U147="základní",N147,0)</f>
        <v>0</v>
      </c>
      <c r="BF147" s="200">
        <f>IF(U147="snížená",N147,0)</f>
        <v>0</v>
      </c>
      <c r="BG147" s="200">
        <f>IF(U147="zákl. přenesená",N147,0)</f>
        <v>0</v>
      </c>
      <c r="BH147" s="200">
        <f>IF(U147="sníž. přenesená",N147,0)</f>
        <v>0</v>
      </c>
      <c r="BI147" s="200">
        <f>IF(U147="nulová",N147,0)</f>
        <v>0</v>
      </c>
      <c r="BJ147" s="20" t="s">
        <v>85</v>
      </c>
      <c r="BK147" s="200">
        <f>ROUND(L147*K147,2)</f>
        <v>0</v>
      </c>
      <c r="BL147" s="20" t="s">
        <v>195</v>
      </c>
      <c r="BM147" s="20" t="s">
        <v>231</v>
      </c>
    </row>
    <row r="148" s="9" customFormat="1" ht="37.44" customHeight="1">
      <c r="B148" s="177"/>
      <c r="C148" s="178"/>
      <c r="D148" s="179" t="s">
        <v>113</v>
      </c>
      <c r="E148" s="179"/>
      <c r="F148" s="179"/>
      <c r="G148" s="179"/>
      <c r="H148" s="179"/>
      <c r="I148" s="179"/>
      <c r="J148" s="179"/>
      <c r="K148" s="179"/>
      <c r="L148" s="179"/>
      <c r="M148" s="179"/>
      <c r="N148" s="209">
        <f>BK148</f>
        <v>0</v>
      </c>
      <c r="O148" s="210"/>
      <c r="P148" s="210"/>
      <c r="Q148" s="210"/>
      <c r="R148" s="181"/>
      <c r="T148" s="182"/>
      <c r="U148" s="178"/>
      <c r="V148" s="178"/>
      <c r="W148" s="183">
        <f>W149</f>
        <v>0</v>
      </c>
      <c r="X148" s="178"/>
      <c r="Y148" s="183">
        <f>Y149</f>
        <v>0</v>
      </c>
      <c r="Z148" s="178"/>
      <c r="AA148" s="184">
        <f>AA149</f>
        <v>0</v>
      </c>
      <c r="AR148" s="185" t="s">
        <v>147</v>
      </c>
      <c r="AT148" s="186" t="s">
        <v>76</v>
      </c>
      <c r="AU148" s="186" t="s">
        <v>77</v>
      </c>
      <c r="AY148" s="185" t="s">
        <v>130</v>
      </c>
      <c r="BK148" s="187">
        <f>BK149</f>
        <v>0</v>
      </c>
    </row>
    <row r="149" s="9" customFormat="1" ht="19.92" customHeight="1">
      <c r="B149" s="177"/>
      <c r="C149" s="178"/>
      <c r="D149" s="188" t="s">
        <v>114</v>
      </c>
      <c r="E149" s="188"/>
      <c r="F149" s="188"/>
      <c r="G149" s="188"/>
      <c r="H149" s="188"/>
      <c r="I149" s="188"/>
      <c r="J149" s="188"/>
      <c r="K149" s="188"/>
      <c r="L149" s="188"/>
      <c r="M149" s="188"/>
      <c r="N149" s="189">
        <f>BK149</f>
        <v>0</v>
      </c>
      <c r="O149" s="190"/>
      <c r="P149" s="190"/>
      <c r="Q149" s="190"/>
      <c r="R149" s="181"/>
      <c r="T149" s="182"/>
      <c r="U149" s="178"/>
      <c r="V149" s="178"/>
      <c r="W149" s="183">
        <f>SUM(W150:W151)</f>
        <v>0</v>
      </c>
      <c r="X149" s="178"/>
      <c r="Y149" s="183">
        <f>SUM(Y150:Y151)</f>
        <v>0</v>
      </c>
      <c r="Z149" s="178"/>
      <c r="AA149" s="184">
        <f>SUM(AA150:AA151)</f>
        <v>0</v>
      </c>
      <c r="AR149" s="185" t="s">
        <v>147</v>
      </c>
      <c r="AT149" s="186" t="s">
        <v>76</v>
      </c>
      <c r="AU149" s="186" t="s">
        <v>85</v>
      </c>
      <c r="AY149" s="185" t="s">
        <v>130</v>
      </c>
      <c r="BK149" s="187">
        <f>SUM(BK150:BK151)</f>
        <v>0</v>
      </c>
    </row>
    <row r="150" s="1" customFormat="1" ht="25.5" customHeight="1">
      <c r="B150" s="39"/>
      <c r="C150" s="191" t="s">
        <v>232</v>
      </c>
      <c r="D150" s="191" t="s">
        <v>131</v>
      </c>
      <c r="E150" s="192" t="s">
        <v>233</v>
      </c>
      <c r="F150" s="193" t="s">
        <v>234</v>
      </c>
      <c r="G150" s="193"/>
      <c r="H150" s="193"/>
      <c r="I150" s="193"/>
      <c r="J150" s="194" t="s">
        <v>235</v>
      </c>
      <c r="K150" s="195">
        <v>1</v>
      </c>
      <c r="L150" s="196">
        <v>4500</v>
      </c>
      <c r="M150" s="196"/>
      <c r="N150" s="196">
        <f>ROUND(L150*K150,2)</f>
        <v>0</v>
      </c>
      <c r="O150" s="196"/>
      <c r="P150" s="196"/>
      <c r="Q150" s="196"/>
      <c r="R150" s="41"/>
      <c r="T150" s="197" t="s">
        <v>20</v>
      </c>
      <c r="U150" s="49" t="s">
        <v>42</v>
      </c>
      <c r="V150" s="198">
        <v>0</v>
      </c>
      <c r="W150" s="198">
        <f>V150*K150</f>
        <v>0</v>
      </c>
      <c r="X150" s="198">
        <v>0</v>
      </c>
      <c r="Y150" s="198">
        <f>X150*K150</f>
        <v>0</v>
      </c>
      <c r="Z150" s="198">
        <v>0</v>
      </c>
      <c r="AA150" s="199">
        <f>Z150*K150</f>
        <v>0</v>
      </c>
      <c r="AR150" s="20" t="s">
        <v>236</v>
      </c>
      <c r="AT150" s="20" t="s">
        <v>131</v>
      </c>
      <c r="AU150" s="20" t="s">
        <v>96</v>
      </c>
      <c r="AY150" s="20" t="s">
        <v>130</v>
      </c>
      <c r="BE150" s="200">
        <f>IF(U150="základní",N150,0)</f>
        <v>0</v>
      </c>
      <c r="BF150" s="200">
        <f>IF(U150="snížená",N150,0)</f>
        <v>0</v>
      </c>
      <c r="BG150" s="200">
        <f>IF(U150="zákl. přenesená",N150,0)</f>
        <v>0</v>
      </c>
      <c r="BH150" s="200">
        <f>IF(U150="sníž. přenesená",N150,0)</f>
        <v>0</v>
      </c>
      <c r="BI150" s="200">
        <f>IF(U150="nulová",N150,0)</f>
        <v>0</v>
      </c>
      <c r="BJ150" s="20" t="s">
        <v>85</v>
      </c>
      <c r="BK150" s="200">
        <f>ROUND(L150*K150,2)</f>
        <v>0</v>
      </c>
      <c r="BL150" s="20" t="s">
        <v>236</v>
      </c>
      <c r="BM150" s="20" t="s">
        <v>237</v>
      </c>
    </row>
    <row r="151" s="1" customFormat="1" ht="16.5" customHeight="1">
      <c r="B151" s="39"/>
      <c r="C151" s="191" t="s">
        <v>238</v>
      </c>
      <c r="D151" s="191" t="s">
        <v>131</v>
      </c>
      <c r="E151" s="192" t="s">
        <v>239</v>
      </c>
      <c r="F151" s="193" t="s">
        <v>240</v>
      </c>
      <c r="G151" s="193"/>
      <c r="H151" s="193"/>
      <c r="I151" s="193"/>
      <c r="J151" s="194" t="s">
        <v>235</v>
      </c>
      <c r="K151" s="195">
        <v>1</v>
      </c>
      <c r="L151" s="196">
        <v>3500</v>
      </c>
      <c r="M151" s="196"/>
      <c r="N151" s="196">
        <f>ROUND(L151*K151,2)</f>
        <v>0</v>
      </c>
      <c r="O151" s="196"/>
      <c r="P151" s="196"/>
      <c r="Q151" s="196"/>
      <c r="R151" s="41"/>
      <c r="T151" s="197" t="s">
        <v>20</v>
      </c>
      <c r="U151" s="211" t="s">
        <v>42</v>
      </c>
      <c r="V151" s="212">
        <v>0</v>
      </c>
      <c r="W151" s="212">
        <f>V151*K151</f>
        <v>0</v>
      </c>
      <c r="X151" s="212">
        <v>0</v>
      </c>
      <c r="Y151" s="212">
        <f>X151*K151</f>
        <v>0</v>
      </c>
      <c r="Z151" s="212">
        <v>0</v>
      </c>
      <c r="AA151" s="213">
        <f>Z151*K151</f>
        <v>0</v>
      </c>
      <c r="AR151" s="20" t="s">
        <v>236</v>
      </c>
      <c r="AT151" s="20" t="s">
        <v>131</v>
      </c>
      <c r="AU151" s="20" t="s">
        <v>96</v>
      </c>
      <c r="AY151" s="20" t="s">
        <v>130</v>
      </c>
      <c r="BE151" s="200">
        <f>IF(U151="základní",N151,0)</f>
        <v>0</v>
      </c>
      <c r="BF151" s="200">
        <f>IF(U151="snížená",N151,0)</f>
        <v>0</v>
      </c>
      <c r="BG151" s="200">
        <f>IF(U151="zákl. přenesená",N151,0)</f>
        <v>0</v>
      </c>
      <c r="BH151" s="200">
        <f>IF(U151="sníž. přenesená",N151,0)</f>
        <v>0</v>
      </c>
      <c r="BI151" s="200">
        <f>IF(U151="nulová",N151,0)</f>
        <v>0</v>
      </c>
      <c r="BJ151" s="20" t="s">
        <v>85</v>
      </c>
      <c r="BK151" s="200">
        <f>ROUND(L151*K151,2)</f>
        <v>0</v>
      </c>
      <c r="BL151" s="20" t="s">
        <v>236</v>
      </c>
      <c r="BM151" s="20" t="s">
        <v>241</v>
      </c>
    </row>
    <row r="152" s="1" customFormat="1" ht="6.96" customHeight="1">
      <c r="B152" s="68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70"/>
    </row>
  </sheetData>
  <sheetProtection sheet="1" objects="1" scenarios="1" spinCount="10" saltValue="QiDsXNKRwhwsQ8fDEeAxrljmWxql08PrX/Zcaq/mtMPQvuhnDV1NDv1j04sLU9ovKqkq0uXmhfUW7/ceYnH87g==" hashValue="ndgAiO7jbhAOFUvBIUO2U273mXiPyN7/njT7/Ix8gc6uLftTxmuI9CWTPKpsOlcunna77kJ3+7iZc3syv7Bhdw==" algorithmName="SHA-512" password="CC35"/>
  <mergeCells count="14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7:I147"/>
    <mergeCell ref="L147:M147"/>
    <mergeCell ref="N147:Q147"/>
    <mergeCell ref="F150:I150"/>
    <mergeCell ref="L150:M150"/>
    <mergeCell ref="N150:Q150"/>
    <mergeCell ref="F151:I151"/>
    <mergeCell ref="L151:M151"/>
    <mergeCell ref="N151:Q151"/>
    <mergeCell ref="N117:Q117"/>
    <mergeCell ref="N118:Q118"/>
    <mergeCell ref="N119:Q119"/>
    <mergeCell ref="N132:Q132"/>
    <mergeCell ref="N134:Q134"/>
    <mergeCell ref="N145:Q145"/>
    <mergeCell ref="N146:Q146"/>
    <mergeCell ref="N148:Q148"/>
    <mergeCell ref="N149:Q149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DESKTOP-TOPVKIN\Admin</dc:creator>
  <cp:lastModifiedBy>DESKTOP-TOPVKIN\Admin</cp:lastModifiedBy>
  <dcterms:created xsi:type="dcterms:W3CDTF">2019-01-10T12:02:29Z</dcterms:created>
  <dcterms:modified xsi:type="dcterms:W3CDTF">2019-01-10T12:02:31Z</dcterms:modified>
</cp:coreProperties>
</file>