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20" yWindow="-120" windowWidth="23256" windowHeight="13176" activeTab="4"/>
  </bookViews>
  <sheets>
    <sheet name="Pokyny pro vyplnění" sheetId="11" r:id="rId1"/>
    <sheet name="Stavba" sheetId="1" r:id="rId2"/>
    <sheet name="VzorPolozky" sheetId="10" state="hidden" r:id="rId3"/>
    <sheet name="SO02 2 Naklady" sheetId="12" r:id="rId4"/>
    <sheet name="SO01 1 Pol" sheetId="13" r:id="rId5"/>
  </sheets>
  <externalReferences>
    <externalReference r:id="rId6"/>
  </externalReferences>
  <definedNames>
    <definedName name="CelkemDPHVypocet" localSheetId="1">Stavba!$H$45</definedName>
    <definedName name="CenaCelkem">Stavba!$G$29</definedName>
    <definedName name="CenaCelkemBezDPH">Stavba!$G$28</definedName>
    <definedName name="CenaCelkemVypocet" localSheetId="1">Stavba!$I$45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4">'SO01 1 Pol'!$1:$7</definedName>
    <definedName name="_xlnm.Print_Titles" localSheetId="3">'SO02 2 Naklady'!$1:$7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4">'SO01 1 Pol'!$A$1:$X$141</definedName>
    <definedName name="_xlnm.Print_Area" localSheetId="3">'SO02 2 Naklady'!$A$1:$X$12</definedName>
    <definedName name="_xlnm.Print_Area" localSheetId="1">Stavba!$A$1:$J$62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Stavba!$F$45</definedName>
    <definedName name="ZakladDPHZakl">Stavba!$G$25</definedName>
    <definedName name="ZakladDPHZaklVypocet" localSheetId="1">Stavba!$G$45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61" i="1" l="1"/>
  <c r="I60" i="1"/>
  <c r="I59" i="1"/>
  <c r="I58" i="1"/>
  <c r="I57" i="1"/>
  <c r="I56" i="1"/>
  <c r="I55" i="1"/>
  <c r="I54" i="1"/>
  <c r="I53" i="1"/>
  <c r="I52" i="1"/>
  <c r="G44" i="1"/>
  <c r="F44" i="1"/>
  <c r="G43" i="1"/>
  <c r="F43" i="1"/>
  <c r="G41" i="1"/>
  <c r="F41" i="1"/>
  <c r="H41" i="1" s="1"/>
  <c r="I41" i="1" s="1"/>
  <c r="G40" i="1"/>
  <c r="F40" i="1"/>
  <c r="G39" i="1"/>
  <c r="F39" i="1"/>
  <c r="H39" i="1" s="1"/>
  <c r="H45" i="1" s="1"/>
  <c r="G140" i="13"/>
  <c r="BA32" i="13"/>
  <c r="G9" i="13"/>
  <c r="G8" i="13" s="1"/>
  <c r="I9" i="13"/>
  <c r="I8" i="13" s="1"/>
  <c r="K9" i="13"/>
  <c r="K8" i="13" s="1"/>
  <c r="O9" i="13"/>
  <c r="O8" i="13" s="1"/>
  <c r="Q9" i="13"/>
  <c r="Q8" i="13" s="1"/>
  <c r="V9" i="13"/>
  <c r="V8" i="13" s="1"/>
  <c r="G14" i="13"/>
  <c r="M14" i="13" s="1"/>
  <c r="M13" i="13" s="1"/>
  <c r="I14" i="13"/>
  <c r="K14" i="13"/>
  <c r="K13" i="13" s="1"/>
  <c r="O14" i="13"/>
  <c r="O13" i="13" s="1"/>
  <c r="Q14" i="13"/>
  <c r="Q13" i="13" s="1"/>
  <c r="V14" i="13"/>
  <c r="V13" i="13" s="1"/>
  <c r="G18" i="13"/>
  <c r="I18" i="13"/>
  <c r="I13" i="13" s="1"/>
  <c r="K18" i="13"/>
  <c r="M18" i="13"/>
  <c r="O18" i="13"/>
  <c r="Q18" i="13"/>
  <c r="V18" i="13"/>
  <c r="G27" i="13"/>
  <c r="M27" i="13" s="1"/>
  <c r="I27" i="13"/>
  <c r="K27" i="13"/>
  <c r="O27" i="13"/>
  <c r="Q27" i="13"/>
  <c r="V27" i="13"/>
  <c r="G31" i="13"/>
  <c r="I31" i="13"/>
  <c r="K31" i="13"/>
  <c r="M31" i="13"/>
  <c r="O31" i="13"/>
  <c r="Q31" i="13"/>
  <c r="V31" i="13"/>
  <c r="G36" i="13"/>
  <c r="I36" i="13"/>
  <c r="I35" i="13" s="1"/>
  <c r="K36" i="13"/>
  <c r="M36" i="13"/>
  <c r="O36" i="13"/>
  <c r="Q36" i="13"/>
  <c r="Q35" i="13" s="1"/>
  <c r="V36" i="13"/>
  <c r="V35" i="13" s="1"/>
  <c r="G38" i="13"/>
  <c r="M38" i="13" s="1"/>
  <c r="I38" i="13"/>
  <c r="K38" i="13"/>
  <c r="K35" i="13" s="1"/>
  <c r="O38" i="13"/>
  <c r="Q38" i="13"/>
  <c r="V38" i="13"/>
  <c r="G41" i="13"/>
  <c r="I41" i="13"/>
  <c r="K41" i="13"/>
  <c r="M41" i="13"/>
  <c r="O41" i="13"/>
  <c r="Q41" i="13"/>
  <c r="V41" i="13"/>
  <c r="G43" i="13"/>
  <c r="M43" i="13" s="1"/>
  <c r="I43" i="13"/>
  <c r="K43" i="13"/>
  <c r="O43" i="13"/>
  <c r="O35" i="13" s="1"/>
  <c r="Q43" i="13"/>
  <c r="V43" i="13"/>
  <c r="G46" i="13"/>
  <c r="I46" i="13"/>
  <c r="K46" i="13"/>
  <c r="M46" i="13"/>
  <c r="O46" i="13"/>
  <c r="Q46" i="13"/>
  <c r="V46" i="13"/>
  <c r="G54" i="13"/>
  <c r="M54" i="13" s="1"/>
  <c r="I54" i="13"/>
  <c r="K54" i="13"/>
  <c r="O54" i="13"/>
  <c r="Q54" i="13"/>
  <c r="V54" i="13"/>
  <c r="G62" i="13"/>
  <c r="I62" i="13"/>
  <c r="K62" i="13"/>
  <c r="M62" i="13"/>
  <c r="O62" i="13"/>
  <c r="Q62" i="13"/>
  <c r="V62" i="13"/>
  <c r="G70" i="13"/>
  <c r="M70" i="13" s="1"/>
  <c r="I70" i="13"/>
  <c r="K70" i="13"/>
  <c r="O70" i="13"/>
  <c r="Q70" i="13"/>
  <c r="V70" i="13"/>
  <c r="G71" i="13"/>
  <c r="I71" i="13"/>
  <c r="K71" i="13"/>
  <c r="M71" i="13"/>
  <c r="O71" i="13"/>
  <c r="Q71" i="13"/>
  <c r="V71" i="13"/>
  <c r="G73" i="13"/>
  <c r="M73" i="13" s="1"/>
  <c r="I73" i="13"/>
  <c r="K73" i="13"/>
  <c r="O73" i="13"/>
  <c r="Q73" i="13"/>
  <c r="V73" i="13"/>
  <c r="G76" i="13"/>
  <c r="M76" i="13" s="1"/>
  <c r="M75" i="13" s="1"/>
  <c r="I76" i="13"/>
  <c r="I75" i="13" s="1"/>
  <c r="K76" i="13"/>
  <c r="K75" i="13" s="1"/>
  <c r="O76" i="13"/>
  <c r="O75" i="13" s="1"/>
  <c r="Q76" i="13"/>
  <c r="Q75" i="13" s="1"/>
  <c r="V76" i="13"/>
  <c r="V75" i="13" s="1"/>
  <c r="G78" i="13"/>
  <c r="I78" i="13"/>
  <c r="K78" i="13"/>
  <c r="M78" i="13"/>
  <c r="O78" i="13"/>
  <c r="Q78" i="13"/>
  <c r="V78" i="13"/>
  <c r="G81" i="13"/>
  <c r="I81" i="13"/>
  <c r="K81" i="13"/>
  <c r="M81" i="13"/>
  <c r="O81" i="13"/>
  <c r="Q81" i="13"/>
  <c r="V81" i="13"/>
  <c r="G83" i="13"/>
  <c r="I83" i="13"/>
  <c r="K83" i="13"/>
  <c r="M83" i="13"/>
  <c r="O83" i="13"/>
  <c r="Q83" i="13"/>
  <c r="V83" i="13"/>
  <c r="G85" i="13"/>
  <c r="O85" i="13"/>
  <c r="G86" i="13"/>
  <c r="I86" i="13"/>
  <c r="I85" i="13" s="1"/>
  <c r="K86" i="13"/>
  <c r="K85" i="13" s="1"/>
  <c r="M86" i="13"/>
  <c r="M85" i="13" s="1"/>
  <c r="O86" i="13"/>
  <c r="Q86" i="13"/>
  <c r="Q85" i="13" s="1"/>
  <c r="V86" i="13"/>
  <c r="V85" i="13" s="1"/>
  <c r="G88" i="13"/>
  <c r="I88" i="13"/>
  <c r="K88" i="13"/>
  <c r="M88" i="13"/>
  <c r="O88" i="13"/>
  <c r="Q88" i="13"/>
  <c r="V88" i="13"/>
  <c r="G90" i="13"/>
  <c r="I90" i="13"/>
  <c r="K90" i="13"/>
  <c r="M90" i="13"/>
  <c r="O90" i="13"/>
  <c r="Q90" i="13"/>
  <c r="V90" i="13"/>
  <c r="G93" i="13"/>
  <c r="I93" i="13"/>
  <c r="I92" i="13" s="1"/>
  <c r="K93" i="13"/>
  <c r="K92" i="13" s="1"/>
  <c r="M93" i="13"/>
  <c r="O93" i="13"/>
  <c r="Q93" i="13"/>
  <c r="Q92" i="13" s="1"/>
  <c r="V93" i="13"/>
  <c r="V92" i="13" s="1"/>
  <c r="G94" i="13"/>
  <c r="I94" i="13"/>
  <c r="K94" i="13"/>
  <c r="M94" i="13"/>
  <c r="O94" i="13"/>
  <c r="Q94" i="13"/>
  <c r="V94" i="13"/>
  <c r="G95" i="13"/>
  <c r="I95" i="13"/>
  <c r="K95" i="13"/>
  <c r="M95" i="13"/>
  <c r="O95" i="13"/>
  <c r="Q95" i="13"/>
  <c r="V95" i="13"/>
  <c r="G96" i="13"/>
  <c r="M96" i="13" s="1"/>
  <c r="I96" i="13"/>
  <c r="K96" i="13"/>
  <c r="O96" i="13"/>
  <c r="O92" i="13" s="1"/>
  <c r="Q96" i="13"/>
  <c r="V96" i="13"/>
  <c r="G97" i="13"/>
  <c r="I97" i="13"/>
  <c r="K97" i="13"/>
  <c r="M97" i="13"/>
  <c r="O97" i="13"/>
  <c r="Q97" i="13"/>
  <c r="V97" i="13"/>
  <c r="G99" i="13"/>
  <c r="I99" i="13"/>
  <c r="I98" i="13" s="1"/>
  <c r="K99" i="13"/>
  <c r="M99" i="13"/>
  <c r="O99" i="13"/>
  <c r="Q99" i="13"/>
  <c r="Q98" i="13" s="1"/>
  <c r="V99" i="13"/>
  <c r="G102" i="13"/>
  <c r="G98" i="13" s="1"/>
  <c r="I102" i="13"/>
  <c r="K102" i="13"/>
  <c r="O102" i="13"/>
  <c r="O98" i="13" s="1"/>
  <c r="Q102" i="13"/>
  <c r="V102" i="13"/>
  <c r="G103" i="13"/>
  <c r="I103" i="13"/>
  <c r="K103" i="13"/>
  <c r="M103" i="13"/>
  <c r="O103" i="13"/>
  <c r="Q103" i="13"/>
  <c r="V103" i="13"/>
  <c r="G106" i="13"/>
  <c r="M106" i="13" s="1"/>
  <c r="I106" i="13"/>
  <c r="K106" i="13"/>
  <c r="K98" i="13" s="1"/>
  <c r="O106" i="13"/>
  <c r="Q106" i="13"/>
  <c r="V106" i="13"/>
  <c r="V98" i="13" s="1"/>
  <c r="G108" i="13"/>
  <c r="I108" i="13"/>
  <c r="K108" i="13"/>
  <c r="M108" i="13"/>
  <c r="O108" i="13"/>
  <c r="Q108" i="13"/>
  <c r="V108" i="13"/>
  <c r="G109" i="13"/>
  <c r="M109" i="13" s="1"/>
  <c r="I109" i="13"/>
  <c r="K109" i="13"/>
  <c r="O109" i="13"/>
  <c r="Q109" i="13"/>
  <c r="V109" i="13"/>
  <c r="G111" i="13"/>
  <c r="I111" i="13"/>
  <c r="K111" i="13"/>
  <c r="M111" i="13"/>
  <c r="O111" i="13"/>
  <c r="Q111" i="13"/>
  <c r="V111" i="13"/>
  <c r="G113" i="13"/>
  <c r="M113" i="13" s="1"/>
  <c r="I113" i="13"/>
  <c r="K113" i="13"/>
  <c r="O113" i="13"/>
  <c r="Q113" i="13"/>
  <c r="V113" i="13"/>
  <c r="G115" i="13"/>
  <c r="I115" i="13"/>
  <c r="K115" i="13"/>
  <c r="M115" i="13"/>
  <c r="O115" i="13"/>
  <c r="Q115" i="13"/>
  <c r="V115" i="13"/>
  <c r="G117" i="13"/>
  <c r="G118" i="13"/>
  <c r="I118" i="13"/>
  <c r="I117" i="13" s="1"/>
  <c r="K118" i="13"/>
  <c r="M118" i="13"/>
  <c r="O118" i="13"/>
  <c r="Q118" i="13"/>
  <c r="Q117" i="13" s="1"/>
  <c r="V118" i="13"/>
  <c r="G119" i="13"/>
  <c r="M119" i="13" s="1"/>
  <c r="I119" i="13"/>
  <c r="K119" i="13"/>
  <c r="K117" i="13" s="1"/>
  <c r="O119" i="13"/>
  <c r="Q119" i="13"/>
  <c r="V119" i="13"/>
  <c r="V117" i="13" s="1"/>
  <c r="G120" i="13"/>
  <c r="I120" i="13"/>
  <c r="K120" i="13"/>
  <c r="M120" i="13"/>
  <c r="O120" i="13"/>
  <c r="Q120" i="13"/>
  <c r="V120" i="13"/>
  <c r="G121" i="13"/>
  <c r="M121" i="13" s="1"/>
  <c r="I121" i="13"/>
  <c r="K121" i="13"/>
  <c r="O121" i="13"/>
  <c r="O117" i="13" s="1"/>
  <c r="Q121" i="13"/>
  <c r="V121" i="13"/>
  <c r="G128" i="13"/>
  <c r="I128" i="13"/>
  <c r="K128" i="13"/>
  <c r="M128" i="13"/>
  <c r="O128" i="13"/>
  <c r="Q128" i="13"/>
  <c r="V128" i="13"/>
  <c r="G129" i="13"/>
  <c r="M129" i="13" s="1"/>
  <c r="I129" i="13"/>
  <c r="K129" i="13"/>
  <c r="O129" i="13"/>
  <c r="Q129" i="13"/>
  <c r="V129" i="13"/>
  <c r="G132" i="13"/>
  <c r="M132" i="13" s="1"/>
  <c r="I132" i="13"/>
  <c r="K132" i="13"/>
  <c r="K131" i="13" s="1"/>
  <c r="O132" i="13"/>
  <c r="O131" i="13" s="1"/>
  <c r="Q132" i="13"/>
  <c r="V132" i="13"/>
  <c r="V131" i="13" s="1"/>
  <c r="G134" i="13"/>
  <c r="I134" i="13"/>
  <c r="I131" i="13" s="1"/>
  <c r="K134" i="13"/>
  <c r="M134" i="13"/>
  <c r="O134" i="13"/>
  <c r="Q134" i="13"/>
  <c r="Q131" i="13" s="1"/>
  <c r="V134" i="13"/>
  <c r="G136" i="13"/>
  <c r="M136" i="13" s="1"/>
  <c r="I136" i="13"/>
  <c r="K136" i="13"/>
  <c r="O136" i="13"/>
  <c r="Q136" i="13"/>
  <c r="V136" i="13"/>
  <c r="G138" i="13"/>
  <c r="I138" i="13"/>
  <c r="K138" i="13"/>
  <c r="M138" i="13"/>
  <c r="O138" i="13"/>
  <c r="Q138" i="13"/>
  <c r="V138" i="13"/>
  <c r="AE140" i="13"/>
  <c r="AF140" i="13"/>
  <c r="G11" i="12"/>
  <c r="G8" i="12"/>
  <c r="O8" i="12"/>
  <c r="G9" i="12"/>
  <c r="M9" i="12" s="1"/>
  <c r="M8" i="12" s="1"/>
  <c r="I9" i="12"/>
  <c r="I8" i="12" s="1"/>
  <c r="K9" i="12"/>
  <c r="K8" i="12" s="1"/>
  <c r="O9" i="12"/>
  <c r="Q9" i="12"/>
  <c r="Q8" i="12" s="1"/>
  <c r="V9" i="12"/>
  <c r="V8" i="12" s="1"/>
  <c r="AE11" i="12"/>
  <c r="AF11" i="12"/>
  <c r="I20" i="1"/>
  <c r="I19" i="1"/>
  <c r="I18" i="1"/>
  <c r="I17" i="1"/>
  <c r="I16" i="1"/>
  <c r="I62" i="1"/>
  <c r="J61" i="1" s="1"/>
  <c r="F45" i="1"/>
  <c r="G23" i="1" s="1"/>
  <c r="G45" i="1"/>
  <c r="G25" i="1" s="1"/>
  <c r="A25" i="1" s="1"/>
  <c r="A26" i="1" s="1"/>
  <c r="G26" i="1" s="1"/>
  <c r="H44" i="1"/>
  <c r="I44" i="1" s="1"/>
  <c r="H43" i="1"/>
  <c r="I43" i="1" s="1"/>
  <c r="H42" i="1"/>
  <c r="I42" i="1" s="1"/>
  <c r="H40" i="1"/>
  <c r="I40" i="1" s="1"/>
  <c r="J52" i="1" l="1"/>
  <c r="J54" i="1"/>
  <c r="J60" i="1"/>
  <c r="J56" i="1"/>
  <c r="J53" i="1"/>
  <c r="J55" i="1"/>
  <c r="J58" i="1"/>
  <c r="J57" i="1"/>
  <c r="J59" i="1"/>
  <c r="A23" i="1"/>
  <c r="A24" i="1" s="1"/>
  <c r="G24" i="1" s="1"/>
  <c r="A27" i="1" s="1"/>
  <c r="A29" i="1" s="1"/>
  <c r="G29" i="1" s="1"/>
  <c r="G27" i="1" s="1"/>
  <c r="G28" i="1"/>
  <c r="M92" i="13"/>
  <c r="M131" i="13"/>
  <c r="M117" i="13"/>
  <c r="M35" i="13"/>
  <c r="G131" i="13"/>
  <c r="G75" i="13"/>
  <c r="G13" i="13"/>
  <c r="M9" i="13"/>
  <c r="M8" i="13" s="1"/>
  <c r="G92" i="13"/>
  <c r="G35" i="13"/>
  <c r="M102" i="13"/>
  <c r="M98" i="13" s="1"/>
  <c r="I39" i="1"/>
  <c r="I45" i="1" s="1"/>
  <c r="I21" i="1"/>
  <c r="J28" i="1"/>
  <c r="J26" i="1"/>
  <c r="G38" i="1"/>
  <c r="F38" i="1"/>
  <c r="J23" i="1"/>
  <c r="J24" i="1"/>
  <c r="J25" i="1"/>
  <c r="J27" i="1"/>
  <c r="E24" i="1"/>
  <c r="E26" i="1"/>
  <c r="J62" i="1" l="1"/>
  <c r="J43" i="1"/>
  <c r="J39" i="1"/>
  <c r="J45" i="1" s="1"/>
  <c r="J42" i="1"/>
  <c r="J44" i="1"/>
  <c r="J40" i="1"/>
  <c r="J41" i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David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David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<sst xmlns="http://schemas.openxmlformats.org/spreadsheetml/2006/main" count="762" uniqueCount="288">
  <si>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</si>
  <si>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</si>
  <si>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</si>
  <si>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</si>
  <si>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</si>
  <si>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</si>
  <si>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</si>
  <si>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</si>
  <si>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</si>
  <si>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</si>
  <si>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</si>
  <si>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</si>
  <si>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</si>
  <si>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</si>
  <si>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</si>
  <si>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</si>
  <si>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</si>
  <si>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</si>
  <si>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</si>
  <si>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</si>
  <si>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</si>
  <si>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</si>
  <si>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</si>
  <si>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</si>
  <si>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</si>
  <si>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</si>
  <si>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</si>
  <si>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</si>
  <si>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</si>
  <si>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</si>
  <si>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</si>
  <si>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</si>
  <si>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</si>
  <si>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</si>
  <si>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</si>
  <si>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</si>
  <si>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</si>
  <si>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</si>
  <si>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</si>
  <si>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</si>
  <si>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</si>
  <si>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</si>
  <si>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</si>
  <si>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2018007</t>
  </si>
  <si>
    <t>ÚSP Anenská Studánka - rekonstrukce podlah anhydrit</t>
  </si>
  <si>
    <t>Domov u studánky</t>
  </si>
  <si>
    <t>41</t>
  </si>
  <si>
    <t>Anenská Studánka</t>
  </si>
  <si>
    <t>56301</t>
  </si>
  <si>
    <t>00854310</t>
  </si>
  <si>
    <t>MILLICH, s.r.o.</t>
  </si>
  <si>
    <t>Dolní Sloupnice  49</t>
  </si>
  <si>
    <t>Sloupnice-Dolní Sloupnice</t>
  </si>
  <si>
    <t>56553</t>
  </si>
  <si>
    <t>24757977</t>
  </si>
  <si>
    <t>Stavba</t>
  </si>
  <si>
    <t>Ostatní a vedlejší náklady</t>
  </si>
  <si>
    <t>2</t>
  </si>
  <si>
    <t>VRN</t>
  </si>
  <si>
    <t>Stavební objekt</t>
  </si>
  <si>
    <t>SO01</t>
  </si>
  <si>
    <t>1</t>
  </si>
  <si>
    <t>Celkem za stavbu</t>
  </si>
  <si>
    <t>CZK</t>
  </si>
  <si>
    <t>Rekapitulace dílů</t>
  </si>
  <si>
    <t>Typ dílu</t>
  </si>
  <si>
    <t>63</t>
  </si>
  <si>
    <t>Podlahy a podlahové konstrukce</t>
  </si>
  <si>
    <t>96</t>
  </si>
  <si>
    <t>Bourání konstrukcí</t>
  </si>
  <si>
    <t>711</t>
  </si>
  <si>
    <t>Izolace proti vodě</t>
  </si>
  <si>
    <t>713</t>
  </si>
  <si>
    <t>Izolace tepelné</t>
  </si>
  <si>
    <t>714</t>
  </si>
  <si>
    <t>Izolace akustické a protiotřesové</t>
  </si>
  <si>
    <t>725</t>
  </si>
  <si>
    <t>Zařizovací předměty</t>
  </si>
  <si>
    <t>771</t>
  </si>
  <si>
    <t>Podlahy z dlaždic a obklady</t>
  </si>
  <si>
    <t>781</t>
  </si>
  <si>
    <t>Obklady keramické</t>
  </si>
  <si>
    <t>D96</t>
  </si>
  <si>
    <t>Přesuny suti a vybouraných hmot</t>
  </si>
  <si>
    <t>PSU</t>
  </si>
  <si>
    <t>VN</t>
  </si>
  <si>
    <t>ON</t>
  </si>
  <si>
    <t>Soupis vedlejších a ostatních nákladů</t>
  </si>
  <si>
    <t>#TypZaznamu#</t>
  </si>
  <si>
    <t>STA</t>
  </si>
  <si>
    <t>SO02</t>
  </si>
  <si>
    <t>NAK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</si>
  <si>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</si>
  <si>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</si>
  <si>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</si>
  <si>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</si>
  <si>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</si>
  <si>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</si>
  <si>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</si>
  <si>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</si>
  <si>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</si>
  <si>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</si>
  <si>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</si>
  <si>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</si>
  <si>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</si>
  <si>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</si>
  <si>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</si>
  <si>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</si>
  <si>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</si>
  <si>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</si>
  <si>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</si>
  <si>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</si>
  <si>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</si>
  <si>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</si>
  <si>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</si>
  <si>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</si>
  <si>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</si>
  <si>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005121010R</t>
  </si>
  <si>
    <t>Vybudování zařízení staveniště</t>
  </si>
  <si>
    <t>Soubor</t>
  </si>
  <si>
    <t>RTS 19/ I</t>
  </si>
  <si>
    <t>Indiv</t>
  </si>
  <si>
    <t>POL99_8</t>
  </si>
  <si>
    <t>SUM</t>
  </si>
  <si>
    <t>END</t>
  </si>
  <si>
    <t>Položkový soupis prací a dodávek</t>
  </si>
  <si>
    <t>632411240RT1</t>
  </si>
  <si>
    <t>Potěr ze suchých směsí anhydritový samonivelační, tloušťky 40 mm, bez penetrace</t>
  </si>
  <si>
    <t>m2</t>
  </si>
  <si>
    <t>801-1</t>
  </si>
  <si>
    <t>RTS 18/ I</t>
  </si>
  <si>
    <t>Práce</t>
  </si>
  <si>
    <t>POL1_</t>
  </si>
  <si>
    <t>s rozprostřením a uhlazením</t>
  </si>
  <si>
    <t>SPI</t>
  </si>
  <si>
    <t>1NP-104,108,112,113,114,115,116 : 9,79+12,24+10,97+3,46+1,64+2,57+86</t>
  </si>
  <si>
    <t>VV</t>
  </si>
  <si>
    <t>2NP-230,231 : 6,75+1,3</t>
  </si>
  <si>
    <t>965081702R00</t>
  </si>
  <si>
    <t>Soklíků z dlažeb keramických tloušťky do 10 mm, výšky do 100 mm</t>
  </si>
  <si>
    <t>m</t>
  </si>
  <si>
    <t>801-3</t>
  </si>
  <si>
    <t>108 : 6,85*2</t>
  </si>
  <si>
    <t>-(0,9*2*4+0,8*2+0,7*2)</t>
  </si>
  <si>
    <t>112 : 1,85+4,5+2,25+3,8</t>
  </si>
  <si>
    <t>978059531R00</t>
  </si>
  <si>
    <t>Odsekání a odebrání obkladů stěn z obkládaček vnitřních z jakýchkoliv materiálů, plochy přes 2 m2</t>
  </si>
  <si>
    <t>včetně otlučení podkladní omítky až na zdivo,</t>
  </si>
  <si>
    <t>104 : (0,825+3,6+2,125+4,5+0,4)*0,33</t>
  </si>
  <si>
    <t>113 : (1+1+1,1+1,3+1,7+0,9+1,1)*0,33</t>
  </si>
  <si>
    <t>114 : (0,9+1,7+0,9+1)*0,33</t>
  </si>
  <si>
    <t>115 : (1,25+1,7+1,25+1)*0,33</t>
  </si>
  <si>
    <t>116 : (0,6+0,3+1+4,5+3,025+4,3+0,2+4,3+6,2+4,5+0,55+0,3+1+0,3+1+0,3+0,55+3,75+2,1+0,15+2,1+0,5+0,3+0,3+0,45+3,7+1,1+1,25+0,5+0,15+0,5+1,15+3,5+2,65+2,8+0,6+1,9+1+0,9)*0,33</t>
  </si>
  <si>
    <t>230 : (1,7+1,5+0,7+1,1+2,65+1+1,6+1,6)*0,33</t>
  </si>
  <si>
    <t>231 : (1+1,3+1+0,6)*0,33</t>
  </si>
  <si>
    <t>965100032RA0</t>
  </si>
  <si>
    <t>Bourání dlažeb z půdních a keramických dlaždic dlažeb keramických, bez podkladních vrstev, tloušťka do 10 mm</t>
  </si>
  <si>
    <t>AP-HSV</t>
  </si>
  <si>
    <t>Agregovaná položka</t>
  </si>
  <si>
    <t>POL2_</t>
  </si>
  <si>
    <t>bez podkladního lože, s jakoukoliv výplní spár. Svislá a vodorovná doprava suti, odvoz do 10 km.</t>
  </si>
  <si>
    <t>965200013RA0</t>
  </si>
  <si>
    <t>Bourání mazanin betonových s potěrem nebo teracem</t>
  </si>
  <si>
    <t>m3</t>
  </si>
  <si>
    <t>bourání podkladů pod dlažby nebo litých celistvých dlažeb a mazanin. Svislá a vodorovná doprava suti, odvoz do 10 km.</t>
  </si>
  <si>
    <t>104,108,112,113,114,115,116 : (10,97+3,46+1,64+2,57+12,24+9,79)*0,12</t>
  </si>
  <si>
    <t>230,231 : (6,75+1,3)*0,08</t>
  </si>
  <si>
    <t>711141559RT2</t>
  </si>
  <si>
    <t xml:space="preserve">Provedení izolace proti zemní vlhkosti pásy přitavením vodorovná, 2 vrstvy, bez dodávky izolačních pásů,  </t>
  </si>
  <si>
    <t>800-711</t>
  </si>
  <si>
    <t>104 : 9,79</t>
  </si>
  <si>
    <t>711212000RT1</t>
  </si>
  <si>
    <t>Izolace proti netlakové vodě - nátěry a stěrky nátěr podkladní pod hydroizolační stěrky</t>
  </si>
  <si>
    <t>711212111RT1</t>
  </si>
  <si>
    <t>711212002RT1</t>
  </si>
  <si>
    <t>Izolace proti netlakové vodě - nátěry a stěrky stěrka hydroizolační  proti vlhkosti</t>
  </si>
  <si>
    <t>vodorovná 104,108,112,113,114,115,116 : 9,79+12,24+10,97+3,46+1,64+2,57+86</t>
  </si>
  <si>
    <t>vodorovná 230,231 : 6,75+1,3</t>
  </si>
  <si>
    <t>711212601RT1</t>
  </si>
  <si>
    <t>Izolace proti netlakové vodě - nátěry a stěrky doplňky_x000D_
 těsnicí pás do spoje podlaha stěna š 120 mm</t>
  </si>
  <si>
    <t>104 : (0,825+3,6+2,125+4,5+0,4)</t>
  </si>
  <si>
    <t>113 : (1+1+1,1+1,3+1,7+0,9+1,1)</t>
  </si>
  <si>
    <t>114 : (0,9+1,7+0,9+1)</t>
  </si>
  <si>
    <t>115 : (1,25+1,7+1,25+1)</t>
  </si>
  <si>
    <t>116 : (0,6+0,3+1+4,5+3,025+4,3+0,2+4,3+6,2+4,5+0,55+0,3+1+0,3+1+0,3+0,55+3,75+2,1+0,15+2,1+0,5+0,3+0,3+0,45+3,7+1,1+1,25+0,5+0,15+0,5+1,15+3,5+2,65+2,8+0,6+1,9+1+0,9)</t>
  </si>
  <si>
    <t>230 : (1,7+1,5+0,7+1,1+2,65+1+1,6+1,6)</t>
  </si>
  <si>
    <t>231 : (1+1,3+1+0,6)</t>
  </si>
  <si>
    <t>711212611RT1</t>
  </si>
  <si>
    <t>Izolace proti netlakové vodě - nátěry a stěrky doplňky_x000D_
 těsnicí pás do spoje stěna - stěna š 120 mm</t>
  </si>
  <si>
    <t>104 : 9*0,3</t>
  </si>
  <si>
    <t>113 : 8*0,3</t>
  </si>
  <si>
    <t>114 : 7*0,3</t>
  </si>
  <si>
    <t>115 : 6*0,3</t>
  </si>
  <si>
    <t>116 : 54*0,3</t>
  </si>
  <si>
    <t>230 : 8*0,3</t>
  </si>
  <si>
    <t>231 : 4*0,3</t>
  </si>
  <si>
    <t>711212621RT1</t>
  </si>
  <si>
    <t>Izolace proti netlakové vodě - nátěry a stěrky doplňky_x000D_
 těsnění prostupů těsnicí manžetou</t>
  </si>
  <si>
    <t>kus</t>
  </si>
  <si>
    <t>998711201R00</t>
  </si>
  <si>
    <t>Přesun hmot pro izolace proti vodě svisle do 6 m</t>
  </si>
  <si>
    <t>50 m vodorovně měřeno od těžiště půdorysné plochy skládky do těžiště půdorysné plochy objektu</t>
  </si>
  <si>
    <t>62852265R</t>
  </si>
  <si>
    <t>pás izolační z modifikovaného asfaltu natavitelný, mechanicky kotvený; nosná vložka skelná tkanina; horní strana jemný minerální posyp; spodní strana PE fólie; tl. 4,0 mm</t>
  </si>
  <si>
    <t>SPCM</t>
  </si>
  <si>
    <t>Specifikace</t>
  </si>
  <si>
    <t>POL3_</t>
  </si>
  <si>
    <t>104 : 9,79*2*1,03</t>
  </si>
  <si>
    <t>713121111RT1</t>
  </si>
  <si>
    <t>Montáž tepelné izolace podlah  jednovrstvá, bez dodávky materiálu</t>
  </si>
  <si>
    <t>800-713</t>
  </si>
  <si>
    <t>104,108,112,113,114,115,116 : 9,79+12,24+10,97+3,46+1,64+2,57+86</t>
  </si>
  <si>
    <t>713191100RT9</t>
  </si>
  <si>
    <t>Izolace tepelné běžných konstrukcí - doplňky položení izolační fólie, včetně dodávky materiálu</t>
  </si>
  <si>
    <t>998713201R00</t>
  </si>
  <si>
    <t>Přesun hmot pro izolace tepelné v objektech výšky do 6 m</t>
  </si>
  <si>
    <t>50 m vodorovně</t>
  </si>
  <si>
    <t>28375705R</t>
  </si>
  <si>
    <t>deska izolační stabilizovaná; pěnový polystyren; rovná hrana; součinitel tepelné vodivosti 0,035 W/mK; obj. hmotnost 25,00 kg/m3</t>
  </si>
  <si>
    <t>126,67*1,1*0,08</t>
  </si>
  <si>
    <t>714181001R00</t>
  </si>
  <si>
    <t>Montáž pohltivých a konstrukčních součástí protiprašných vložek do lamel nebo kazet_x000D_
 volným uložením v jedné vrstvě</t>
  </si>
  <si>
    <t>800-714</t>
  </si>
  <si>
    <t>998714201R00</t>
  </si>
  <si>
    <t>Přesun hmot v objektech výšky do 6 m</t>
  </si>
  <si>
    <t>28375605R</t>
  </si>
  <si>
    <t>deska izolační kročejová, elastifikovaný EPS; pěnový polystyren; rovná hrana; tl. 40,0 mm; tl. po zatížení 37,0 mm; součinitel tepelné vodivosti 0,045 W/mK; R = 0,890 m2K/W; obj. hmotnost 10,00 kg/m3</t>
  </si>
  <si>
    <t>230,231 : 8,05*1,03</t>
  </si>
  <si>
    <t>725001</t>
  </si>
  <si>
    <t>demontáž zařizovacích předmětů</t>
  </si>
  <si>
    <t>kpl</t>
  </si>
  <si>
    <t>Vlastní</t>
  </si>
  <si>
    <t>725002</t>
  </si>
  <si>
    <t>demontáž technologie - kuchyně</t>
  </si>
  <si>
    <t>725003</t>
  </si>
  <si>
    <t>zpětná montáž zařizovacích předmětů</t>
  </si>
  <si>
    <t>725004</t>
  </si>
  <si>
    <t>zpětná montáž technologie kuchyně</t>
  </si>
  <si>
    <t>725005</t>
  </si>
  <si>
    <t>dodávka a montáž nových podlahových vpustí - odhad, v případě poničení stávajících při dmt</t>
  </si>
  <si>
    <t>771101210RT1</t>
  </si>
  <si>
    <t>Příprava podkladu pod dlažby penetrace podkladu pod dlažby</t>
  </si>
  <si>
    <t>800-771</t>
  </si>
  <si>
    <t>771475014R00</t>
  </si>
  <si>
    <t>Montáž soklíků z dlaždic keramických výšky 100 mm, soklíků vodorovných, kladených do flexibilního tmele</t>
  </si>
  <si>
    <t>771575206R00</t>
  </si>
  <si>
    <t>Montáž podlah z dlaždic keramických 200 x 100 mm, režných nebo glazovaných, protiskluzných nebo reliéfovaných, kladených do flexibilního tmele</t>
  </si>
  <si>
    <t>771579791R00</t>
  </si>
  <si>
    <t>Příplatky k položkám montáže podlah keramických příplatek za plochu podlah keramických do 5 m2 jednotlivě</t>
  </si>
  <si>
    <t>113,114,115 : 3,46+1,64+2,57</t>
  </si>
  <si>
    <t>771579795RT2</t>
  </si>
  <si>
    <t>Příplatky k položkám montáže podlah keramických příplatek za spárování vodotěsnou hmotou - plošně</t>
  </si>
  <si>
    <t>597642032R</t>
  </si>
  <si>
    <t>dlažba keramická š = 300 mm; l = 300 mm; h = 9,0 mm; protiskluzová úprava; pro interiér i exteriér</t>
  </si>
  <si>
    <t>126,67*1,03</t>
  </si>
  <si>
    <t>597642410R</t>
  </si>
  <si>
    <t>dlažba keramická sokl; š = 80 mm; l = 300 mm; h = 9,0 mm; povrch matný; pro interiér i exteriér</t>
  </si>
  <si>
    <t>15,9/0,3*1,03</t>
  </si>
  <si>
    <t>597642420R</t>
  </si>
  <si>
    <t>dlažba keramická sokl s požlábkem; š = 90 mm; l = 200 mm; h = 9,0 mm; povrch matný; pro interiér i exteriér</t>
  </si>
  <si>
    <t>116 : (0,6+0,3+1+4,5+3,025+4,3+0,2+4,3+6,2+4,5+0,55+0,3+1+0,3+1+0,3+0,55+3,75+2,1+0,15+2,1+0,5+0,3+0,3+0,45+3,7+1,1+1,25+0,5+0,15+0,5+1,15+3,5+2,65+2,8+0,6+1,9+1+0,9)/0,2*1,03</t>
  </si>
  <si>
    <t>59764401R</t>
  </si>
  <si>
    <t>dlažba keramická š = 298 mm; l = 298 mm; h = 9,0 mm; povrch standardní; pro interiér i exteriér; úhel kluzu 10 až 19 °; protiskluznost skupina A; µ (za sucha) od 0,6</t>
  </si>
  <si>
    <t>781101210RT1</t>
  </si>
  <si>
    <t>Příprava podkladu pod obklady penetrace podkladu pod obklady</t>
  </si>
  <si>
    <t>781415016R00</t>
  </si>
  <si>
    <t>Montáž obkladů vnitřních z obkládaček pórovinových  , nad 200 x 250 mm , lepených do flexibilního tmele</t>
  </si>
  <si>
    <t>781419706R00</t>
  </si>
  <si>
    <t>Montáž obkladů vnitřních z obkládaček pórovinových příplatky k položkám montáže obkladů vnitřních z obkladaček pórovinových příplatek za spárovací vodotěsnou hmotu - plošně</t>
  </si>
  <si>
    <t>781419711R00</t>
  </si>
  <si>
    <t>Montáž obkladů vnitřních z obkládaček pórovinových příplatky k položkám montáže obkladů vnitřních z obkladaček pórovinových příplatek k obkladu stěn za plochu do 10 m2 jedntl</t>
  </si>
  <si>
    <t>998781201R00</t>
  </si>
  <si>
    <t>Přesun hmot pro obklady keramické v objektech výšky do 6 m</t>
  </si>
  <si>
    <t>597813712R</t>
  </si>
  <si>
    <t>obklad keramický š = 250 mm; l = 330 mm; h = 7,0 mm; pro interiér; barva béžová; mat</t>
  </si>
  <si>
    <t>(36,06075-5,958)*1,03</t>
  </si>
  <si>
    <t>979011211R00</t>
  </si>
  <si>
    <t>Svislá doprava suti a vybouraných hmot nošením Svislá doprava suti a vybour. hmot za 2.NP nošením</t>
  </si>
  <si>
    <t>t</t>
  </si>
  <si>
    <t>0,644+8,05+0,27</t>
  </si>
  <si>
    <t>979081111R00</t>
  </si>
  <si>
    <t>Odvoz suti a vybouraných hmot na skládku Odvoz suti a vybour. hmot na skládku do 1 km</t>
  </si>
  <si>
    <t>4*17,30657</t>
  </si>
  <si>
    <t>979082111R00</t>
  </si>
  <si>
    <t>Vnitrostaveništní doprava suti a vybouraných hmot Vnitrostaveništní doprava suti do 10 m</t>
  </si>
  <si>
    <t>2*17,30657</t>
  </si>
  <si>
    <t>979990001R1</t>
  </si>
  <si>
    <t>stavební suti - směsný, skládka Třebovice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</si>
</sst>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55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0" xfId="0" applyAlignment="1">
      <alignment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49" fontId="8" fillId="0" borderId="0" xfId="0" applyNumberFormat="1" applyFont="1" applyAlignment="1">
      <alignment horizontal="left" vertical="center" wrapText="1"/>
    </xf>
    <xf numFmtId="49" fontId="0" fillId="0" borderId="6" xfId="0" applyNumberFormat="1" applyBorder="1" applyAlignment="1">
      <alignment vertical="center" wrapText="1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3" fontId="7" fillId="5" borderId="28" xfId="0" applyNumberFormat="1" applyFont="1" applyFill="1" applyBorder="1" applyAlignment="1">
      <alignment vertical="center"/>
    </xf>
    <xf numFmtId="3" fontId="7" fillId="5" borderId="29" xfId="0" applyNumberFormat="1" applyFont="1" applyFill="1" applyBorder="1" applyAlignment="1">
      <alignment vertical="center" wrapText="1"/>
    </xf>
    <xf numFmtId="3" fontId="10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>
      <alignment vertical="center"/>
    </xf>
    <xf numFmtId="3" fontId="3" fillId="0" borderId="33" xfId="0" applyNumberFormat="1" applyFont="1" applyBorder="1" applyAlignment="1">
      <alignment horizontal="right" vertical="center" wrapText="1" shrinkToFit="1"/>
    </xf>
    <xf numFmtId="3" fontId="3" fillId="0" borderId="33" xfId="0" applyNumberFormat="1" applyFont="1" applyBorder="1" applyAlignment="1">
      <alignment horizontal="right" vertical="center" shrinkToFit="1"/>
    </xf>
    <xf numFmtId="3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3" fontId="8" fillId="0" borderId="31" xfId="0" applyNumberFormat="1" applyFont="1" applyBorder="1" applyAlignment="1">
      <alignment vertical="center"/>
    </xf>
    <xf numFmtId="3" fontId="8" fillId="0" borderId="33" xfId="0" applyNumberFormat="1" applyFont="1" applyBorder="1" applyAlignment="1">
      <alignment vertical="center" wrapText="1" shrinkToFit="1"/>
    </xf>
    <xf numFmtId="3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3" fontId="0" fillId="0" borderId="31" xfId="0" applyNumberFormat="1" applyBorder="1" applyAlignment="1">
      <alignment horizontal="left" vertical="center"/>
    </xf>
    <xf numFmtId="3" fontId="0" fillId="0" borderId="33" xfId="0" applyNumberFormat="1" applyBorder="1" applyAlignment="1">
      <alignment vertical="center" wrapText="1" shrinkToFit="1"/>
    </xf>
    <xf numFmtId="3" fontId="0" fillId="3" borderId="37" xfId="0" applyNumberFormat="1" applyFill="1" applyBorder="1" applyAlignment="1">
      <alignment vertical="center" wrapText="1" shrinkToFit="1"/>
    </xf>
    <xf numFmtId="3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3" fontId="7" fillId="0" borderId="33" xfId="0" applyNumberFormat="1" applyFont="1" applyBorder="1" applyAlignment="1">
      <alignment vertical="center"/>
    </xf>
    <xf numFmtId="3" fontId="7" fillId="3" borderId="37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7" xfId="0" applyNumberFormat="1" applyFont="1" applyFill="1" applyBorder="1" applyAlignment="1">
      <alignment horizontal="center" vertical="center"/>
    </xf>
    <xf numFmtId="4" fontId="7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4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164" fontId="17" fillId="0" borderId="0" xfId="0" applyNumberFormat="1" applyFont="1" applyBorder="1" applyAlignment="1">
      <alignment horizontal="center"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0" fontId="18" fillId="0" borderId="0" xfId="0" applyNumberFormat="1" applyFont="1" applyAlignment="1">
      <alignment wrapTex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4" fontId="16" fillId="0" borderId="43" xfId="0" applyNumberFormat="1" applyFont="1" applyBorder="1" applyAlignment="1">
      <alignment vertical="top" shrinkToFit="1"/>
    </xf>
    <xf numFmtId="4" fontId="16" fillId="4" borderId="43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164" fontId="17" fillId="0" borderId="0" xfId="0" quotePrefix="1" applyNumberFormat="1" applyFont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0" fontId="3" fillId="2" borderId="0" xfId="0" applyFont="1" applyFill="1" applyAlignment="1">
      <alignment horizontal="left" wrapText="1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3" fontId="0" fillId="0" borderId="32" xfId="0" applyNumberFormat="1" applyBorder="1" applyAlignment="1">
      <alignment vertical="center" wrapText="1"/>
    </xf>
    <xf numFmtId="3" fontId="0" fillId="3" borderId="34" xfId="0" applyNumberFormat="1" applyFill="1" applyBorder="1" applyAlignment="1">
      <alignment vertical="center"/>
    </xf>
    <xf numFmtId="3" fontId="0" fillId="3" borderId="35" xfId="0" applyNumberFormat="1" applyFill="1" applyBorder="1" applyAlignment="1">
      <alignment vertical="center"/>
    </xf>
    <xf numFmtId="3" fontId="0" fillId="3" borderId="36" xfId="0" applyNumberFormat="1" applyFill="1" applyBorder="1" applyAlignment="1">
      <alignment vertical="center"/>
    </xf>
    <xf numFmtId="3" fontId="8" fillId="0" borderId="32" xfId="0" applyNumberFormat="1" applyFont="1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49" fontId="8" fillId="0" borderId="18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49" fontId="8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49" fontId="8" fillId="0" borderId="6" xfId="0" applyNumberFormat="1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16" fillId="0" borderId="18" xfId="0" applyNumberFormat="1" applyFont="1" applyBorder="1" applyAlignment="1">
      <alignment horizontal="left" vertical="top" wrapText="1"/>
    </xf>
    <xf numFmtId="0" fontId="16" fillId="0" borderId="18" xfId="0" applyNumberFormat="1" applyFont="1" applyBorder="1" applyAlignment="1">
      <alignment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3.2" x14ac:dyDescent="0.25"/>
  <sheetData>
    <row r="1" spans="1:7" x14ac:dyDescent="0.25">
      <c r="A1" s="21" t="s">
        <v>38</v>
      </c>
    </row>
    <row r="2" spans="1:7" ht="57.75" customHeight="1" x14ac:dyDescent="0.25">
      <c r="A2" s="190" t="s">
        <v>39</v>
      </c>
      <c r="B2" s="190"/>
      <c r="C2" s="190"/>
      <c r="D2" s="190"/>
      <c r="E2" s="190"/>
      <c r="F2" s="190"/>
      <c r="G2" s="190"/>
    </row>
  </sheetData>
  <sheetProtection algorithmName="SHA-512" hashValue="FX3y1f3VQP3Ws8YrARY3/xdWyQboX20cZzfnDro84FpgECJPjkb7pQ3NTkFXpxGkTOm4UaGvUFWgB6l4RsSzFA==" saltValue="imJIYRxU0xVgLFgn12P0fg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5"/>
  <sheetViews>
    <sheetView showGridLines="0" topLeftCell="B2" zoomScaleNormal="100" zoomScaleSheetLayoutView="75" workbookViewId="0">
      <selection activeCell="A28" sqref="A28"/>
    </sheetView>
  </sheetViews>
  <sheetFormatPr defaultColWidth="9" defaultRowHeight="13.2" x14ac:dyDescent="0.25"/>
  <cols>
    <col min="1" max="1" width="8.44140625" hidden="1" customWidth="1"/>
    <col min="2" max="2" width="13.44140625" customWidth="1"/>
    <col min="3" max="3" width="7.44140625" style="51" customWidth="1"/>
    <col min="4" max="4" width="13" style="51" customWidth="1"/>
    <col min="5" max="5" width="9.6640625" style="51" customWidth="1"/>
    <col min="6" max="6" width="11.6640625" customWidth="1"/>
    <col min="7" max="9" width="13" customWidth="1"/>
    <col min="10" max="10" width="5.5546875" customWidth="1"/>
    <col min="11" max="11" width="4.33203125" customWidth="1"/>
    <col min="12" max="15" width="10.6640625" customWidth="1"/>
  </cols>
  <sheetData>
    <row r="1" spans="1:15" ht="33.75" customHeight="1" x14ac:dyDescent="0.25">
      <c r="A1" s="47" t="s">
        <v>36</v>
      </c>
      <c r="B1" s="225" t="s">
        <v>41</v>
      </c>
      <c r="C1" s="226"/>
      <c r="D1" s="226"/>
      <c r="E1" s="226"/>
      <c r="F1" s="226"/>
      <c r="G1" s="226"/>
      <c r="H1" s="226"/>
      <c r="I1" s="226"/>
      <c r="J1" s="227"/>
    </row>
    <row r="2" spans="1:15" ht="36" customHeight="1" x14ac:dyDescent="0.25">
      <c r="A2" s="2"/>
      <c r="B2" s="73" t="s">
        <v>22</v>
      </c>
      <c r="C2" s="74"/>
      <c r="D2" s="75" t="s">
        <v>43</v>
      </c>
      <c r="E2" s="231" t="s">
        <v>44</v>
      </c>
      <c r="F2" s="232"/>
      <c r="G2" s="232"/>
      <c r="H2" s="232"/>
      <c r="I2" s="232"/>
      <c r="J2" s="233"/>
      <c r="O2" s="1"/>
    </row>
    <row r="3" spans="1:15" ht="27" hidden="1" customHeight="1" x14ac:dyDescent="0.25">
      <c r="A3" s="2"/>
      <c r="B3" s="76"/>
      <c r="C3" s="74"/>
      <c r="D3" s="77"/>
      <c r="E3" s="234"/>
      <c r="F3" s="235"/>
      <c r="G3" s="235"/>
      <c r="H3" s="235"/>
      <c r="I3" s="235"/>
      <c r="J3" s="236"/>
    </row>
    <row r="4" spans="1:15" ht="23.25" customHeight="1" x14ac:dyDescent="0.25">
      <c r="A4" s="2"/>
      <c r="B4" s="78"/>
      <c r="C4" s="79"/>
      <c r="D4" s="80"/>
      <c r="E4" s="215"/>
      <c r="F4" s="215"/>
      <c r="G4" s="215"/>
      <c r="H4" s="215"/>
      <c r="I4" s="215"/>
      <c r="J4" s="216"/>
    </row>
    <row r="5" spans="1:15" ht="24" customHeight="1" x14ac:dyDescent="0.25">
      <c r="A5" s="2"/>
      <c r="B5" s="31" t="s">
        <v>42</v>
      </c>
      <c r="D5" s="219" t="s">
        <v>45</v>
      </c>
      <c r="E5" s="220"/>
      <c r="F5" s="220"/>
      <c r="G5" s="220"/>
      <c r="H5" s="18" t="s">
        <v>40</v>
      </c>
      <c r="I5" s="82" t="s">
        <v>49</v>
      </c>
      <c r="J5" s="8"/>
    </row>
    <row r="6" spans="1:15" ht="15.75" customHeight="1" x14ac:dyDescent="0.25">
      <c r="A6" s="2"/>
      <c r="B6" s="28"/>
      <c r="C6" s="53"/>
      <c r="D6" s="221" t="s">
        <v>46</v>
      </c>
      <c r="E6" s="222"/>
      <c r="F6" s="222"/>
      <c r="G6" s="222"/>
      <c r="H6" s="18" t="s">
        <v>34</v>
      </c>
      <c r="I6" s="22"/>
      <c r="J6" s="8"/>
    </row>
    <row r="7" spans="1:15" ht="15.75" customHeight="1" x14ac:dyDescent="0.25">
      <c r="A7" s="2"/>
      <c r="B7" s="29"/>
      <c r="C7" s="54"/>
      <c r="D7" s="81" t="s">
        <v>48</v>
      </c>
      <c r="E7" s="223" t="s">
        <v>47</v>
      </c>
      <c r="F7" s="224"/>
      <c r="G7" s="224"/>
      <c r="H7" s="24"/>
      <c r="I7" s="23"/>
      <c r="J7" s="34"/>
    </row>
    <row r="8" spans="1:15" ht="24" hidden="1" customHeight="1" x14ac:dyDescent="0.25">
      <c r="A8" s="2"/>
      <c r="B8" s="31" t="s">
        <v>20</v>
      </c>
      <c r="D8" s="83" t="s">
        <v>50</v>
      </c>
      <c r="H8" s="18" t="s">
        <v>40</v>
      </c>
      <c r="I8" s="82" t="s">
        <v>54</v>
      </c>
      <c r="J8" s="8"/>
    </row>
    <row r="9" spans="1:15" ht="15.75" hidden="1" customHeight="1" x14ac:dyDescent="0.25">
      <c r="A9" s="2"/>
      <c r="B9" s="2"/>
      <c r="D9" s="83" t="s">
        <v>51</v>
      </c>
      <c r="H9" s="18" t="s">
        <v>34</v>
      </c>
      <c r="I9" s="22"/>
      <c r="J9" s="8"/>
    </row>
    <row r="10" spans="1:15" ht="15.75" hidden="1" customHeight="1" x14ac:dyDescent="0.25">
      <c r="A10" s="2"/>
      <c r="B10" s="35"/>
      <c r="C10" s="54"/>
      <c r="D10" s="81" t="s">
        <v>53</v>
      </c>
      <c r="E10" s="84" t="s">
        <v>52</v>
      </c>
      <c r="F10" s="24"/>
      <c r="G10" s="14"/>
      <c r="H10" s="14"/>
      <c r="I10" s="36"/>
      <c r="J10" s="34"/>
    </row>
    <row r="11" spans="1:15" ht="24" customHeight="1" x14ac:dyDescent="0.25">
      <c r="A11" s="2"/>
      <c r="B11" s="31" t="s">
        <v>19</v>
      </c>
      <c r="D11" s="238"/>
      <c r="E11" s="238"/>
      <c r="F11" s="238"/>
      <c r="G11" s="238"/>
      <c r="H11" s="18" t="s">
        <v>40</v>
      </c>
      <c r="I11" s="86"/>
      <c r="J11" s="8"/>
    </row>
    <row r="12" spans="1:15" ht="15.75" customHeight="1" x14ac:dyDescent="0.25">
      <c r="A12" s="2"/>
      <c r="B12" s="28"/>
      <c r="C12" s="53"/>
      <c r="D12" s="214"/>
      <c r="E12" s="214"/>
      <c r="F12" s="214"/>
      <c r="G12" s="214"/>
      <c r="H12" s="18" t="s">
        <v>34</v>
      </c>
      <c r="I12" s="86"/>
      <c r="J12" s="8"/>
    </row>
    <row r="13" spans="1:15" ht="15.75" customHeight="1" x14ac:dyDescent="0.25">
      <c r="A13" s="2"/>
      <c r="B13" s="29"/>
      <c r="C13" s="54"/>
      <c r="D13" s="85"/>
      <c r="E13" s="217"/>
      <c r="F13" s="218"/>
      <c r="G13" s="218"/>
      <c r="H13" s="19"/>
      <c r="I13" s="23"/>
      <c r="J13" s="34"/>
    </row>
    <row r="14" spans="1:15" ht="24" customHeight="1" x14ac:dyDescent="0.25">
      <c r="A14" s="2"/>
      <c r="B14" s="43" t="s">
        <v>21</v>
      </c>
      <c r="C14" s="55"/>
      <c r="D14" s="56"/>
      <c r="E14" s="57"/>
      <c r="F14" s="44"/>
      <c r="G14" s="44"/>
      <c r="H14" s="45"/>
      <c r="I14" s="44"/>
      <c r="J14" s="46"/>
    </row>
    <row r="15" spans="1:15" ht="32.25" customHeight="1" x14ac:dyDescent="0.25">
      <c r="A15" s="2"/>
      <c r="B15" s="35" t="s">
        <v>32</v>
      </c>
      <c r="C15" s="58"/>
      <c r="D15" s="52"/>
      <c r="E15" s="237"/>
      <c r="F15" s="237"/>
      <c r="G15" s="239"/>
      <c r="H15" s="239"/>
      <c r="I15" s="239" t="s">
        <v>29</v>
      </c>
      <c r="J15" s="240"/>
    </row>
    <row r="16" spans="1:15" ht="23.25" customHeight="1" x14ac:dyDescent="0.25">
      <c r="A16" s="139" t="s">
        <v>24</v>
      </c>
      <c r="B16" s="38" t="s">
        <v>24</v>
      </c>
      <c r="C16" s="59"/>
      <c r="D16" s="60"/>
      <c r="E16" s="203"/>
      <c r="F16" s="204"/>
      <c r="G16" s="203"/>
      <c r="H16" s="204"/>
      <c r="I16" s="203">
        <f>SUMIF(F52:F61,A16,I52:I61)+SUMIF(F52:F61,"PSU",I52:I61)</f>
        <v>0</v>
      </c>
      <c r="J16" s="205"/>
    </row>
    <row r="17" spans="1:10" ht="23.25" customHeight="1" x14ac:dyDescent="0.25">
      <c r="A17" s="139" t="s">
        <v>25</v>
      </c>
      <c r="B17" s="38" t="s">
        <v>25</v>
      </c>
      <c r="C17" s="59"/>
      <c r="D17" s="60"/>
      <c r="E17" s="203"/>
      <c r="F17" s="204"/>
      <c r="G17" s="203"/>
      <c r="H17" s="204"/>
      <c r="I17" s="203">
        <f>SUMIF(F52:F61,A17,I52:I61)</f>
        <v>0</v>
      </c>
      <c r="J17" s="205"/>
    </row>
    <row r="18" spans="1:10" ht="23.25" customHeight="1" x14ac:dyDescent="0.25">
      <c r="A18" s="139" t="s">
        <v>26</v>
      </c>
      <c r="B18" s="38" t="s">
        <v>26</v>
      </c>
      <c r="C18" s="59"/>
      <c r="D18" s="60"/>
      <c r="E18" s="203"/>
      <c r="F18" s="204"/>
      <c r="G18" s="203"/>
      <c r="H18" s="204"/>
      <c r="I18" s="203">
        <f>SUMIF(F52:F61,A18,I52:I61)</f>
        <v>0</v>
      </c>
      <c r="J18" s="205"/>
    </row>
    <row r="19" spans="1:10" ht="23.25" customHeight="1" x14ac:dyDescent="0.25">
      <c r="A19" s="139" t="s">
        <v>85</v>
      </c>
      <c r="B19" s="38" t="s">
        <v>27</v>
      </c>
      <c r="C19" s="59"/>
      <c r="D19" s="60"/>
      <c r="E19" s="203"/>
      <c r="F19" s="204"/>
      <c r="G19" s="203"/>
      <c r="H19" s="204"/>
      <c r="I19" s="203">
        <f>SUMIF(F52:F61,A19,I52:I61)</f>
        <v>0</v>
      </c>
      <c r="J19" s="205"/>
    </row>
    <row r="20" spans="1:10" ht="23.25" customHeight="1" x14ac:dyDescent="0.25">
      <c r="A20" s="139" t="s">
        <v>86</v>
      </c>
      <c r="B20" s="38" t="s">
        <v>28</v>
      </c>
      <c r="C20" s="59"/>
      <c r="D20" s="60"/>
      <c r="E20" s="203"/>
      <c r="F20" s="204"/>
      <c r="G20" s="203"/>
      <c r="H20" s="204"/>
      <c r="I20" s="203">
        <f>SUMIF(F52:F61,A20,I52:I61)</f>
        <v>0</v>
      </c>
      <c r="J20" s="205"/>
    </row>
    <row r="21" spans="1:10" ht="23.25" customHeight="1" x14ac:dyDescent="0.25">
      <c r="A21" s="2"/>
      <c r="B21" s="48" t="s">
        <v>29</v>
      </c>
      <c r="C21" s="61"/>
      <c r="D21" s="62"/>
      <c r="E21" s="206"/>
      <c r="F21" s="241"/>
      <c r="G21" s="206"/>
      <c r="H21" s="241"/>
      <c r="I21" s="206">
        <f>SUM(I16:J20)</f>
        <v>0</v>
      </c>
      <c r="J21" s="207"/>
    </row>
    <row r="22" spans="1:10" ht="33" customHeight="1" x14ac:dyDescent="0.25">
      <c r="A22" s="2"/>
      <c r="B22" s="42" t="s">
        <v>33</v>
      </c>
      <c r="C22" s="59"/>
      <c r="D22" s="60"/>
      <c r="E22" s="63"/>
      <c r="F22" s="39"/>
      <c r="G22" s="33"/>
      <c r="H22" s="33"/>
      <c r="I22" s="33"/>
      <c r="J22" s="40"/>
    </row>
    <row r="23" spans="1:10" ht="23.25" customHeight="1" x14ac:dyDescent="0.25">
      <c r="A23" s="2">
        <f>ZakladDPHSni*SazbaDPH1/100</f>
        <v>0</v>
      </c>
      <c r="B23" s="38" t="s">
        <v>12</v>
      </c>
      <c r="C23" s="59"/>
      <c r="D23" s="60"/>
      <c r="E23" s="64">
        <v>15</v>
      </c>
      <c r="F23" s="39" t="s">
        <v>0</v>
      </c>
      <c r="G23" s="201">
        <f>ZakladDPHSniVypocet</f>
        <v>0</v>
      </c>
      <c r="H23" s="202"/>
      <c r="I23" s="202"/>
      <c r="J23" s="40" t="str">
        <f t="shared" ref="J23:J28" si="0">Mena</f>
        <v>CZK</v>
      </c>
    </row>
    <row r="24" spans="1:10" ht="23.25" customHeight="1" x14ac:dyDescent="0.25">
      <c r="A24" s="2">
        <f>(A23-INT(A23))*100</f>
        <v>0</v>
      </c>
      <c r="B24" s="38" t="s">
        <v>13</v>
      </c>
      <c r="C24" s="59"/>
      <c r="D24" s="60"/>
      <c r="E24" s="64">
        <f>SazbaDPH1</f>
        <v>15</v>
      </c>
      <c r="F24" s="39" t="s">
        <v>0</v>
      </c>
      <c r="G24" s="199">
        <f>IF(A24&gt;50, ROUNDUP(A23, 0), ROUNDDOWN(A23, 0))</f>
        <v>0</v>
      </c>
      <c r="H24" s="200"/>
      <c r="I24" s="200"/>
      <c r="J24" s="40" t="str">
        <f t="shared" si="0"/>
        <v>CZK</v>
      </c>
    </row>
    <row r="25" spans="1:10" ht="23.25" customHeight="1" x14ac:dyDescent="0.25">
      <c r="A25" s="2">
        <f>ZakladDPHZakl*SazbaDPH2/100</f>
        <v>0</v>
      </c>
      <c r="B25" s="38" t="s">
        <v>14</v>
      </c>
      <c r="C25" s="59"/>
      <c r="D25" s="60"/>
      <c r="E25" s="64">
        <v>21</v>
      </c>
      <c r="F25" s="39" t="s">
        <v>0</v>
      </c>
      <c r="G25" s="201">
        <f>ZakladDPHZaklVypocet</f>
        <v>0</v>
      </c>
      <c r="H25" s="202"/>
      <c r="I25" s="202"/>
      <c r="J25" s="40" t="str">
        <f t="shared" si="0"/>
        <v>CZK</v>
      </c>
    </row>
    <row r="26" spans="1:10" ht="23.25" customHeight="1" x14ac:dyDescent="0.25">
      <c r="A26" s="2">
        <f>(A25-INT(A25))*100</f>
        <v>0</v>
      </c>
      <c r="B26" s="32" t="s">
        <v>15</v>
      </c>
      <c r="C26" s="65"/>
      <c r="D26" s="52"/>
      <c r="E26" s="66">
        <f>SazbaDPH2</f>
        <v>21</v>
      </c>
      <c r="F26" s="30" t="s">
        <v>0</v>
      </c>
      <c r="G26" s="228">
        <f>IF(A26&gt;50, ROUNDUP(A25, 0), ROUNDDOWN(A25, 0))</f>
        <v>0</v>
      </c>
      <c r="H26" s="229"/>
      <c r="I26" s="229"/>
      <c r="J26" s="37" t="str">
        <f t="shared" si="0"/>
        <v>CZK</v>
      </c>
    </row>
    <row r="27" spans="1:10" ht="23.25" customHeight="1" thickBot="1" x14ac:dyDescent="0.3">
      <c r="A27" s="2">
        <f>ZakladDPHSni+DPHSni+ZakladDPHZakl+DPHZakl</f>
        <v>0</v>
      </c>
      <c r="B27" s="31" t="s">
        <v>4</v>
      </c>
      <c r="C27" s="67"/>
      <c r="D27" s="68"/>
      <c r="E27" s="67"/>
      <c r="F27" s="16"/>
      <c r="G27" s="230">
        <f>CenaCelkem-(ZakladDPHSni+DPHSni+ZakladDPHZakl+DPHZakl)</f>
        <v>0</v>
      </c>
      <c r="H27" s="230"/>
      <c r="I27" s="230"/>
      <c r="J27" s="41" t="str">
        <f t="shared" si="0"/>
        <v>CZK</v>
      </c>
    </row>
    <row r="28" spans="1:10" ht="27.75" hidden="1" customHeight="1" thickBot="1" x14ac:dyDescent="0.3">
      <c r="A28" s="2"/>
      <c r="B28" s="113" t="s">
        <v>23</v>
      </c>
      <c r="C28" s="114"/>
      <c r="D28" s="114"/>
      <c r="E28" s="115"/>
      <c r="F28" s="116"/>
      <c r="G28" s="209">
        <f>ZakladDPHSniVypocet+ZakladDPHZaklVypocet</f>
        <v>0</v>
      </c>
      <c r="H28" s="209"/>
      <c r="I28" s="209"/>
      <c r="J28" s="117" t="str">
        <f t="shared" si="0"/>
        <v>CZK</v>
      </c>
    </row>
    <row r="29" spans="1:10" ht="27.75" customHeight="1" thickBot="1" x14ac:dyDescent="0.3">
      <c r="A29" s="2">
        <f>(A27-INT(A27))*100</f>
        <v>0</v>
      </c>
      <c r="B29" s="113" t="s">
        <v>35</v>
      </c>
      <c r="C29" s="118"/>
      <c r="D29" s="118"/>
      <c r="E29" s="118"/>
      <c r="F29" s="119"/>
      <c r="G29" s="208">
        <f>IF(A29&gt;50, ROUNDUP(A27, 0), ROUNDDOWN(A27, 0))</f>
        <v>0</v>
      </c>
      <c r="H29" s="208"/>
      <c r="I29" s="208"/>
      <c r="J29" s="120" t="s">
        <v>63</v>
      </c>
    </row>
    <row r="30" spans="1:10" ht="12.75" customHeight="1" x14ac:dyDescent="0.25">
      <c r="A30" s="2"/>
      <c r="B30" s="2"/>
      <c r="J30" s="9"/>
    </row>
    <row r="31" spans="1:10" ht="30" customHeight="1" x14ac:dyDescent="0.25">
      <c r="A31" s="2"/>
      <c r="B31" s="2"/>
      <c r="J31" s="9"/>
    </row>
    <row r="32" spans="1:10" ht="18.75" customHeight="1" x14ac:dyDescent="0.25">
      <c r="A32" s="2"/>
      <c r="B32" s="17"/>
      <c r="C32" s="69" t="s">
        <v>11</v>
      </c>
      <c r="D32" s="70"/>
      <c r="E32" s="70"/>
      <c r="F32" s="15" t="s">
        <v>10</v>
      </c>
      <c r="G32" s="26"/>
      <c r="H32" s="27"/>
      <c r="I32" s="26"/>
      <c r="J32" s="9"/>
    </row>
    <row r="33" spans="1:10" ht="47.25" customHeight="1" x14ac:dyDescent="0.25">
      <c r="A33" s="2"/>
      <c r="B33" s="2"/>
      <c r="J33" s="9"/>
    </row>
    <row r="34" spans="1:10" s="21" customFormat="1" ht="18.75" customHeight="1" x14ac:dyDescent="0.25">
      <c r="A34" s="20"/>
      <c r="B34" s="20"/>
      <c r="C34" s="71"/>
      <c r="D34" s="210"/>
      <c r="E34" s="211"/>
      <c r="G34" s="212"/>
      <c r="H34" s="213"/>
      <c r="I34" s="213"/>
      <c r="J34" s="25"/>
    </row>
    <row r="35" spans="1:10" ht="12.75" customHeight="1" x14ac:dyDescent="0.25">
      <c r="A35" s="2"/>
      <c r="B35" s="2"/>
      <c r="D35" s="198" t="s">
        <v>2</v>
      </c>
      <c r="E35" s="198"/>
      <c r="H35" s="10" t="s">
        <v>3</v>
      </c>
      <c r="J35" s="9"/>
    </row>
    <row r="36" spans="1:10" ht="13.5" customHeight="1" thickBot="1" x14ac:dyDescent="0.3">
      <c r="A36" s="11"/>
      <c r="B36" s="11"/>
      <c r="C36" s="72"/>
      <c r="D36" s="72"/>
      <c r="E36" s="72"/>
      <c r="F36" s="12"/>
      <c r="G36" s="12"/>
      <c r="H36" s="12"/>
      <c r="I36" s="12"/>
      <c r="J36" s="13"/>
    </row>
    <row r="37" spans="1:10" ht="27" customHeight="1" x14ac:dyDescent="0.25">
      <c r="B37" s="90" t="s">
        <v>16</v>
      </c>
      <c r="C37" s="91"/>
      <c r="D37" s="91"/>
      <c r="E37" s="91"/>
      <c r="F37" s="92"/>
      <c r="G37" s="92"/>
      <c r="H37" s="92"/>
      <c r="I37" s="92"/>
      <c r="J37" s="93"/>
    </row>
    <row r="38" spans="1:10" ht="25.5" customHeight="1" x14ac:dyDescent="0.25">
      <c r="A38" s="89" t="s">
        <v>37</v>
      </c>
      <c r="B38" s="94" t="s">
        <v>17</v>
      </c>
      <c r="C38" s="95" t="s">
        <v>5</v>
      </c>
      <c r="D38" s="95"/>
      <c r="E38" s="95"/>
      <c r="F38" s="96" t="str">
        <f>B23</f>
        <v>Základ pro sníženou DPH</v>
      </c>
      <c r="G38" s="96" t="str">
        <f>B25</f>
        <v>Základ pro základní DPH</v>
      </c>
      <c r="H38" s="97" t="s">
        <v>18</v>
      </c>
      <c r="I38" s="97" t="s">
        <v>1</v>
      </c>
      <c r="J38" s="98" t="s">
        <v>0</v>
      </c>
    </row>
    <row r="39" spans="1:10" ht="25.5" hidden="1" customHeight="1" x14ac:dyDescent="0.25">
      <c r="A39" s="89">
        <v>1</v>
      </c>
      <c r="B39" s="99" t="s">
        <v>55</v>
      </c>
      <c r="C39" s="193"/>
      <c r="D39" s="193"/>
      <c r="E39" s="193"/>
      <c r="F39" s="100">
        <f>'SO02 2 Naklady'!AE11+'SO01 1 Pol'!AE140</f>
        <v>0</v>
      </c>
      <c r="G39" s="101">
        <f>'SO02 2 Naklady'!AF11+'SO01 1 Pol'!AF140</f>
        <v>0</v>
      </c>
      <c r="H39" s="102">
        <f t="shared" ref="H39:H44" si="1">(F39*SazbaDPH1/100)+(G39*SazbaDPH2/100)</f>
        <v>0</v>
      </c>
      <c r="I39" s="102">
        <f t="shared" ref="I39:I44" si="2">F39+G39+H39</f>
        <v>0</v>
      </c>
      <c r="J39" s="103" t="str">
        <f t="shared" ref="J39:J44" si="3">IF(CenaCelkemVypocet=0,"",I39/CenaCelkemVypocet*100)</f>
        <v/>
      </c>
    </row>
    <row r="40" spans="1:10" ht="25.5" customHeight="1" x14ac:dyDescent="0.25">
      <c r="A40" s="89">
        <v>2</v>
      </c>
      <c r="B40" s="104"/>
      <c r="C40" s="197" t="s">
        <v>56</v>
      </c>
      <c r="D40" s="197"/>
      <c r="E40" s="197"/>
      <c r="F40" s="105">
        <f>'SO02 2 Naklady'!AE11</f>
        <v>0</v>
      </c>
      <c r="G40" s="106">
        <f>'SO02 2 Naklady'!AF11</f>
        <v>0</v>
      </c>
      <c r="H40" s="106">
        <f t="shared" si="1"/>
        <v>0</v>
      </c>
      <c r="I40" s="106">
        <f t="shared" si="2"/>
        <v>0</v>
      </c>
      <c r="J40" s="107" t="str">
        <f t="shared" si="3"/>
        <v/>
      </c>
    </row>
    <row r="41" spans="1:10" ht="25.5" customHeight="1" x14ac:dyDescent="0.25">
      <c r="A41" s="89">
        <v>3</v>
      </c>
      <c r="B41" s="108" t="s">
        <v>57</v>
      </c>
      <c r="C41" s="193" t="s">
        <v>58</v>
      </c>
      <c r="D41" s="193"/>
      <c r="E41" s="193"/>
      <c r="F41" s="109">
        <f>'SO02 2 Naklady'!AE11</f>
        <v>0</v>
      </c>
      <c r="G41" s="102">
        <f>'SO02 2 Naklady'!AF11</f>
        <v>0</v>
      </c>
      <c r="H41" s="102">
        <f t="shared" si="1"/>
        <v>0</v>
      </c>
      <c r="I41" s="102">
        <f t="shared" si="2"/>
        <v>0</v>
      </c>
      <c r="J41" s="103" t="str">
        <f t="shared" si="3"/>
        <v/>
      </c>
    </row>
    <row r="42" spans="1:10" ht="25.5" customHeight="1" x14ac:dyDescent="0.25">
      <c r="A42" s="89">
        <v>2</v>
      </c>
      <c r="B42" s="104"/>
      <c r="C42" s="197" t="s">
        <v>59</v>
      </c>
      <c r="D42" s="197"/>
      <c r="E42" s="197"/>
      <c r="F42" s="105"/>
      <c r="G42" s="106"/>
      <c r="H42" s="106">
        <f t="shared" si="1"/>
        <v>0</v>
      </c>
      <c r="I42" s="106">
        <f t="shared" si="2"/>
        <v>0</v>
      </c>
      <c r="J42" s="107" t="str">
        <f t="shared" si="3"/>
        <v/>
      </c>
    </row>
    <row r="43" spans="1:10" ht="25.5" customHeight="1" x14ac:dyDescent="0.25">
      <c r="A43" s="89">
        <v>2</v>
      </c>
      <c r="B43" s="104" t="s">
        <v>60</v>
      </c>
      <c r="C43" s="197" t="s">
        <v>55</v>
      </c>
      <c r="D43" s="197"/>
      <c r="E43" s="197"/>
      <c r="F43" s="105">
        <f>'SO01 1 Pol'!AE140</f>
        <v>0</v>
      </c>
      <c r="G43" s="106">
        <f>'SO01 1 Pol'!AF140</f>
        <v>0</v>
      </c>
      <c r="H43" s="106">
        <f t="shared" si="1"/>
        <v>0</v>
      </c>
      <c r="I43" s="106">
        <f t="shared" si="2"/>
        <v>0</v>
      </c>
      <c r="J43" s="107" t="str">
        <f t="shared" si="3"/>
        <v/>
      </c>
    </row>
    <row r="44" spans="1:10" ht="25.5" customHeight="1" x14ac:dyDescent="0.25">
      <c r="A44" s="89">
        <v>3</v>
      </c>
      <c r="B44" s="108" t="s">
        <v>61</v>
      </c>
      <c r="C44" s="193" t="s">
        <v>55</v>
      </c>
      <c r="D44" s="193"/>
      <c r="E44" s="193"/>
      <c r="F44" s="109">
        <f>'SO01 1 Pol'!AE140</f>
        <v>0</v>
      </c>
      <c r="G44" s="102">
        <f>'SO01 1 Pol'!AF140</f>
        <v>0</v>
      </c>
      <c r="H44" s="102">
        <f t="shared" si="1"/>
        <v>0</v>
      </c>
      <c r="I44" s="102">
        <f t="shared" si="2"/>
        <v>0</v>
      </c>
      <c r="J44" s="103" t="str">
        <f t="shared" si="3"/>
        <v/>
      </c>
    </row>
    <row r="45" spans="1:10" ht="25.5" customHeight="1" x14ac:dyDescent="0.25">
      <c r="A45" s="89"/>
      <c r="B45" s="194" t="s">
        <v>62</v>
      </c>
      <c r="C45" s="195"/>
      <c r="D45" s="195"/>
      <c r="E45" s="196"/>
      <c r="F45" s="110">
        <f>SUMIF(A39:A44,"=1",F39:F44)</f>
        <v>0</v>
      </c>
      <c r="G45" s="111">
        <f>SUMIF(A39:A44,"=1",G39:G44)</f>
        <v>0</v>
      </c>
      <c r="H45" s="111">
        <f>SUMIF(A39:A44,"=1",H39:H44)</f>
        <v>0</v>
      </c>
      <c r="I45" s="111">
        <f>SUMIF(A39:A44,"=1",I39:I44)</f>
        <v>0</v>
      </c>
      <c r="J45" s="112">
        <f>SUMIF(A39:A44,"=1",J39:J44)</f>
        <v>0</v>
      </c>
    </row>
    <row r="49" spans="1:10" ht="15.6" x14ac:dyDescent="0.3">
      <c r="B49" s="121" t="s">
        <v>64</v>
      </c>
    </row>
    <row r="51" spans="1:10" ht="25.5" customHeight="1" x14ac:dyDescent="0.25">
      <c r="A51" s="123"/>
      <c r="B51" s="126" t="s">
        <v>17</v>
      </c>
      <c r="C51" s="126" t="s">
        <v>5</v>
      </c>
      <c r="D51" s="127"/>
      <c r="E51" s="127"/>
      <c r="F51" s="128" t="s">
        <v>65</v>
      </c>
      <c r="G51" s="128"/>
      <c r="H51" s="128"/>
      <c r="I51" s="128" t="s">
        <v>29</v>
      </c>
      <c r="J51" s="128" t="s">
        <v>0</v>
      </c>
    </row>
    <row r="52" spans="1:10" ht="36.75" customHeight="1" x14ac:dyDescent="0.25">
      <c r="A52" s="124"/>
      <c r="B52" s="129" t="s">
        <v>66</v>
      </c>
      <c r="C52" s="191" t="s">
        <v>67</v>
      </c>
      <c r="D52" s="192"/>
      <c r="E52" s="192"/>
      <c r="F52" s="135" t="s">
        <v>24</v>
      </c>
      <c r="G52" s="136"/>
      <c r="H52" s="136"/>
      <c r="I52" s="136">
        <f>'SO01 1 Pol'!G8</f>
        <v>0</v>
      </c>
      <c r="J52" s="133" t="str">
        <f>IF(I62=0,"",I52/I62*100)</f>
        <v/>
      </c>
    </row>
    <row r="53" spans="1:10" ht="36.75" customHeight="1" x14ac:dyDescent="0.25">
      <c r="A53" s="124"/>
      <c r="B53" s="129" t="s">
        <v>68</v>
      </c>
      <c r="C53" s="191" t="s">
        <v>69</v>
      </c>
      <c r="D53" s="192"/>
      <c r="E53" s="192"/>
      <c r="F53" s="135" t="s">
        <v>24</v>
      </c>
      <c r="G53" s="136"/>
      <c r="H53" s="136"/>
      <c r="I53" s="136">
        <f>'SO01 1 Pol'!G13</f>
        <v>0</v>
      </c>
      <c r="J53" s="133" t="str">
        <f>IF(I62=0,"",I53/I62*100)</f>
        <v/>
      </c>
    </row>
    <row r="54" spans="1:10" ht="36.75" customHeight="1" x14ac:dyDescent="0.25">
      <c r="A54" s="124"/>
      <c r="B54" s="129" t="s">
        <v>70</v>
      </c>
      <c r="C54" s="191" t="s">
        <v>71</v>
      </c>
      <c r="D54" s="192"/>
      <c r="E54" s="192"/>
      <c r="F54" s="135" t="s">
        <v>25</v>
      </c>
      <c r="G54" s="136"/>
      <c r="H54" s="136"/>
      <c r="I54" s="136">
        <f>'SO01 1 Pol'!G35</f>
        <v>0</v>
      </c>
      <c r="J54" s="133" t="str">
        <f>IF(I62=0,"",I54/I62*100)</f>
        <v/>
      </c>
    </row>
    <row r="55" spans="1:10" ht="36.75" customHeight="1" x14ac:dyDescent="0.25">
      <c r="A55" s="124"/>
      <c r="B55" s="129" t="s">
        <v>72</v>
      </c>
      <c r="C55" s="191" t="s">
        <v>73</v>
      </c>
      <c r="D55" s="192"/>
      <c r="E55" s="192"/>
      <c r="F55" s="135" t="s">
        <v>25</v>
      </c>
      <c r="G55" s="136"/>
      <c r="H55" s="136"/>
      <c r="I55" s="136">
        <f>'SO01 1 Pol'!G75</f>
        <v>0</v>
      </c>
      <c r="J55" s="133" t="str">
        <f>IF(I62=0,"",I55/I62*100)</f>
        <v/>
      </c>
    </row>
    <row r="56" spans="1:10" ht="36.75" customHeight="1" x14ac:dyDescent="0.25">
      <c r="A56" s="124"/>
      <c r="B56" s="129" t="s">
        <v>74</v>
      </c>
      <c r="C56" s="191" t="s">
        <v>75</v>
      </c>
      <c r="D56" s="192"/>
      <c r="E56" s="192"/>
      <c r="F56" s="135" t="s">
        <v>25</v>
      </c>
      <c r="G56" s="136"/>
      <c r="H56" s="136"/>
      <c r="I56" s="136">
        <f>'SO01 1 Pol'!G85</f>
        <v>0</v>
      </c>
      <c r="J56" s="133" t="str">
        <f>IF(I62=0,"",I56/I62*100)</f>
        <v/>
      </c>
    </row>
    <row r="57" spans="1:10" ht="36.75" customHeight="1" x14ac:dyDescent="0.25">
      <c r="A57" s="124"/>
      <c r="B57" s="129" t="s">
        <v>76</v>
      </c>
      <c r="C57" s="191" t="s">
        <v>77</v>
      </c>
      <c r="D57" s="192"/>
      <c r="E57" s="192"/>
      <c r="F57" s="135" t="s">
        <v>25</v>
      </c>
      <c r="G57" s="136"/>
      <c r="H57" s="136"/>
      <c r="I57" s="136">
        <f>'SO01 1 Pol'!G92</f>
        <v>0</v>
      </c>
      <c r="J57" s="133" t="str">
        <f>IF(I62=0,"",I57/I62*100)</f>
        <v/>
      </c>
    </row>
    <row r="58" spans="1:10" ht="36.75" customHeight="1" x14ac:dyDescent="0.25">
      <c r="A58" s="124"/>
      <c r="B58" s="129" t="s">
        <v>78</v>
      </c>
      <c r="C58" s="191" t="s">
        <v>79</v>
      </c>
      <c r="D58" s="192"/>
      <c r="E58" s="192"/>
      <c r="F58" s="135" t="s">
        <v>25</v>
      </c>
      <c r="G58" s="136"/>
      <c r="H58" s="136"/>
      <c r="I58" s="136">
        <f>'SO01 1 Pol'!G98</f>
        <v>0</v>
      </c>
      <c r="J58" s="133" t="str">
        <f>IF(I62=0,"",I58/I62*100)</f>
        <v/>
      </c>
    </row>
    <row r="59" spans="1:10" ht="36.75" customHeight="1" x14ac:dyDescent="0.25">
      <c r="A59" s="124"/>
      <c r="B59" s="129" t="s">
        <v>80</v>
      </c>
      <c r="C59" s="191" t="s">
        <v>81</v>
      </c>
      <c r="D59" s="192"/>
      <c r="E59" s="192"/>
      <c r="F59" s="135" t="s">
        <v>25</v>
      </c>
      <c r="G59" s="136"/>
      <c r="H59" s="136"/>
      <c r="I59" s="136">
        <f>'SO01 1 Pol'!G117</f>
        <v>0</v>
      </c>
      <c r="J59" s="133" t="str">
        <f>IF(I62=0,"",I59/I62*100)</f>
        <v/>
      </c>
    </row>
    <row r="60" spans="1:10" ht="36.75" customHeight="1" x14ac:dyDescent="0.25">
      <c r="A60" s="124"/>
      <c r="B60" s="129" t="s">
        <v>82</v>
      </c>
      <c r="C60" s="191" t="s">
        <v>83</v>
      </c>
      <c r="D60" s="192"/>
      <c r="E60" s="192"/>
      <c r="F60" s="135" t="s">
        <v>84</v>
      </c>
      <c r="G60" s="136"/>
      <c r="H60" s="136"/>
      <c r="I60" s="136">
        <f>'SO01 1 Pol'!G131</f>
        <v>0</v>
      </c>
      <c r="J60" s="133" t="str">
        <f>IF(I62=0,"",I60/I62*100)</f>
        <v/>
      </c>
    </row>
    <row r="61" spans="1:10" ht="36.75" customHeight="1" x14ac:dyDescent="0.25">
      <c r="A61" s="124"/>
      <c r="B61" s="129" t="s">
        <v>85</v>
      </c>
      <c r="C61" s="191" t="s">
        <v>27</v>
      </c>
      <c r="D61" s="192"/>
      <c r="E61" s="192"/>
      <c r="F61" s="135" t="s">
        <v>85</v>
      </c>
      <c r="G61" s="136"/>
      <c r="H61" s="136"/>
      <c r="I61" s="136">
        <f>'SO02 2 Naklady'!G8</f>
        <v>0</v>
      </c>
      <c r="J61" s="133" t="str">
        <f>IF(I62=0,"",I61/I62*100)</f>
        <v/>
      </c>
    </row>
    <row r="62" spans="1:10" ht="25.5" customHeight="1" x14ac:dyDescent="0.25">
      <c r="A62" s="125"/>
      <c r="B62" s="130" t="s">
        <v>1</v>
      </c>
      <c r="C62" s="131"/>
      <c r="D62" s="132"/>
      <c r="E62" s="132"/>
      <c r="F62" s="137"/>
      <c r="G62" s="138"/>
      <c r="H62" s="138"/>
      <c r="I62" s="138">
        <f>SUM(I52:I61)</f>
        <v>0</v>
      </c>
      <c r="J62" s="134">
        <f>SUM(J52:J61)</f>
        <v>0</v>
      </c>
    </row>
    <row r="63" spans="1:10" x14ac:dyDescent="0.25">
      <c r="F63" s="87"/>
      <c r="G63" s="87"/>
      <c r="H63" s="87"/>
      <c r="I63" s="87"/>
      <c r="J63" s="88"/>
    </row>
    <row r="64" spans="1:10" x14ac:dyDescent="0.25">
      <c r="F64" s="87"/>
      <c r="G64" s="87"/>
      <c r="H64" s="87"/>
      <c r="I64" s="87"/>
      <c r="J64" s="88"/>
    </row>
    <row r="65" spans="6:10" x14ac:dyDescent="0.25">
      <c r="F65" s="87"/>
      <c r="G65" s="87"/>
      <c r="H65" s="87"/>
      <c r="I65" s="87"/>
      <c r="J65" s="88"/>
    </row>
  </sheetData>
  <sheetProtection algorithmName="SHA-512" hashValue="md/3F5XyywDNqkyrkLOM6kSsg5ZyFvGEDFXUNl7/WBzBYjo1E/C/ZrCMFFCTN85abRnBrCRl+gKejxIa2dpxug==" saltValue="K9Db1WFn7PMk+/xd6ejNEQ==" spinCount="100000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8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C42:E42"/>
    <mergeCell ref="C43:E43"/>
    <mergeCell ref="C44:E44"/>
    <mergeCell ref="B45:E45"/>
    <mergeCell ref="C52:E52"/>
    <mergeCell ref="C53:E53"/>
    <mergeCell ref="C54:E54"/>
    <mergeCell ref="C60:E60"/>
    <mergeCell ref="C61:E61"/>
    <mergeCell ref="C55:E55"/>
    <mergeCell ref="C56:E56"/>
    <mergeCell ref="C57:E57"/>
    <mergeCell ref="C58:E58"/>
    <mergeCell ref="C59:E59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09375" defaultRowHeight="13.2" x14ac:dyDescent="0.25"/>
  <cols>
    <col min="1" max="1" width="4.33203125" style="3" customWidth="1"/>
    <col min="2" max="2" width="14.44140625" style="3" customWidth="1"/>
    <col min="3" max="3" width="38.33203125" style="7" customWidth="1"/>
    <col min="4" max="4" width="4.5546875" style="3" customWidth="1"/>
    <col min="5" max="5" width="10.5546875" style="3" customWidth="1"/>
    <col min="6" max="6" width="9.88671875" style="3" customWidth="1"/>
    <col min="7" max="7" width="12.6640625" style="3" customWidth="1"/>
    <col min="8" max="16384" width="9.109375" style="3"/>
  </cols>
  <sheetData>
    <row r="1" spans="1:7" ht="15.6" x14ac:dyDescent="0.25">
      <c r="A1" s="242" t="s">
        <v>6</v>
      </c>
      <c r="B1" s="242"/>
      <c r="C1" s="243"/>
      <c r="D1" s="242"/>
      <c r="E1" s="242"/>
      <c r="F1" s="242"/>
      <c r="G1" s="242"/>
    </row>
    <row r="2" spans="1:7" ht="24.9" customHeight="1" x14ac:dyDescent="0.25">
      <c r="A2" s="50" t="s">
        <v>7</v>
      </c>
      <c r="B2" s="49"/>
      <c r="C2" s="244"/>
      <c r="D2" s="244"/>
      <c r="E2" s="244"/>
      <c r="F2" s="244"/>
      <c r="G2" s="245"/>
    </row>
    <row r="3" spans="1:7" ht="24.9" customHeight="1" x14ac:dyDescent="0.25">
      <c r="A3" s="50" t="s">
        <v>8</v>
      </c>
      <c r="B3" s="49"/>
      <c r="C3" s="244"/>
      <c r="D3" s="244"/>
      <c r="E3" s="244"/>
      <c r="F3" s="244"/>
      <c r="G3" s="245"/>
    </row>
    <row r="4" spans="1:7" ht="24.9" customHeight="1" x14ac:dyDescent="0.25">
      <c r="A4" s="50" t="s">
        <v>9</v>
      </c>
      <c r="B4" s="49"/>
      <c r="C4" s="244"/>
      <c r="D4" s="244"/>
      <c r="E4" s="244"/>
      <c r="F4" s="244"/>
      <c r="G4" s="245"/>
    </row>
    <row r="5" spans="1:7" x14ac:dyDescent="0.25">
      <c r="B5" s="4"/>
      <c r="C5" s="5"/>
      <c r="D5" s="6"/>
    </row>
  </sheetData>
  <sheetProtection algorithmName="SHA-512" hashValue="qVhtepSU/aNmM+7+xn7KN1E5WR3iqkwx5aakXkpxajMhuy34mkVyrZz/VvntxXboyhWCK9yDCbP5nBeFmEa5lg==" saltValue="j4fEpcghg8BgJmbC74O1nQ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5546875" style="122" customWidth="1"/>
    <col min="3" max="3" width="63.33203125" style="122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17" width="0" hidden="1" customWidth="1"/>
    <col min="18" max="18" width="6.88671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246" t="s">
        <v>87</v>
      </c>
      <c r="B1" s="246"/>
      <c r="C1" s="246"/>
      <c r="D1" s="246"/>
      <c r="E1" s="246"/>
      <c r="F1" s="246"/>
      <c r="G1" s="246"/>
      <c r="AG1" t="s">
        <v>88</v>
      </c>
    </row>
    <row r="2" spans="1:60" ht="24.9" customHeight="1" x14ac:dyDescent="0.25">
      <c r="A2" s="140" t="s">
        <v>7</v>
      </c>
      <c r="B2" s="49" t="s">
        <v>43</v>
      </c>
      <c r="C2" s="247" t="s">
        <v>44</v>
      </c>
      <c r="D2" s="248"/>
      <c r="E2" s="248"/>
      <c r="F2" s="248"/>
      <c r="G2" s="249"/>
      <c r="AG2" t="s">
        <v>89</v>
      </c>
    </row>
    <row r="3" spans="1:60" ht="24.9" customHeight="1" x14ac:dyDescent="0.25">
      <c r="A3" s="140" t="s">
        <v>8</v>
      </c>
      <c r="B3" s="49" t="s">
        <v>90</v>
      </c>
      <c r="C3" s="247" t="s">
        <v>58</v>
      </c>
      <c r="D3" s="248"/>
      <c r="E3" s="248"/>
      <c r="F3" s="248"/>
      <c r="G3" s="249"/>
      <c r="AC3" s="122" t="s">
        <v>91</v>
      </c>
      <c r="AG3" t="s">
        <v>92</v>
      </c>
    </row>
    <row r="4" spans="1:60" ht="24.9" customHeight="1" x14ac:dyDescent="0.25">
      <c r="A4" s="141" t="s">
        <v>9</v>
      </c>
      <c r="B4" s="142" t="s">
        <v>57</v>
      </c>
      <c r="C4" s="250" t="s">
        <v>58</v>
      </c>
      <c r="D4" s="251"/>
      <c r="E4" s="251"/>
      <c r="F4" s="251"/>
      <c r="G4" s="252"/>
      <c r="AG4" t="s">
        <v>93</v>
      </c>
    </row>
    <row r="5" spans="1:60" x14ac:dyDescent="0.25">
      <c r="D5" s="10"/>
    </row>
    <row r="6" spans="1:60" ht="39.6" x14ac:dyDescent="0.25">
      <c r="A6" s="144" t="s">
        <v>94</v>
      </c>
      <c r="B6" s="146" t="s">
        <v>95</v>
      </c>
      <c r="C6" s="146" t="s">
        <v>96</v>
      </c>
      <c r="D6" s="145" t="s">
        <v>97</v>
      </c>
      <c r="E6" s="144" t="s">
        <v>98</v>
      </c>
      <c r="F6" s="143" t="s">
        <v>99</v>
      </c>
      <c r="G6" s="144" t="s">
        <v>29</v>
      </c>
      <c r="H6" s="147" t="s">
        <v>30</v>
      </c>
      <c r="I6" s="147" t="s">
        <v>100</v>
      </c>
      <c r="J6" s="147" t="s">
        <v>31</v>
      </c>
      <c r="K6" s="147" t="s">
        <v>101</v>
      </c>
      <c r="L6" s="147" t="s">
        <v>102</v>
      </c>
      <c r="M6" s="147" t="s">
        <v>103</v>
      </c>
      <c r="N6" s="147" t="s">
        <v>104</v>
      </c>
      <c r="O6" s="147" t="s">
        <v>105</v>
      </c>
      <c r="P6" s="147" t="s">
        <v>106</v>
      </c>
      <c r="Q6" s="147" t="s">
        <v>107</v>
      </c>
      <c r="R6" s="147" t="s">
        <v>108</v>
      </c>
      <c r="S6" s="147" t="s">
        <v>109</v>
      </c>
      <c r="T6" s="147" t="s">
        <v>110</v>
      </c>
      <c r="U6" s="147" t="s">
        <v>111</v>
      </c>
      <c r="V6" s="147" t="s">
        <v>112</v>
      </c>
      <c r="W6" s="147" t="s">
        <v>113</v>
      </c>
      <c r="X6" s="147" t="s">
        <v>114</v>
      </c>
    </row>
    <row r="7" spans="1:60" hidden="1" x14ac:dyDescent="0.25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</row>
    <row r="8" spans="1:60" x14ac:dyDescent="0.25">
      <c r="A8" s="159" t="s">
        <v>115</v>
      </c>
      <c r="B8" s="160" t="s">
        <v>85</v>
      </c>
      <c r="C8" s="173" t="s">
        <v>27</v>
      </c>
      <c r="D8" s="161"/>
      <c r="E8" s="162"/>
      <c r="F8" s="163"/>
      <c r="G8" s="163">
        <f>SUMIF(AG9:AG9,"&lt;&gt;NOR",G9:G9)</f>
        <v>0</v>
      </c>
      <c r="H8" s="163"/>
      <c r="I8" s="163">
        <f>SUM(I9:I9)</f>
        <v>0</v>
      </c>
      <c r="J8" s="163"/>
      <c r="K8" s="163">
        <f>SUM(K9:K9)</f>
        <v>0</v>
      </c>
      <c r="L8" s="163"/>
      <c r="M8" s="163">
        <f>SUM(M9:M9)</f>
        <v>0</v>
      </c>
      <c r="N8" s="163"/>
      <c r="O8" s="163">
        <f>SUM(O9:O9)</f>
        <v>0</v>
      </c>
      <c r="P8" s="163"/>
      <c r="Q8" s="163">
        <f>SUM(Q9:Q9)</f>
        <v>0</v>
      </c>
      <c r="R8" s="163"/>
      <c r="S8" s="163"/>
      <c r="T8" s="164"/>
      <c r="U8" s="158"/>
      <c r="V8" s="158">
        <f>SUM(V9:V9)</f>
        <v>0</v>
      </c>
      <c r="W8" s="158"/>
      <c r="X8" s="158"/>
      <c r="AG8" t="s">
        <v>116</v>
      </c>
    </row>
    <row r="9" spans="1:60" outlineLevel="1" x14ac:dyDescent="0.25">
      <c r="A9" s="165">
        <v>1</v>
      </c>
      <c r="B9" s="166" t="s">
        <v>117</v>
      </c>
      <c r="C9" s="174" t="s">
        <v>118</v>
      </c>
      <c r="D9" s="167" t="s">
        <v>119</v>
      </c>
      <c r="E9" s="168">
        <v>1</v>
      </c>
      <c r="F9" s="169"/>
      <c r="G9" s="170">
        <f>ROUND(E9*F9,2)</f>
        <v>0</v>
      </c>
      <c r="H9" s="169"/>
      <c r="I9" s="170">
        <f>ROUND(E9*H9,2)</f>
        <v>0</v>
      </c>
      <c r="J9" s="169"/>
      <c r="K9" s="170">
        <f>ROUND(E9*J9,2)</f>
        <v>0</v>
      </c>
      <c r="L9" s="170">
        <v>21</v>
      </c>
      <c r="M9" s="170">
        <f>G9*(1+L9/100)</f>
        <v>0</v>
      </c>
      <c r="N9" s="170">
        <v>0</v>
      </c>
      <c r="O9" s="170">
        <f>ROUND(E9*N9,2)</f>
        <v>0</v>
      </c>
      <c r="P9" s="170">
        <v>0</v>
      </c>
      <c r="Q9" s="170">
        <f>ROUND(E9*P9,2)</f>
        <v>0</v>
      </c>
      <c r="R9" s="170"/>
      <c r="S9" s="170" t="s">
        <v>120</v>
      </c>
      <c r="T9" s="171" t="s">
        <v>121</v>
      </c>
      <c r="U9" s="157">
        <v>0</v>
      </c>
      <c r="V9" s="157">
        <f>ROUND(E9*U9,2)</f>
        <v>0</v>
      </c>
      <c r="W9" s="157"/>
      <c r="X9" s="157" t="s">
        <v>58</v>
      </c>
      <c r="Y9" s="148"/>
      <c r="Z9" s="148"/>
      <c r="AA9" s="148"/>
      <c r="AB9" s="148"/>
      <c r="AC9" s="148"/>
      <c r="AD9" s="148"/>
      <c r="AE9" s="148"/>
      <c r="AF9" s="148"/>
      <c r="AG9" s="148" t="s">
        <v>122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x14ac:dyDescent="0.25">
      <c r="A10" s="3"/>
      <c r="B10" s="4"/>
      <c r="C10" s="175"/>
      <c r="D10" s="6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AE10">
        <v>15</v>
      </c>
      <c r="AF10">
        <v>21</v>
      </c>
      <c r="AG10" t="s">
        <v>102</v>
      </c>
    </row>
    <row r="11" spans="1:60" x14ac:dyDescent="0.25">
      <c r="A11" s="151"/>
      <c r="B11" s="152" t="s">
        <v>29</v>
      </c>
      <c r="C11" s="176"/>
      <c r="D11" s="153"/>
      <c r="E11" s="154"/>
      <c r="F11" s="154"/>
      <c r="G11" s="172">
        <f>G8</f>
        <v>0</v>
      </c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AE11">
        <f>SUMIF(L7:L9,AE10,G7:G9)</f>
        <v>0</v>
      </c>
      <c r="AF11">
        <f>SUMIF(L7:L9,AF10,G7:G9)</f>
        <v>0</v>
      </c>
      <c r="AG11" t="s">
        <v>123</v>
      </c>
    </row>
    <row r="12" spans="1:60" x14ac:dyDescent="0.25">
      <c r="C12" s="177"/>
      <c r="D12" s="10"/>
      <c r="AG12" t="s">
        <v>124</v>
      </c>
    </row>
    <row r="13" spans="1:60" x14ac:dyDescent="0.25">
      <c r="D13" s="10"/>
    </row>
    <row r="14" spans="1:60" x14ac:dyDescent="0.25">
      <c r="D14" s="10"/>
    </row>
    <row r="15" spans="1:60" x14ac:dyDescent="0.25">
      <c r="D15" s="10"/>
    </row>
    <row r="16" spans="1:60" x14ac:dyDescent="0.25">
      <c r="D16" s="10"/>
    </row>
    <row r="17" spans="4:4" x14ac:dyDescent="0.25">
      <c r="D17" s="10"/>
    </row>
    <row r="18" spans="4:4" x14ac:dyDescent="0.25">
      <c r="D18" s="10"/>
    </row>
    <row r="19" spans="4:4" x14ac:dyDescent="0.25">
      <c r="D19" s="10"/>
    </row>
    <row r="20" spans="4:4" x14ac:dyDescent="0.25">
      <c r="D20" s="10"/>
    </row>
    <row r="21" spans="4:4" x14ac:dyDescent="0.25">
      <c r="D21" s="10"/>
    </row>
    <row r="22" spans="4:4" x14ac:dyDescent="0.25">
      <c r="D22" s="10"/>
    </row>
    <row r="23" spans="4:4" x14ac:dyDescent="0.25">
      <c r="D23" s="10"/>
    </row>
    <row r="24" spans="4:4" x14ac:dyDescent="0.25">
      <c r="D24" s="10"/>
    </row>
    <row r="25" spans="4:4" x14ac:dyDescent="0.25">
      <c r="D25" s="10"/>
    </row>
    <row r="26" spans="4:4" x14ac:dyDescent="0.25">
      <c r="D26" s="10"/>
    </row>
    <row r="27" spans="4:4" x14ac:dyDescent="0.25">
      <c r="D27" s="10"/>
    </row>
    <row r="28" spans="4:4" x14ac:dyDescent="0.25">
      <c r="D28" s="10"/>
    </row>
    <row r="29" spans="4:4" x14ac:dyDescent="0.25">
      <c r="D29" s="10"/>
    </row>
    <row r="30" spans="4:4" x14ac:dyDescent="0.25">
      <c r="D30" s="10"/>
    </row>
    <row r="31" spans="4:4" x14ac:dyDescent="0.25">
      <c r="D31" s="10"/>
    </row>
    <row r="32" spans="4:4" x14ac:dyDescent="0.25">
      <c r="D32" s="10"/>
    </row>
    <row r="33" spans="4:4" x14ac:dyDescent="0.25">
      <c r="D33" s="10"/>
    </row>
    <row r="34" spans="4:4" x14ac:dyDescent="0.25">
      <c r="D34" s="10"/>
    </row>
    <row r="35" spans="4:4" x14ac:dyDescent="0.25">
      <c r="D35" s="10"/>
    </row>
    <row r="36" spans="4:4" x14ac:dyDescent="0.25">
      <c r="D36" s="10"/>
    </row>
    <row r="37" spans="4:4" x14ac:dyDescent="0.25">
      <c r="D37" s="10"/>
    </row>
    <row r="38" spans="4:4" x14ac:dyDescent="0.25">
      <c r="D38" s="10"/>
    </row>
    <row r="39" spans="4:4" x14ac:dyDescent="0.25">
      <c r="D39" s="10"/>
    </row>
    <row r="40" spans="4:4" x14ac:dyDescent="0.25">
      <c r="D40" s="10"/>
    </row>
    <row r="41" spans="4:4" x14ac:dyDescent="0.25">
      <c r="D41" s="10"/>
    </row>
    <row r="42" spans="4:4" x14ac:dyDescent="0.25">
      <c r="D42" s="10"/>
    </row>
    <row r="43" spans="4:4" x14ac:dyDescent="0.25">
      <c r="D43" s="10"/>
    </row>
    <row r="44" spans="4:4" x14ac:dyDescent="0.25">
      <c r="D44" s="10"/>
    </row>
    <row r="45" spans="4:4" x14ac:dyDescent="0.25">
      <c r="D45" s="10"/>
    </row>
    <row r="46" spans="4:4" x14ac:dyDescent="0.25">
      <c r="D46" s="10"/>
    </row>
    <row r="47" spans="4:4" x14ac:dyDescent="0.25">
      <c r="D47" s="10"/>
    </row>
    <row r="48" spans="4:4" x14ac:dyDescent="0.25">
      <c r="D48" s="10"/>
    </row>
    <row r="49" spans="4:4" x14ac:dyDescent="0.25">
      <c r="D49" s="10"/>
    </row>
    <row r="50" spans="4:4" x14ac:dyDescent="0.25">
      <c r="D50" s="10"/>
    </row>
    <row r="51" spans="4:4" x14ac:dyDescent="0.25">
      <c r="D51" s="10"/>
    </row>
    <row r="52" spans="4:4" x14ac:dyDescent="0.25">
      <c r="D52" s="10"/>
    </row>
    <row r="53" spans="4:4" x14ac:dyDescent="0.25">
      <c r="D53" s="10"/>
    </row>
    <row r="54" spans="4:4" x14ac:dyDescent="0.25">
      <c r="D54" s="10"/>
    </row>
    <row r="55" spans="4:4" x14ac:dyDescent="0.25">
      <c r="D55" s="10"/>
    </row>
    <row r="56" spans="4:4" x14ac:dyDescent="0.25">
      <c r="D56" s="10"/>
    </row>
    <row r="57" spans="4:4" x14ac:dyDescent="0.25">
      <c r="D57" s="10"/>
    </row>
    <row r="58" spans="4:4" x14ac:dyDescent="0.25">
      <c r="D58" s="10"/>
    </row>
    <row r="59" spans="4:4" x14ac:dyDescent="0.25">
      <c r="D59" s="10"/>
    </row>
    <row r="60" spans="4:4" x14ac:dyDescent="0.25">
      <c r="D60" s="10"/>
    </row>
    <row r="61" spans="4:4" x14ac:dyDescent="0.25">
      <c r="D61" s="10"/>
    </row>
    <row r="62" spans="4:4" x14ac:dyDescent="0.25">
      <c r="D62" s="10"/>
    </row>
    <row r="63" spans="4:4" x14ac:dyDescent="0.25">
      <c r="D63" s="10"/>
    </row>
    <row r="64" spans="4:4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ZbzOoJwcq79IrFaz+UY6HAr9Do7PQfIumOyA63sPKqniu2+KvMdOdsvXldPwB1wVacP2DxSZacojStC2kEujOA==" saltValue="zbxHtD1zKOmS4jMSBvw18Q==" spinCount="100000" sheet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tabSelected="1"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5546875" style="122" customWidth="1"/>
    <col min="3" max="3" width="63.33203125" style="122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17" width="0" hidden="1" customWidth="1"/>
    <col min="18" max="18" width="6.88671875" customWidth="1"/>
    <col min="20" max="24" width="0" hidden="1" customWidth="1"/>
    <col min="29" max="29" width="0" hidden="1" customWidth="1"/>
    <col min="31" max="41" width="0" hidden="1" customWidth="1"/>
    <col min="53" max="53" width="98.6640625" customWidth="1"/>
  </cols>
  <sheetData>
    <row r="1" spans="1:60" ht="15.75" customHeight="1" x14ac:dyDescent="0.3">
      <c r="A1" s="246" t="s">
        <v>125</v>
      </c>
      <c r="B1" s="246"/>
      <c r="C1" s="246"/>
      <c r="D1" s="246"/>
      <c r="E1" s="246"/>
      <c r="F1" s="246"/>
      <c r="G1" s="246"/>
      <c r="AG1" t="s">
        <v>88</v>
      </c>
    </row>
    <row r="2" spans="1:60" ht="24.9" customHeight="1" x14ac:dyDescent="0.25">
      <c r="A2" s="140" t="s">
        <v>7</v>
      </c>
      <c r="B2" s="49" t="s">
        <v>43</v>
      </c>
      <c r="C2" s="247" t="s">
        <v>44</v>
      </c>
      <c r="D2" s="248"/>
      <c r="E2" s="248"/>
      <c r="F2" s="248"/>
      <c r="G2" s="249"/>
      <c r="AG2" t="s">
        <v>89</v>
      </c>
    </row>
    <row r="3" spans="1:60" ht="24.9" customHeight="1" x14ac:dyDescent="0.25">
      <c r="A3" s="140" t="s">
        <v>8</v>
      </c>
      <c r="B3" s="49" t="s">
        <v>60</v>
      </c>
      <c r="C3" s="247" t="s">
        <v>55</v>
      </c>
      <c r="D3" s="248"/>
      <c r="E3" s="248"/>
      <c r="F3" s="248"/>
      <c r="G3" s="249"/>
      <c r="AC3" s="122" t="s">
        <v>89</v>
      </c>
      <c r="AG3" t="s">
        <v>92</v>
      </c>
    </row>
    <row r="4" spans="1:60" ht="24.9" customHeight="1" x14ac:dyDescent="0.25">
      <c r="A4" s="141" t="s">
        <v>9</v>
      </c>
      <c r="B4" s="142" t="s">
        <v>61</v>
      </c>
      <c r="C4" s="250" t="s">
        <v>55</v>
      </c>
      <c r="D4" s="251"/>
      <c r="E4" s="251"/>
      <c r="F4" s="251"/>
      <c r="G4" s="252"/>
      <c r="AG4" t="s">
        <v>93</v>
      </c>
    </row>
    <row r="5" spans="1:60" x14ac:dyDescent="0.25">
      <c r="D5" s="10"/>
    </row>
    <row r="6" spans="1:60" ht="39.6" x14ac:dyDescent="0.25">
      <c r="A6" s="144" t="s">
        <v>94</v>
      </c>
      <c r="B6" s="146" t="s">
        <v>95</v>
      </c>
      <c r="C6" s="146" t="s">
        <v>96</v>
      </c>
      <c r="D6" s="145" t="s">
        <v>97</v>
      </c>
      <c r="E6" s="144" t="s">
        <v>98</v>
      </c>
      <c r="F6" s="143" t="s">
        <v>99</v>
      </c>
      <c r="G6" s="144" t="s">
        <v>29</v>
      </c>
      <c r="H6" s="147" t="s">
        <v>30</v>
      </c>
      <c r="I6" s="147" t="s">
        <v>100</v>
      </c>
      <c r="J6" s="147" t="s">
        <v>31</v>
      </c>
      <c r="K6" s="147" t="s">
        <v>101</v>
      </c>
      <c r="L6" s="147" t="s">
        <v>102</v>
      </c>
      <c r="M6" s="147" t="s">
        <v>103</v>
      </c>
      <c r="N6" s="147" t="s">
        <v>104</v>
      </c>
      <c r="O6" s="147" t="s">
        <v>105</v>
      </c>
      <c r="P6" s="147" t="s">
        <v>106</v>
      </c>
      <c r="Q6" s="147" t="s">
        <v>107</v>
      </c>
      <c r="R6" s="147" t="s">
        <v>108</v>
      </c>
      <c r="S6" s="147" t="s">
        <v>109</v>
      </c>
      <c r="T6" s="147" t="s">
        <v>110</v>
      </c>
      <c r="U6" s="147" t="s">
        <v>111</v>
      </c>
      <c r="V6" s="147" t="s">
        <v>112</v>
      </c>
      <c r="W6" s="147" t="s">
        <v>113</v>
      </c>
      <c r="X6" s="147" t="s">
        <v>114</v>
      </c>
    </row>
    <row r="7" spans="1:60" hidden="1" x14ac:dyDescent="0.25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</row>
    <row r="8" spans="1:60" x14ac:dyDescent="0.25">
      <c r="A8" s="159" t="s">
        <v>115</v>
      </c>
      <c r="B8" s="160" t="s">
        <v>66</v>
      </c>
      <c r="C8" s="173" t="s">
        <v>67</v>
      </c>
      <c r="D8" s="161"/>
      <c r="E8" s="162"/>
      <c r="F8" s="163"/>
      <c r="G8" s="163">
        <f>SUMIF(AG9:AG12,"&lt;&gt;NOR",G9:G12)</f>
        <v>0</v>
      </c>
      <c r="H8" s="163"/>
      <c r="I8" s="163">
        <f>SUM(I9:I12)</f>
        <v>0</v>
      </c>
      <c r="J8" s="163"/>
      <c r="K8" s="163">
        <f>SUM(K9:K12)</f>
        <v>0</v>
      </c>
      <c r="L8" s="163"/>
      <c r="M8" s="163">
        <f>SUM(M9:M12)</f>
        <v>0</v>
      </c>
      <c r="N8" s="163"/>
      <c r="O8" s="163">
        <f>SUM(O9:O12)</f>
        <v>10.18</v>
      </c>
      <c r="P8" s="163"/>
      <c r="Q8" s="163">
        <f>SUM(Q9:Q12)</f>
        <v>0</v>
      </c>
      <c r="R8" s="163"/>
      <c r="S8" s="163"/>
      <c r="T8" s="164"/>
      <c r="U8" s="158"/>
      <c r="V8" s="158">
        <f>SUM(V9:V12)</f>
        <v>19.260000000000002</v>
      </c>
      <c r="W8" s="158"/>
      <c r="X8" s="158"/>
      <c r="AG8" t="s">
        <v>116</v>
      </c>
    </row>
    <row r="9" spans="1:60" outlineLevel="1" x14ac:dyDescent="0.25">
      <c r="A9" s="165">
        <v>1</v>
      </c>
      <c r="B9" s="166" t="s">
        <v>126</v>
      </c>
      <c r="C9" s="174" t="s">
        <v>127</v>
      </c>
      <c r="D9" s="167" t="s">
        <v>128</v>
      </c>
      <c r="E9" s="168">
        <v>134.72</v>
      </c>
      <c r="F9" s="169"/>
      <c r="G9" s="170">
        <f>ROUND(E9*F9,2)</f>
        <v>0</v>
      </c>
      <c r="H9" s="169"/>
      <c r="I9" s="170">
        <f>ROUND(E9*H9,2)</f>
        <v>0</v>
      </c>
      <c r="J9" s="169"/>
      <c r="K9" s="170">
        <f>ROUND(E9*J9,2)</f>
        <v>0</v>
      </c>
      <c r="L9" s="170">
        <v>21</v>
      </c>
      <c r="M9" s="170">
        <f>G9*(1+L9/100)</f>
        <v>0</v>
      </c>
      <c r="N9" s="170">
        <v>7.5600000000000001E-2</v>
      </c>
      <c r="O9" s="170">
        <f>ROUND(E9*N9,2)</f>
        <v>10.18</v>
      </c>
      <c r="P9" s="170">
        <v>0</v>
      </c>
      <c r="Q9" s="170">
        <f>ROUND(E9*P9,2)</f>
        <v>0</v>
      </c>
      <c r="R9" s="170" t="s">
        <v>129</v>
      </c>
      <c r="S9" s="170" t="s">
        <v>120</v>
      </c>
      <c r="T9" s="171" t="s">
        <v>130</v>
      </c>
      <c r="U9" s="157">
        <v>0.14299999999999999</v>
      </c>
      <c r="V9" s="157">
        <f>ROUND(E9*U9,2)</f>
        <v>19.260000000000002</v>
      </c>
      <c r="W9" s="157"/>
      <c r="X9" s="157" t="s">
        <v>131</v>
      </c>
      <c r="Y9" s="148"/>
      <c r="Z9" s="148"/>
      <c r="AA9" s="148"/>
      <c r="AB9" s="148"/>
      <c r="AC9" s="148"/>
      <c r="AD9" s="148"/>
      <c r="AE9" s="148"/>
      <c r="AF9" s="148"/>
      <c r="AG9" s="148" t="s">
        <v>132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1" x14ac:dyDescent="0.25">
      <c r="A10" s="155"/>
      <c r="B10" s="156"/>
      <c r="C10" s="253" t="s">
        <v>133</v>
      </c>
      <c r="D10" s="254"/>
      <c r="E10" s="254"/>
      <c r="F10" s="254"/>
      <c r="G10" s="254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48"/>
      <c r="Z10" s="148"/>
      <c r="AA10" s="148"/>
      <c r="AB10" s="148"/>
      <c r="AC10" s="148"/>
      <c r="AD10" s="148"/>
      <c r="AE10" s="148"/>
      <c r="AF10" s="148"/>
      <c r="AG10" s="148" t="s">
        <v>134</v>
      </c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outlineLevel="1" x14ac:dyDescent="0.25">
      <c r="A11" s="155"/>
      <c r="B11" s="156"/>
      <c r="C11" s="188" t="s">
        <v>135</v>
      </c>
      <c r="D11" s="178"/>
      <c r="E11" s="179">
        <v>126.67</v>
      </c>
      <c r="F11" s="157"/>
      <c r="G11" s="157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57"/>
      <c r="W11" s="157"/>
      <c r="X11" s="157"/>
      <c r="Y11" s="148"/>
      <c r="Z11" s="148"/>
      <c r="AA11" s="148"/>
      <c r="AB11" s="148"/>
      <c r="AC11" s="148"/>
      <c r="AD11" s="148"/>
      <c r="AE11" s="148"/>
      <c r="AF11" s="148"/>
      <c r="AG11" s="148" t="s">
        <v>136</v>
      </c>
      <c r="AH11" s="148">
        <v>0</v>
      </c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outlineLevel="1" x14ac:dyDescent="0.25">
      <c r="A12" s="155"/>
      <c r="B12" s="156"/>
      <c r="C12" s="188" t="s">
        <v>137</v>
      </c>
      <c r="D12" s="178"/>
      <c r="E12" s="179">
        <v>8.0500000000000007</v>
      </c>
      <c r="F12" s="157"/>
      <c r="G12" s="157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148"/>
      <c r="Z12" s="148"/>
      <c r="AA12" s="148"/>
      <c r="AB12" s="148"/>
      <c r="AC12" s="148"/>
      <c r="AD12" s="148"/>
      <c r="AE12" s="148"/>
      <c r="AF12" s="148"/>
      <c r="AG12" s="148" t="s">
        <v>136</v>
      </c>
      <c r="AH12" s="148">
        <v>0</v>
      </c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x14ac:dyDescent="0.25">
      <c r="A13" s="159" t="s">
        <v>115</v>
      </c>
      <c r="B13" s="160" t="s">
        <v>68</v>
      </c>
      <c r="C13" s="173" t="s">
        <v>69</v>
      </c>
      <c r="D13" s="161"/>
      <c r="E13" s="162"/>
      <c r="F13" s="163"/>
      <c r="G13" s="163">
        <f>SUMIF(AG14:AG34,"&lt;&gt;NOR",G14:G34)</f>
        <v>0</v>
      </c>
      <c r="H13" s="163"/>
      <c r="I13" s="163">
        <f>SUM(I14:I34)</f>
        <v>0</v>
      </c>
      <c r="J13" s="163"/>
      <c r="K13" s="163">
        <f>SUM(K14:K34)</f>
        <v>0</v>
      </c>
      <c r="L13" s="163"/>
      <c r="M13" s="163">
        <f>SUM(M14:M34)</f>
        <v>0</v>
      </c>
      <c r="N13" s="163"/>
      <c r="O13" s="163">
        <f>SUM(O14:O34)</f>
        <v>0</v>
      </c>
      <c r="P13" s="163"/>
      <c r="Q13" s="163">
        <f>SUM(Q14:Q34)</f>
        <v>17.3</v>
      </c>
      <c r="R13" s="163"/>
      <c r="S13" s="163"/>
      <c r="T13" s="164"/>
      <c r="U13" s="158"/>
      <c r="V13" s="158">
        <f>SUM(V14:V34)</f>
        <v>11.93</v>
      </c>
      <c r="W13" s="158"/>
      <c r="X13" s="158"/>
      <c r="AG13" t="s">
        <v>116</v>
      </c>
    </row>
    <row r="14" spans="1:60" outlineLevel="1" x14ac:dyDescent="0.25">
      <c r="A14" s="165">
        <v>2</v>
      </c>
      <c r="B14" s="166" t="s">
        <v>138</v>
      </c>
      <c r="C14" s="174" t="s">
        <v>139</v>
      </c>
      <c r="D14" s="167" t="s">
        <v>140</v>
      </c>
      <c r="E14" s="168">
        <v>15.9</v>
      </c>
      <c r="F14" s="169"/>
      <c r="G14" s="170">
        <f>ROUND(E14*F14,2)</f>
        <v>0</v>
      </c>
      <c r="H14" s="169"/>
      <c r="I14" s="170">
        <f>ROUND(E14*H14,2)</f>
        <v>0</v>
      </c>
      <c r="J14" s="169"/>
      <c r="K14" s="170">
        <f>ROUND(E14*J14,2)</f>
        <v>0</v>
      </c>
      <c r="L14" s="170">
        <v>21</v>
      </c>
      <c r="M14" s="170">
        <f>G14*(1+L14/100)</f>
        <v>0</v>
      </c>
      <c r="N14" s="170">
        <v>0</v>
      </c>
      <c r="O14" s="170">
        <f>ROUND(E14*N14,2)</f>
        <v>0</v>
      </c>
      <c r="P14" s="170">
        <v>4.0000000000000002E-4</v>
      </c>
      <c r="Q14" s="170">
        <f>ROUND(E14*P14,2)</f>
        <v>0.01</v>
      </c>
      <c r="R14" s="170" t="s">
        <v>141</v>
      </c>
      <c r="S14" s="170" t="s">
        <v>120</v>
      </c>
      <c r="T14" s="171" t="s">
        <v>130</v>
      </c>
      <c r="U14" s="157">
        <v>7.0000000000000007E-2</v>
      </c>
      <c r="V14" s="157">
        <f>ROUND(E14*U14,2)</f>
        <v>1.1100000000000001</v>
      </c>
      <c r="W14" s="157"/>
      <c r="X14" s="157" t="s">
        <v>131</v>
      </c>
      <c r="Y14" s="148"/>
      <c r="Z14" s="148"/>
      <c r="AA14" s="148"/>
      <c r="AB14" s="148"/>
      <c r="AC14" s="148"/>
      <c r="AD14" s="148"/>
      <c r="AE14" s="148"/>
      <c r="AF14" s="148"/>
      <c r="AG14" s="148" t="s">
        <v>132</v>
      </c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outlineLevel="1" x14ac:dyDescent="0.25">
      <c r="A15" s="155"/>
      <c r="B15" s="156"/>
      <c r="C15" s="188" t="s">
        <v>142</v>
      </c>
      <c r="D15" s="178"/>
      <c r="E15" s="179">
        <v>13.7</v>
      </c>
      <c r="F15" s="157"/>
      <c r="G15" s="157"/>
      <c r="H15" s="157"/>
      <c r="I15" s="157"/>
      <c r="J15" s="157"/>
      <c r="K15" s="157"/>
      <c r="L15" s="157"/>
      <c r="M15" s="157"/>
      <c r="N15" s="157"/>
      <c r="O15" s="157"/>
      <c r="P15" s="157"/>
      <c r="Q15" s="157"/>
      <c r="R15" s="157"/>
      <c r="S15" s="157"/>
      <c r="T15" s="157"/>
      <c r="U15" s="157"/>
      <c r="V15" s="157"/>
      <c r="W15" s="157"/>
      <c r="X15" s="157"/>
      <c r="Y15" s="148"/>
      <c r="Z15" s="148"/>
      <c r="AA15" s="148"/>
      <c r="AB15" s="148"/>
      <c r="AC15" s="148"/>
      <c r="AD15" s="148"/>
      <c r="AE15" s="148"/>
      <c r="AF15" s="148"/>
      <c r="AG15" s="148" t="s">
        <v>136</v>
      </c>
      <c r="AH15" s="148">
        <v>0</v>
      </c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outlineLevel="1" x14ac:dyDescent="0.25">
      <c r="A16" s="155"/>
      <c r="B16" s="156"/>
      <c r="C16" s="188" t="s">
        <v>143</v>
      </c>
      <c r="D16" s="178"/>
      <c r="E16" s="179">
        <v>-10.199999999999999</v>
      </c>
      <c r="F16" s="157"/>
      <c r="G16" s="157"/>
      <c r="H16" s="157"/>
      <c r="I16" s="157"/>
      <c r="J16" s="157"/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57"/>
      <c r="Y16" s="148"/>
      <c r="Z16" s="148"/>
      <c r="AA16" s="148"/>
      <c r="AB16" s="148"/>
      <c r="AC16" s="148"/>
      <c r="AD16" s="148"/>
      <c r="AE16" s="148"/>
      <c r="AF16" s="148"/>
      <c r="AG16" s="148" t="s">
        <v>136</v>
      </c>
      <c r="AH16" s="148">
        <v>0</v>
      </c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outlineLevel="1" x14ac:dyDescent="0.25">
      <c r="A17" s="155"/>
      <c r="B17" s="156"/>
      <c r="C17" s="188" t="s">
        <v>144</v>
      </c>
      <c r="D17" s="178"/>
      <c r="E17" s="179">
        <v>12.4</v>
      </c>
      <c r="F17" s="157"/>
      <c r="G17" s="157"/>
      <c r="H17" s="157"/>
      <c r="I17" s="157"/>
      <c r="J17" s="157"/>
      <c r="K17" s="157"/>
      <c r="L17" s="157"/>
      <c r="M17" s="157"/>
      <c r="N17" s="157"/>
      <c r="O17" s="157"/>
      <c r="P17" s="157"/>
      <c r="Q17" s="157"/>
      <c r="R17" s="157"/>
      <c r="S17" s="157"/>
      <c r="T17" s="157"/>
      <c r="U17" s="157"/>
      <c r="V17" s="157"/>
      <c r="W17" s="157"/>
      <c r="X17" s="157"/>
      <c r="Y17" s="148"/>
      <c r="Z17" s="148"/>
      <c r="AA17" s="148"/>
      <c r="AB17" s="148"/>
      <c r="AC17" s="148"/>
      <c r="AD17" s="148"/>
      <c r="AE17" s="148"/>
      <c r="AF17" s="148"/>
      <c r="AG17" s="148" t="s">
        <v>136</v>
      </c>
      <c r="AH17" s="148">
        <v>0</v>
      </c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ht="20.399999999999999" outlineLevel="1" x14ac:dyDescent="0.25">
      <c r="A18" s="165">
        <v>3</v>
      </c>
      <c r="B18" s="166" t="s">
        <v>145</v>
      </c>
      <c r="C18" s="174" t="s">
        <v>146</v>
      </c>
      <c r="D18" s="167" t="s">
        <v>128</v>
      </c>
      <c r="E18" s="168">
        <v>36.060749999999999</v>
      </c>
      <c r="F18" s="169"/>
      <c r="G18" s="170">
        <f>ROUND(E18*F18,2)</f>
        <v>0</v>
      </c>
      <c r="H18" s="169"/>
      <c r="I18" s="170">
        <f>ROUND(E18*H18,2)</f>
        <v>0</v>
      </c>
      <c r="J18" s="169"/>
      <c r="K18" s="170">
        <f>ROUND(E18*J18,2)</f>
        <v>0</v>
      </c>
      <c r="L18" s="170">
        <v>21</v>
      </c>
      <c r="M18" s="170">
        <f>G18*(1+L18/100)</f>
        <v>0</v>
      </c>
      <c r="N18" s="170">
        <v>0</v>
      </c>
      <c r="O18" s="170">
        <f>ROUND(E18*N18,2)</f>
        <v>0</v>
      </c>
      <c r="P18" s="170">
        <v>6.8000000000000005E-2</v>
      </c>
      <c r="Q18" s="170">
        <f>ROUND(E18*P18,2)</f>
        <v>2.4500000000000002</v>
      </c>
      <c r="R18" s="170" t="s">
        <v>141</v>
      </c>
      <c r="S18" s="170" t="s">
        <v>120</v>
      </c>
      <c r="T18" s="171" t="s">
        <v>130</v>
      </c>
      <c r="U18" s="157">
        <v>0.3</v>
      </c>
      <c r="V18" s="157">
        <f>ROUND(E18*U18,2)</f>
        <v>10.82</v>
      </c>
      <c r="W18" s="157"/>
      <c r="X18" s="157" t="s">
        <v>131</v>
      </c>
      <c r="Y18" s="148"/>
      <c r="Z18" s="148"/>
      <c r="AA18" s="148"/>
      <c r="AB18" s="148"/>
      <c r="AC18" s="148"/>
      <c r="AD18" s="148"/>
      <c r="AE18" s="148"/>
      <c r="AF18" s="148"/>
      <c r="AG18" s="148" t="s">
        <v>132</v>
      </c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outlineLevel="1" x14ac:dyDescent="0.25">
      <c r="A19" s="155"/>
      <c r="B19" s="156"/>
      <c r="C19" s="253" t="s">
        <v>147</v>
      </c>
      <c r="D19" s="254"/>
      <c r="E19" s="254"/>
      <c r="F19" s="254"/>
      <c r="G19" s="254"/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57"/>
      <c r="Y19" s="148"/>
      <c r="Z19" s="148"/>
      <c r="AA19" s="148"/>
      <c r="AB19" s="148"/>
      <c r="AC19" s="148"/>
      <c r="AD19" s="148"/>
      <c r="AE19" s="148"/>
      <c r="AF19" s="148"/>
      <c r="AG19" s="148" t="s">
        <v>134</v>
      </c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outlineLevel="1" x14ac:dyDescent="0.25">
      <c r="A20" s="155"/>
      <c r="B20" s="156"/>
      <c r="C20" s="188" t="s">
        <v>148</v>
      </c>
      <c r="D20" s="178"/>
      <c r="E20" s="179">
        <v>3.7785000000000002</v>
      </c>
      <c r="F20" s="157"/>
      <c r="G20" s="157"/>
      <c r="H20" s="157"/>
      <c r="I20" s="157"/>
      <c r="J20" s="157"/>
      <c r="K20" s="157"/>
      <c r="L20" s="157"/>
      <c r="M20" s="157"/>
      <c r="N20" s="157"/>
      <c r="O20" s="157"/>
      <c r="P20" s="157"/>
      <c r="Q20" s="157"/>
      <c r="R20" s="157"/>
      <c r="S20" s="157"/>
      <c r="T20" s="157"/>
      <c r="U20" s="157"/>
      <c r="V20" s="157"/>
      <c r="W20" s="157"/>
      <c r="X20" s="157"/>
      <c r="Y20" s="148"/>
      <c r="Z20" s="148"/>
      <c r="AA20" s="148"/>
      <c r="AB20" s="148"/>
      <c r="AC20" s="148"/>
      <c r="AD20" s="148"/>
      <c r="AE20" s="148"/>
      <c r="AF20" s="148"/>
      <c r="AG20" s="148" t="s">
        <v>136</v>
      </c>
      <c r="AH20" s="148">
        <v>0</v>
      </c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outlineLevel="1" x14ac:dyDescent="0.25">
      <c r="A21" s="155"/>
      <c r="B21" s="156"/>
      <c r="C21" s="188" t="s">
        <v>149</v>
      </c>
      <c r="D21" s="178"/>
      <c r="E21" s="179">
        <v>2.673</v>
      </c>
      <c r="F21" s="157"/>
      <c r="G21" s="157"/>
      <c r="H21" s="157"/>
      <c r="I21" s="157"/>
      <c r="J21" s="157"/>
      <c r="K21" s="157"/>
      <c r="L21" s="157"/>
      <c r="M21" s="157"/>
      <c r="N21" s="157"/>
      <c r="O21" s="157"/>
      <c r="P21" s="157"/>
      <c r="Q21" s="157"/>
      <c r="R21" s="157"/>
      <c r="S21" s="157"/>
      <c r="T21" s="157"/>
      <c r="U21" s="157"/>
      <c r="V21" s="157"/>
      <c r="W21" s="157"/>
      <c r="X21" s="157"/>
      <c r="Y21" s="148"/>
      <c r="Z21" s="148"/>
      <c r="AA21" s="148"/>
      <c r="AB21" s="148"/>
      <c r="AC21" s="148"/>
      <c r="AD21" s="148"/>
      <c r="AE21" s="148"/>
      <c r="AF21" s="148"/>
      <c r="AG21" s="148" t="s">
        <v>136</v>
      </c>
      <c r="AH21" s="148">
        <v>0</v>
      </c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outlineLevel="1" x14ac:dyDescent="0.25">
      <c r="A22" s="155"/>
      <c r="B22" s="156"/>
      <c r="C22" s="188" t="s">
        <v>150</v>
      </c>
      <c r="D22" s="178"/>
      <c r="E22" s="179">
        <v>1.4850000000000001</v>
      </c>
      <c r="F22" s="157"/>
      <c r="G22" s="157"/>
      <c r="H22" s="157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157"/>
      <c r="X22" s="157"/>
      <c r="Y22" s="148"/>
      <c r="Z22" s="148"/>
      <c r="AA22" s="148"/>
      <c r="AB22" s="148"/>
      <c r="AC22" s="148"/>
      <c r="AD22" s="148"/>
      <c r="AE22" s="148"/>
      <c r="AF22" s="148"/>
      <c r="AG22" s="148" t="s">
        <v>136</v>
      </c>
      <c r="AH22" s="148">
        <v>0</v>
      </c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outlineLevel="1" x14ac:dyDescent="0.25">
      <c r="A23" s="155"/>
      <c r="B23" s="156"/>
      <c r="C23" s="188" t="s">
        <v>151</v>
      </c>
      <c r="D23" s="178"/>
      <c r="E23" s="179">
        <v>1.716</v>
      </c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48"/>
      <c r="Z23" s="148"/>
      <c r="AA23" s="148"/>
      <c r="AB23" s="148"/>
      <c r="AC23" s="148"/>
      <c r="AD23" s="148"/>
      <c r="AE23" s="148"/>
      <c r="AF23" s="148"/>
      <c r="AG23" s="148" t="s">
        <v>136</v>
      </c>
      <c r="AH23" s="148">
        <v>0</v>
      </c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ht="30.6" outlineLevel="1" x14ac:dyDescent="0.25">
      <c r="A24" s="155"/>
      <c r="B24" s="156"/>
      <c r="C24" s="188" t="s">
        <v>152</v>
      </c>
      <c r="D24" s="178"/>
      <c r="E24" s="179">
        <v>21.210750000000001</v>
      </c>
      <c r="F24" s="157"/>
      <c r="G24" s="157"/>
      <c r="H24" s="157"/>
      <c r="I24" s="157"/>
      <c r="J24" s="157"/>
      <c r="K24" s="157"/>
      <c r="L24" s="157"/>
      <c r="M24" s="157"/>
      <c r="N24" s="157"/>
      <c r="O24" s="157"/>
      <c r="P24" s="157"/>
      <c r="Q24" s="157"/>
      <c r="R24" s="157"/>
      <c r="S24" s="157"/>
      <c r="T24" s="157"/>
      <c r="U24" s="157"/>
      <c r="V24" s="157"/>
      <c r="W24" s="157"/>
      <c r="X24" s="157"/>
      <c r="Y24" s="148"/>
      <c r="Z24" s="148"/>
      <c r="AA24" s="148"/>
      <c r="AB24" s="148"/>
      <c r="AC24" s="148"/>
      <c r="AD24" s="148"/>
      <c r="AE24" s="148"/>
      <c r="AF24" s="148"/>
      <c r="AG24" s="148" t="s">
        <v>136</v>
      </c>
      <c r="AH24" s="148">
        <v>0</v>
      </c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outlineLevel="1" x14ac:dyDescent="0.25">
      <c r="A25" s="155"/>
      <c r="B25" s="156"/>
      <c r="C25" s="188" t="s">
        <v>153</v>
      </c>
      <c r="D25" s="178"/>
      <c r="E25" s="179">
        <v>3.9104999999999999</v>
      </c>
      <c r="F25" s="157"/>
      <c r="G25" s="157"/>
      <c r="H25" s="157"/>
      <c r="I25" s="157"/>
      <c r="J25" s="157"/>
      <c r="K25" s="157"/>
      <c r="L25" s="157"/>
      <c r="M25" s="157"/>
      <c r="N25" s="157"/>
      <c r="O25" s="157"/>
      <c r="P25" s="157"/>
      <c r="Q25" s="157"/>
      <c r="R25" s="157"/>
      <c r="S25" s="157"/>
      <c r="T25" s="157"/>
      <c r="U25" s="157"/>
      <c r="V25" s="157"/>
      <c r="W25" s="157"/>
      <c r="X25" s="157"/>
      <c r="Y25" s="148"/>
      <c r="Z25" s="148"/>
      <c r="AA25" s="148"/>
      <c r="AB25" s="148"/>
      <c r="AC25" s="148"/>
      <c r="AD25" s="148"/>
      <c r="AE25" s="148"/>
      <c r="AF25" s="148"/>
      <c r="AG25" s="148" t="s">
        <v>136</v>
      </c>
      <c r="AH25" s="148">
        <v>0</v>
      </c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outlineLevel="1" x14ac:dyDescent="0.25">
      <c r="A26" s="155"/>
      <c r="B26" s="156"/>
      <c r="C26" s="188" t="s">
        <v>154</v>
      </c>
      <c r="D26" s="178"/>
      <c r="E26" s="179">
        <v>1.2869999999999999</v>
      </c>
      <c r="F26" s="157"/>
      <c r="G26" s="157"/>
      <c r="H26" s="157"/>
      <c r="I26" s="157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7"/>
      <c r="U26" s="157"/>
      <c r="V26" s="157"/>
      <c r="W26" s="157"/>
      <c r="X26" s="157"/>
      <c r="Y26" s="148"/>
      <c r="Z26" s="148"/>
      <c r="AA26" s="148"/>
      <c r="AB26" s="148"/>
      <c r="AC26" s="148"/>
      <c r="AD26" s="148"/>
      <c r="AE26" s="148"/>
      <c r="AF26" s="148"/>
      <c r="AG26" s="148" t="s">
        <v>136</v>
      </c>
      <c r="AH26" s="148">
        <v>0</v>
      </c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ht="20.399999999999999" outlineLevel="1" x14ac:dyDescent="0.25">
      <c r="A27" s="165">
        <v>4</v>
      </c>
      <c r="B27" s="166" t="s">
        <v>155</v>
      </c>
      <c r="C27" s="174" t="s">
        <v>156</v>
      </c>
      <c r="D27" s="167" t="s">
        <v>128</v>
      </c>
      <c r="E27" s="168">
        <v>134.72</v>
      </c>
      <c r="F27" s="169"/>
      <c r="G27" s="170">
        <f>ROUND(E27*F27,2)</f>
        <v>0</v>
      </c>
      <c r="H27" s="169"/>
      <c r="I27" s="170">
        <f>ROUND(E27*H27,2)</f>
        <v>0</v>
      </c>
      <c r="J27" s="169"/>
      <c r="K27" s="170">
        <f>ROUND(E27*J27,2)</f>
        <v>0</v>
      </c>
      <c r="L27" s="170">
        <v>21</v>
      </c>
      <c r="M27" s="170">
        <f>G27*(1+L27/100)</f>
        <v>0</v>
      </c>
      <c r="N27" s="170">
        <v>0</v>
      </c>
      <c r="O27" s="170">
        <f>ROUND(E27*N27,2)</f>
        <v>0</v>
      </c>
      <c r="P27" s="170">
        <v>0.02</v>
      </c>
      <c r="Q27" s="170">
        <f>ROUND(E27*P27,2)</f>
        <v>2.69</v>
      </c>
      <c r="R27" s="170" t="s">
        <v>157</v>
      </c>
      <c r="S27" s="170" t="s">
        <v>120</v>
      </c>
      <c r="T27" s="171" t="s">
        <v>130</v>
      </c>
      <c r="U27" s="157">
        <v>0</v>
      </c>
      <c r="V27" s="157">
        <f>ROUND(E27*U27,2)</f>
        <v>0</v>
      </c>
      <c r="W27" s="157"/>
      <c r="X27" s="157" t="s">
        <v>158</v>
      </c>
      <c r="Y27" s="148"/>
      <c r="Z27" s="148"/>
      <c r="AA27" s="148"/>
      <c r="AB27" s="148"/>
      <c r="AC27" s="148"/>
      <c r="AD27" s="148"/>
      <c r="AE27" s="148"/>
      <c r="AF27" s="148"/>
      <c r="AG27" s="148" t="s">
        <v>159</v>
      </c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outlineLevel="1" x14ac:dyDescent="0.25">
      <c r="A28" s="155"/>
      <c r="B28" s="156"/>
      <c r="C28" s="253" t="s">
        <v>160</v>
      </c>
      <c r="D28" s="254"/>
      <c r="E28" s="254"/>
      <c r="F28" s="254"/>
      <c r="G28" s="254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57"/>
      <c r="Y28" s="148"/>
      <c r="Z28" s="148"/>
      <c r="AA28" s="148"/>
      <c r="AB28" s="148"/>
      <c r="AC28" s="148"/>
      <c r="AD28" s="148"/>
      <c r="AE28" s="148"/>
      <c r="AF28" s="148"/>
      <c r="AG28" s="148" t="s">
        <v>134</v>
      </c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outlineLevel="1" x14ac:dyDescent="0.25">
      <c r="A29" s="155"/>
      <c r="B29" s="156"/>
      <c r="C29" s="188" t="s">
        <v>135</v>
      </c>
      <c r="D29" s="178"/>
      <c r="E29" s="179">
        <v>126.67</v>
      </c>
      <c r="F29" s="157"/>
      <c r="G29" s="157"/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S29" s="157"/>
      <c r="T29" s="157"/>
      <c r="U29" s="157"/>
      <c r="V29" s="157"/>
      <c r="W29" s="157"/>
      <c r="X29" s="157"/>
      <c r="Y29" s="148"/>
      <c r="Z29" s="148"/>
      <c r="AA29" s="148"/>
      <c r="AB29" s="148"/>
      <c r="AC29" s="148"/>
      <c r="AD29" s="148"/>
      <c r="AE29" s="148"/>
      <c r="AF29" s="148"/>
      <c r="AG29" s="148" t="s">
        <v>136</v>
      </c>
      <c r="AH29" s="148">
        <v>0</v>
      </c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outlineLevel="1" x14ac:dyDescent="0.25">
      <c r="A30" s="155"/>
      <c r="B30" s="156"/>
      <c r="C30" s="188" t="s">
        <v>137</v>
      </c>
      <c r="D30" s="178"/>
      <c r="E30" s="179">
        <v>8.0500000000000007</v>
      </c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  <c r="Y30" s="148"/>
      <c r="Z30" s="148"/>
      <c r="AA30" s="148"/>
      <c r="AB30" s="148"/>
      <c r="AC30" s="148"/>
      <c r="AD30" s="148"/>
      <c r="AE30" s="148"/>
      <c r="AF30" s="148"/>
      <c r="AG30" s="148" t="s">
        <v>136</v>
      </c>
      <c r="AH30" s="148">
        <v>0</v>
      </c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outlineLevel="1" x14ac:dyDescent="0.25">
      <c r="A31" s="165">
        <v>5</v>
      </c>
      <c r="B31" s="166" t="s">
        <v>161</v>
      </c>
      <c r="C31" s="174" t="s">
        <v>162</v>
      </c>
      <c r="D31" s="167" t="s">
        <v>163</v>
      </c>
      <c r="E31" s="168">
        <v>5.5244</v>
      </c>
      <c r="F31" s="169"/>
      <c r="G31" s="170">
        <f>ROUND(E31*F31,2)</f>
        <v>0</v>
      </c>
      <c r="H31" s="169"/>
      <c r="I31" s="170">
        <f>ROUND(E31*H31,2)</f>
        <v>0</v>
      </c>
      <c r="J31" s="169"/>
      <c r="K31" s="170">
        <f>ROUND(E31*J31,2)</f>
        <v>0</v>
      </c>
      <c r="L31" s="170">
        <v>21</v>
      </c>
      <c r="M31" s="170">
        <f>G31*(1+L31/100)</f>
        <v>0</v>
      </c>
      <c r="N31" s="170">
        <v>0</v>
      </c>
      <c r="O31" s="170">
        <f>ROUND(E31*N31,2)</f>
        <v>0</v>
      </c>
      <c r="P31" s="170">
        <v>2.2000000000000002</v>
      </c>
      <c r="Q31" s="170">
        <f>ROUND(E31*P31,2)</f>
        <v>12.15</v>
      </c>
      <c r="R31" s="170" t="s">
        <v>157</v>
      </c>
      <c r="S31" s="170" t="s">
        <v>120</v>
      </c>
      <c r="T31" s="171" t="s">
        <v>130</v>
      </c>
      <c r="U31" s="157">
        <v>0</v>
      </c>
      <c r="V31" s="157">
        <f>ROUND(E31*U31,2)</f>
        <v>0</v>
      </c>
      <c r="W31" s="157"/>
      <c r="X31" s="157" t="s">
        <v>158</v>
      </c>
      <c r="Y31" s="148"/>
      <c r="Z31" s="148"/>
      <c r="AA31" s="148"/>
      <c r="AB31" s="148"/>
      <c r="AC31" s="148"/>
      <c r="AD31" s="148"/>
      <c r="AE31" s="148"/>
      <c r="AF31" s="148"/>
      <c r="AG31" s="148" t="s">
        <v>159</v>
      </c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outlineLevel="1" x14ac:dyDescent="0.25">
      <c r="A32" s="155"/>
      <c r="B32" s="156"/>
      <c r="C32" s="253" t="s">
        <v>164</v>
      </c>
      <c r="D32" s="254"/>
      <c r="E32" s="254"/>
      <c r="F32" s="254"/>
      <c r="G32" s="254"/>
      <c r="H32" s="157"/>
      <c r="I32" s="157"/>
      <c r="J32" s="157"/>
      <c r="K32" s="157"/>
      <c r="L32" s="157"/>
      <c r="M32" s="157"/>
      <c r="N32" s="157"/>
      <c r="O32" s="157"/>
      <c r="P32" s="157"/>
      <c r="Q32" s="157"/>
      <c r="R32" s="157"/>
      <c r="S32" s="157"/>
      <c r="T32" s="157"/>
      <c r="U32" s="157"/>
      <c r="V32" s="157"/>
      <c r="W32" s="157"/>
      <c r="X32" s="157"/>
      <c r="Y32" s="148"/>
      <c r="Z32" s="148"/>
      <c r="AA32" s="148"/>
      <c r="AB32" s="148"/>
      <c r="AC32" s="148"/>
      <c r="AD32" s="148"/>
      <c r="AE32" s="148"/>
      <c r="AF32" s="148"/>
      <c r="AG32" s="148" t="s">
        <v>134</v>
      </c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80" t="str">
        <f>C32</f>
        <v>bourání podkladů pod dlažby nebo litých celistvých dlažeb a mazanin. Svislá a vodorovná doprava suti, odvoz do 10 km.</v>
      </c>
      <c r="BB32" s="148"/>
      <c r="BC32" s="148"/>
      <c r="BD32" s="148"/>
      <c r="BE32" s="148"/>
      <c r="BF32" s="148"/>
      <c r="BG32" s="148"/>
      <c r="BH32" s="148"/>
    </row>
    <row r="33" spans="1:60" outlineLevel="1" x14ac:dyDescent="0.25">
      <c r="A33" s="155"/>
      <c r="B33" s="156"/>
      <c r="C33" s="188" t="s">
        <v>165</v>
      </c>
      <c r="D33" s="178"/>
      <c r="E33" s="179">
        <v>4.8803999999999998</v>
      </c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S33" s="157"/>
      <c r="T33" s="157"/>
      <c r="U33" s="157"/>
      <c r="V33" s="157"/>
      <c r="W33" s="157"/>
      <c r="X33" s="157"/>
      <c r="Y33" s="148"/>
      <c r="Z33" s="148"/>
      <c r="AA33" s="148"/>
      <c r="AB33" s="148"/>
      <c r="AC33" s="148"/>
      <c r="AD33" s="148"/>
      <c r="AE33" s="148"/>
      <c r="AF33" s="148"/>
      <c r="AG33" s="148" t="s">
        <v>136</v>
      </c>
      <c r="AH33" s="148">
        <v>0</v>
      </c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outlineLevel="1" x14ac:dyDescent="0.25">
      <c r="A34" s="155"/>
      <c r="B34" s="156"/>
      <c r="C34" s="188" t="s">
        <v>166</v>
      </c>
      <c r="D34" s="178"/>
      <c r="E34" s="179">
        <v>0.64400000000000002</v>
      </c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W34" s="157"/>
      <c r="X34" s="157"/>
      <c r="Y34" s="148"/>
      <c r="Z34" s="148"/>
      <c r="AA34" s="148"/>
      <c r="AB34" s="148"/>
      <c r="AC34" s="148"/>
      <c r="AD34" s="148"/>
      <c r="AE34" s="148"/>
      <c r="AF34" s="148"/>
      <c r="AG34" s="148" t="s">
        <v>136</v>
      </c>
      <c r="AH34" s="148">
        <v>0</v>
      </c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x14ac:dyDescent="0.25">
      <c r="A35" s="159" t="s">
        <v>115</v>
      </c>
      <c r="B35" s="160" t="s">
        <v>70</v>
      </c>
      <c r="C35" s="173" t="s">
        <v>71</v>
      </c>
      <c r="D35" s="161"/>
      <c r="E35" s="162"/>
      <c r="F35" s="163"/>
      <c r="G35" s="163">
        <f>SUMIF(AG36:AG74,"&lt;&gt;NOR",G36:G74)</f>
        <v>0</v>
      </c>
      <c r="H35" s="163"/>
      <c r="I35" s="163">
        <f>SUM(I36:I74)</f>
        <v>0</v>
      </c>
      <c r="J35" s="163"/>
      <c r="K35" s="163">
        <f>SUM(K36:K74)</f>
        <v>0</v>
      </c>
      <c r="L35" s="163"/>
      <c r="M35" s="163">
        <f>SUM(M36:M74)</f>
        <v>0</v>
      </c>
      <c r="N35" s="163"/>
      <c r="O35" s="163">
        <f>SUM(O36:O74)</f>
        <v>0.81</v>
      </c>
      <c r="P35" s="163"/>
      <c r="Q35" s="163">
        <f>SUM(Q36:Q74)</f>
        <v>0</v>
      </c>
      <c r="R35" s="163"/>
      <c r="S35" s="163"/>
      <c r="T35" s="164"/>
      <c r="U35" s="158"/>
      <c r="V35" s="158">
        <f>SUM(V36:V74)</f>
        <v>100.92999999999999</v>
      </c>
      <c r="W35" s="158"/>
      <c r="X35" s="158"/>
      <c r="AG35" t="s">
        <v>116</v>
      </c>
    </row>
    <row r="36" spans="1:60" ht="20.399999999999999" outlineLevel="1" x14ac:dyDescent="0.25">
      <c r="A36" s="165">
        <v>6</v>
      </c>
      <c r="B36" s="166" t="s">
        <v>167</v>
      </c>
      <c r="C36" s="174" t="s">
        <v>168</v>
      </c>
      <c r="D36" s="167" t="s">
        <v>128</v>
      </c>
      <c r="E36" s="168">
        <v>9.7899999999999991</v>
      </c>
      <c r="F36" s="169"/>
      <c r="G36" s="170">
        <f>ROUND(E36*F36,2)</f>
        <v>0</v>
      </c>
      <c r="H36" s="169"/>
      <c r="I36" s="170">
        <f>ROUND(E36*H36,2)</f>
        <v>0</v>
      </c>
      <c r="J36" s="169"/>
      <c r="K36" s="170">
        <f>ROUND(E36*J36,2)</f>
        <v>0</v>
      </c>
      <c r="L36" s="170">
        <v>21</v>
      </c>
      <c r="M36" s="170">
        <f>G36*(1+L36/100)</f>
        <v>0</v>
      </c>
      <c r="N36" s="170">
        <v>8.1999999999999998E-4</v>
      </c>
      <c r="O36" s="170">
        <f>ROUND(E36*N36,2)</f>
        <v>0.01</v>
      </c>
      <c r="P36" s="170">
        <v>0</v>
      </c>
      <c r="Q36" s="170">
        <f>ROUND(E36*P36,2)</f>
        <v>0</v>
      </c>
      <c r="R36" s="170" t="s">
        <v>169</v>
      </c>
      <c r="S36" s="170" t="s">
        <v>120</v>
      </c>
      <c r="T36" s="171" t="s">
        <v>130</v>
      </c>
      <c r="U36" s="157">
        <v>0.45982000000000001</v>
      </c>
      <c r="V36" s="157">
        <f>ROUND(E36*U36,2)</f>
        <v>4.5</v>
      </c>
      <c r="W36" s="157"/>
      <c r="X36" s="157" t="s">
        <v>131</v>
      </c>
      <c r="Y36" s="148"/>
      <c r="Z36" s="148"/>
      <c r="AA36" s="148"/>
      <c r="AB36" s="148"/>
      <c r="AC36" s="148"/>
      <c r="AD36" s="148"/>
      <c r="AE36" s="148"/>
      <c r="AF36" s="148"/>
      <c r="AG36" s="148" t="s">
        <v>132</v>
      </c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outlineLevel="1" x14ac:dyDescent="0.25">
      <c r="A37" s="155"/>
      <c r="B37" s="156"/>
      <c r="C37" s="188" t="s">
        <v>170</v>
      </c>
      <c r="D37" s="178"/>
      <c r="E37" s="179">
        <v>9.7899999999999991</v>
      </c>
      <c r="F37" s="157"/>
      <c r="G37" s="157"/>
      <c r="H37" s="157"/>
      <c r="I37" s="157"/>
      <c r="J37" s="157"/>
      <c r="K37" s="157"/>
      <c r="L37" s="157"/>
      <c r="M37" s="157"/>
      <c r="N37" s="157"/>
      <c r="O37" s="157"/>
      <c r="P37" s="157"/>
      <c r="Q37" s="157"/>
      <c r="R37" s="157"/>
      <c r="S37" s="157"/>
      <c r="T37" s="157"/>
      <c r="U37" s="157"/>
      <c r="V37" s="157"/>
      <c r="W37" s="157"/>
      <c r="X37" s="157"/>
      <c r="Y37" s="148"/>
      <c r="Z37" s="148"/>
      <c r="AA37" s="148"/>
      <c r="AB37" s="148"/>
      <c r="AC37" s="148"/>
      <c r="AD37" s="148"/>
      <c r="AE37" s="148"/>
      <c r="AF37" s="148"/>
      <c r="AG37" s="148" t="s">
        <v>136</v>
      </c>
      <c r="AH37" s="148">
        <v>0</v>
      </c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outlineLevel="1" x14ac:dyDescent="0.25">
      <c r="A38" s="165">
        <v>7</v>
      </c>
      <c r="B38" s="166" t="s">
        <v>171</v>
      </c>
      <c r="C38" s="174" t="s">
        <v>172</v>
      </c>
      <c r="D38" s="167" t="s">
        <v>128</v>
      </c>
      <c r="E38" s="168">
        <v>134.72</v>
      </c>
      <c r="F38" s="169"/>
      <c r="G38" s="170">
        <f>ROUND(E38*F38,2)</f>
        <v>0</v>
      </c>
      <c r="H38" s="169"/>
      <c r="I38" s="170">
        <f>ROUND(E38*H38,2)</f>
        <v>0</v>
      </c>
      <c r="J38" s="169"/>
      <c r="K38" s="170">
        <f>ROUND(E38*J38,2)</f>
        <v>0</v>
      </c>
      <c r="L38" s="170">
        <v>21</v>
      </c>
      <c r="M38" s="170">
        <f>G38*(1+L38/100)</f>
        <v>0</v>
      </c>
      <c r="N38" s="170">
        <v>2.1000000000000001E-4</v>
      </c>
      <c r="O38" s="170">
        <f>ROUND(E38*N38,2)</f>
        <v>0.03</v>
      </c>
      <c r="P38" s="170">
        <v>0</v>
      </c>
      <c r="Q38" s="170">
        <f>ROUND(E38*P38,2)</f>
        <v>0</v>
      </c>
      <c r="R38" s="170" t="s">
        <v>169</v>
      </c>
      <c r="S38" s="170" t="s">
        <v>120</v>
      </c>
      <c r="T38" s="171" t="s">
        <v>130</v>
      </c>
      <c r="U38" s="157">
        <v>9.5000000000000001E-2</v>
      </c>
      <c r="V38" s="157">
        <f>ROUND(E38*U38,2)</f>
        <v>12.8</v>
      </c>
      <c r="W38" s="157"/>
      <c r="X38" s="157" t="s">
        <v>131</v>
      </c>
      <c r="Y38" s="148"/>
      <c r="Z38" s="148"/>
      <c r="AA38" s="148"/>
      <c r="AB38" s="148"/>
      <c r="AC38" s="148"/>
      <c r="AD38" s="148"/>
      <c r="AE38" s="148"/>
      <c r="AF38" s="148"/>
      <c r="AG38" s="148" t="s">
        <v>132</v>
      </c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outlineLevel="1" x14ac:dyDescent="0.25">
      <c r="A39" s="155"/>
      <c r="B39" s="156"/>
      <c r="C39" s="188" t="s">
        <v>135</v>
      </c>
      <c r="D39" s="178"/>
      <c r="E39" s="179">
        <v>126.67</v>
      </c>
      <c r="F39" s="157"/>
      <c r="G39" s="157"/>
      <c r="H39" s="157"/>
      <c r="I39" s="157"/>
      <c r="J39" s="157"/>
      <c r="K39" s="157"/>
      <c r="L39" s="157"/>
      <c r="M39" s="157"/>
      <c r="N39" s="157"/>
      <c r="O39" s="157"/>
      <c r="P39" s="157"/>
      <c r="Q39" s="157"/>
      <c r="R39" s="157"/>
      <c r="S39" s="157"/>
      <c r="T39" s="157"/>
      <c r="U39" s="157"/>
      <c r="V39" s="157"/>
      <c r="W39" s="157"/>
      <c r="X39" s="157"/>
      <c r="Y39" s="148"/>
      <c r="Z39" s="148"/>
      <c r="AA39" s="148"/>
      <c r="AB39" s="148"/>
      <c r="AC39" s="148"/>
      <c r="AD39" s="148"/>
      <c r="AE39" s="148"/>
      <c r="AF39" s="148"/>
      <c r="AG39" s="148" t="s">
        <v>136</v>
      </c>
      <c r="AH39" s="148">
        <v>0</v>
      </c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 outlineLevel="1" x14ac:dyDescent="0.25">
      <c r="A40" s="155"/>
      <c r="B40" s="156"/>
      <c r="C40" s="188" t="s">
        <v>137</v>
      </c>
      <c r="D40" s="178"/>
      <c r="E40" s="179">
        <v>8.0500000000000007</v>
      </c>
      <c r="F40" s="157"/>
      <c r="G40" s="157"/>
      <c r="H40" s="157"/>
      <c r="I40" s="157"/>
      <c r="J40" s="157"/>
      <c r="K40" s="157"/>
      <c r="L40" s="157"/>
      <c r="M40" s="157"/>
      <c r="N40" s="157"/>
      <c r="O40" s="157"/>
      <c r="P40" s="157"/>
      <c r="Q40" s="157"/>
      <c r="R40" s="157"/>
      <c r="S40" s="157"/>
      <c r="T40" s="157"/>
      <c r="U40" s="157"/>
      <c r="V40" s="157"/>
      <c r="W40" s="157"/>
      <c r="X40" s="157"/>
      <c r="Y40" s="148"/>
      <c r="Z40" s="148"/>
      <c r="AA40" s="148"/>
      <c r="AB40" s="148"/>
      <c r="AC40" s="148"/>
      <c r="AD40" s="148"/>
      <c r="AE40" s="148"/>
      <c r="AF40" s="148"/>
      <c r="AG40" s="148" t="s">
        <v>136</v>
      </c>
      <c r="AH40" s="148">
        <v>0</v>
      </c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outlineLevel="1" x14ac:dyDescent="0.25">
      <c r="A41" s="165">
        <v>8</v>
      </c>
      <c r="B41" s="166" t="s">
        <v>173</v>
      </c>
      <c r="C41" s="174" t="s">
        <v>172</v>
      </c>
      <c r="D41" s="167" t="s">
        <v>128</v>
      </c>
      <c r="E41" s="168">
        <v>9.7899999999999991</v>
      </c>
      <c r="F41" s="169"/>
      <c r="G41" s="170">
        <f>ROUND(E41*F41,2)</f>
        <v>0</v>
      </c>
      <c r="H41" s="169"/>
      <c r="I41" s="170">
        <f>ROUND(E41*H41,2)</f>
        <v>0</v>
      </c>
      <c r="J41" s="169"/>
      <c r="K41" s="170">
        <f>ROUND(E41*J41,2)</f>
        <v>0</v>
      </c>
      <c r="L41" s="170">
        <v>21</v>
      </c>
      <c r="M41" s="170">
        <f>G41*(1+L41/100)</f>
        <v>0</v>
      </c>
      <c r="N41" s="170">
        <v>2.2000000000000001E-4</v>
      </c>
      <c r="O41" s="170">
        <f>ROUND(E41*N41,2)</f>
        <v>0</v>
      </c>
      <c r="P41" s="170">
        <v>0</v>
      </c>
      <c r="Q41" s="170">
        <f>ROUND(E41*P41,2)</f>
        <v>0</v>
      </c>
      <c r="R41" s="170" t="s">
        <v>169</v>
      </c>
      <c r="S41" s="170" t="s">
        <v>120</v>
      </c>
      <c r="T41" s="171" t="s">
        <v>130</v>
      </c>
      <c r="U41" s="157">
        <v>9.5000000000000001E-2</v>
      </c>
      <c r="V41" s="157">
        <f>ROUND(E41*U41,2)</f>
        <v>0.93</v>
      </c>
      <c r="W41" s="157"/>
      <c r="X41" s="157" t="s">
        <v>131</v>
      </c>
      <c r="Y41" s="148"/>
      <c r="Z41" s="148"/>
      <c r="AA41" s="148"/>
      <c r="AB41" s="148"/>
      <c r="AC41" s="148"/>
      <c r="AD41" s="148"/>
      <c r="AE41" s="148"/>
      <c r="AF41" s="148"/>
      <c r="AG41" s="148" t="s">
        <v>132</v>
      </c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</row>
    <row r="42" spans="1:60" outlineLevel="1" x14ac:dyDescent="0.25">
      <c r="A42" s="155"/>
      <c r="B42" s="156"/>
      <c r="C42" s="188" t="s">
        <v>170</v>
      </c>
      <c r="D42" s="178"/>
      <c r="E42" s="179">
        <v>9.7899999999999991</v>
      </c>
      <c r="F42" s="157"/>
      <c r="G42" s="157"/>
      <c r="H42" s="157"/>
      <c r="I42" s="157"/>
      <c r="J42" s="157"/>
      <c r="K42" s="157"/>
      <c r="L42" s="157"/>
      <c r="M42" s="157"/>
      <c r="N42" s="157"/>
      <c r="O42" s="157"/>
      <c r="P42" s="157"/>
      <c r="Q42" s="157"/>
      <c r="R42" s="157"/>
      <c r="S42" s="157"/>
      <c r="T42" s="157"/>
      <c r="U42" s="157"/>
      <c r="V42" s="157"/>
      <c r="W42" s="157"/>
      <c r="X42" s="157"/>
      <c r="Y42" s="148"/>
      <c r="Z42" s="148"/>
      <c r="AA42" s="148"/>
      <c r="AB42" s="148"/>
      <c r="AC42" s="148"/>
      <c r="AD42" s="148"/>
      <c r="AE42" s="148"/>
      <c r="AF42" s="148"/>
      <c r="AG42" s="148" t="s">
        <v>136</v>
      </c>
      <c r="AH42" s="148">
        <v>0</v>
      </c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</row>
    <row r="43" spans="1:60" outlineLevel="1" x14ac:dyDescent="0.25">
      <c r="A43" s="165">
        <v>9</v>
      </c>
      <c r="B43" s="166" t="s">
        <v>174</v>
      </c>
      <c r="C43" s="174" t="s">
        <v>175</v>
      </c>
      <c r="D43" s="167" t="s">
        <v>128</v>
      </c>
      <c r="E43" s="168">
        <v>134.72</v>
      </c>
      <c r="F43" s="169"/>
      <c r="G43" s="170">
        <f>ROUND(E43*F43,2)</f>
        <v>0</v>
      </c>
      <c r="H43" s="169"/>
      <c r="I43" s="170">
        <f>ROUND(E43*H43,2)</f>
        <v>0</v>
      </c>
      <c r="J43" s="169"/>
      <c r="K43" s="170">
        <f>ROUND(E43*J43,2)</f>
        <v>0</v>
      </c>
      <c r="L43" s="170">
        <v>21</v>
      </c>
      <c r="M43" s="170">
        <f>G43*(1+L43/100)</f>
        <v>0</v>
      </c>
      <c r="N43" s="170">
        <v>3.6800000000000001E-3</v>
      </c>
      <c r="O43" s="170">
        <f>ROUND(E43*N43,2)</f>
        <v>0.5</v>
      </c>
      <c r="P43" s="170">
        <v>0</v>
      </c>
      <c r="Q43" s="170">
        <f>ROUND(E43*P43,2)</f>
        <v>0</v>
      </c>
      <c r="R43" s="170" t="s">
        <v>169</v>
      </c>
      <c r="S43" s="170" t="s">
        <v>120</v>
      </c>
      <c r="T43" s="171" t="s">
        <v>130</v>
      </c>
      <c r="U43" s="157">
        <v>0.38500000000000001</v>
      </c>
      <c r="V43" s="157">
        <f>ROUND(E43*U43,2)</f>
        <v>51.87</v>
      </c>
      <c r="W43" s="157"/>
      <c r="X43" s="157" t="s">
        <v>131</v>
      </c>
      <c r="Y43" s="148"/>
      <c r="Z43" s="148"/>
      <c r="AA43" s="148"/>
      <c r="AB43" s="148"/>
      <c r="AC43" s="148"/>
      <c r="AD43" s="148"/>
      <c r="AE43" s="148"/>
      <c r="AF43" s="148"/>
      <c r="AG43" s="148" t="s">
        <v>132</v>
      </c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</row>
    <row r="44" spans="1:60" outlineLevel="1" x14ac:dyDescent="0.25">
      <c r="A44" s="155"/>
      <c r="B44" s="156"/>
      <c r="C44" s="188" t="s">
        <v>176</v>
      </c>
      <c r="D44" s="178"/>
      <c r="E44" s="179">
        <v>126.67</v>
      </c>
      <c r="F44" s="157"/>
      <c r="G44" s="157"/>
      <c r="H44" s="157"/>
      <c r="I44" s="157"/>
      <c r="J44" s="157"/>
      <c r="K44" s="157"/>
      <c r="L44" s="157"/>
      <c r="M44" s="157"/>
      <c r="N44" s="157"/>
      <c r="O44" s="157"/>
      <c r="P44" s="157"/>
      <c r="Q44" s="157"/>
      <c r="R44" s="157"/>
      <c r="S44" s="157"/>
      <c r="T44" s="157"/>
      <c r="U44" s="157"/>
      <c r="V44" s="157"/>
      <c r="W44" s="157"/>
      <c r="X44" s="157"/>
      <c r="Y44" s="148"/>
      <c r="Z44" s="148"/>
      <c r="AA44" s="148"/>
      <c r="AB44" s="148"/>
      <c r="AC44" s="148"/>
      <c r="AD44" s="148"/>
      <c r="AE44" s="148"/>
      <c r="AF44" s="148"/>
      <c r="AG44" s="148" t="s">
        <v>136</v>
      </c>
      <c r="AH44" s="148">
        <v>0</v>
      </c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</row>
    <row r="45" spans="1:60" outlineLevel="1" x14ac:dyDescent="0.25">
      <c r="A45" s="155"/>
      <c r="B45" s="156"/>
      <c r="C45" s="188" t="s">
        <v>177</v>
      </c>
      <c r="D45" s="178"/>
      <c r="E45" s="179">
        <v>8.0500000000000007</v>
      </c>
      <c r="F45" s="157"/>
      <c r="G45" s="157"/>
      <c r="H45" s="157"/>
      <c r="I45" s="157"/>
      <c r="J45" s="157"/>
      <c r="K45" s="157"/>
      <c r="L45" s="157"/>
      <c r="M45" s="157"/>
      <c r="N45" s="157"/>
      <c r="O45" s="157"/>
      <c r="P45" s="157"/>
      <c r="Q45" s="157"/>
      <c r="R45" s="157"/>
      <c r="S45" s="157"/>
      <c r="T45" s="157"/>
      <c r="U45" s="157"/>
      <c r="V45" s="157"/>
      <c r="W45" s="157"/>
      <c r="X45" s="157"/>
      <c r="Y45" s="148"/>
      <c r="Z45" s="148"/>
      <c r="AA45" s="148"/>
      <c r="AB45" s="148"/>
      <c r="AC45" s="148"/>
      <c r="AD45" s="148"/>
      <c r="AE45" s="148"/>
      <c r="AF45" s="148"/>
      <c r="AG45" s="148" t="s">
        <v>136</v>
      </c>
      <c r="AH45" s="148">
        <v>0</v>
      </c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</row>
    <row r="46" spans="1:60" outlineLevel="1" x14ac:dyDescent="0.25">
      <c r="A46" s="165">
        <v>10</v>
      </c>
      <c r="B46" s="166" t="s">
        <v>174</v>
      </c>
      <c r="C46" s="174" t="s">
        <v>175</v>
      </c>
      <c r="D46" s="167" t="s">
        <v>128</v>
      </c>
      <c r="E46" s="168">
        <v>36.060749999999999</v>
      </c>
      <c r="F46" s="169"/>
      <c r="G46" s="170">
        <f>ROUND(E46*F46,2)</f>
        <v>0</v>
      </c>
      <c r="H46" s="169"/>
      <c r="I46" s="170">
        <f>ROUND(E46*H46,2)</f>
        <v>0</v>
      </c>
      <c r="J46" s="169"/>
      <c r="K46" s="170">
        <f>ROUND(E46*J46,2)</f>
        <v>0</v>
      </c>
      <c r="L46" s="170">
        <v>21</v>
      </c>
      <c r="M46" s="170">
        <f>G46*(1+L46/100)</f>
        <v>0</v>
      </c>
      <c r="N46" s="170">
        <v>3.6800000000000001E-3</v>
      </c>
      <c r="O46" s="170">
        <f>ROUND(E46*N46,2)</f>
        <v>0.13</v>
      </c>
      <c r="P46" s="170">
        <v>0</v>
      </c>
      <c r="Q46" s="170">
        <f>ROUND(E46*P46,2)</f>
        <v>0</v>
      </c>
      <c r="R46" s="170" t="s">
        <v>169</v>
      </c>
      <c r="S46" s="170" t="s">
        <v>120</v>
      </c>
      <c r="T46" s="171" t="s">
        <v>130</v>
      </c>
      <c r="U46" s="157">
        <v>0.38500000000000001</v>
      </c>
      <c r="V46" s="157">
        <f>ROUND(E46*U46,2)</f>
        <v>13.88</v>
      </c>
      <c r="W46" s="157"/>
      <c r="X46" s="157" t="s">
        <v>131</v>
      </c>
      <c r="Y46" s="148"/>
      <c r="Z46" s="148"/>
      <c r="AA46" s="148"/>
      <c r="AB46" s="148"/>
      <c r="AC46" s="148"/>
      <c r="AD46" s="148"/>
      <c r="AE46" s="148"/>
      <c r="AF46" s="148"/>
      <c r="AG46" s="148" t="s">
        <v>132</v>
      </c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</row>
    <row r="47" spans="1:60" outlineLevel="1" x14ac:dyDescent="0.25">
      <c r="A47" s="155"/>
      <c r="B47" s="156"/>
      <c r="C47" s="188" t="s">
        <v>148</v>
      </c>
      <c r="D47" s="178"/>
      <c r="E47" s="179">
        <v>3.7785000000000002</v>
      </c>
      <c r="F47" s="157"/>
      <c r="G47" s="157"/>
      <c r="H47" s="157"/>
      <c r="I47" s="157"/>
      <c r="J47" s="157"/>
      <c r="K47" s="157"/>
      <c r="L47" s="157"/>
      <c r="M47" s="157"/>
      <c r="N47" s="157"/>
      <c r="O47" s="157"/>
      <c r="P47" s="157"/>
      <c r="Q47" s="157"/>
      <c r="R47" s="157"/>
      <c r="S47" s="157"/>
      <c r="T47" s="157"/>
      <c r="U47" s="157"/>
      <c r="V47" s="157"/>
      <c r="W47" s="157"/>
      <c r="X47" s="157"/>
      <c r="Y47" s="148"/>
      <c r="Z47" s="148"/>
      <c r="AA47" s="148"/>
      <c r="AB47" s="148"/>
      <c r="AC47" s="148"/>
      <c r="AD47" s="148"/>
      <c r="AE47" s="148"/>
      <c r="AF47" s="148"/>
      <c r="AG47" s="148" t="s">
        <v>136</v>
      </c>
      <c r="AH47" s="148">
        <v>0</v>
      </c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</row>
    <row r="48" spans="1:60" outlineLevel="1" x14ac:dyDescent="0.25">
      <c r="A48" s="155"/>
      <c r="B48" s="156"/>
      <c r="C48" s="188" t="s">
        <v>149</v>
      </c>
      <c r="D48" s="178"/>
      <c r="E48" s="179">
        <v>2.673</v>
      </c>
      <c r="F48" s="157"/>
      <c r="G48" s="157"/>
      <c r="H48" s="157"/>
      <c r="I48" s="157"/>
      <c r="J48" s="157"/>
      <c r="K48" s="157"/>
      <c r="L48" s="157"/>
      <c r="M48" s="157"/>
      <c r="N48" s="157"/>
      <c r="O48" s="157"/>
      <c r="P48" s="157"/>
      <c r="Q48" s="157"/>
      <c r="R48" s="157"/>
      <c r="S48" s="157"/>
      <c r="T48" s="157"/>
      <c r="U48" s="157"/>
      <c r="V48" s="157"/>
      <c r="W48" s="157"/>
      <c r="X48" s="157"/>
      <c r="Y48" s="148"/>
      <c r="Z48" s="148"/>
      <c r="AA48" s="148"/>
      <c r="AB48" s="148"/>
      <c r="AC48" s="148"/>
      <c r="AD48" s="148"/>
      <c r="AE48" s="148"/>
      <c r="AF48" s="148"/>
      <c r="AG48" s="148" t="s">
        <v>136</v>
      </c>
      <c r="AH48" s="148">
        <v>0</v>
      </c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</row>
    <row r="49" spans="1:60" outlineLevel="1" x14ac:dyDescent="0.25">
      <c r="A49" s="155"/>
      <c r="B49" s="156"/>
      <c r="C49" s="188" t="s">
        <v>150</v>
      </c>
      <c r="D49" s="178"/>
      <c r="E49" s="179">
        <v>1.4850000000000001</v>
      </c>
      <c r="F49" s="157"/>
      <c r="G49" s="157"/>
      <c r="H49" s="157"/>
      <c r="I49" s="157"/>
      <c r="J49" s="157"/>
      <c r="K49" s="157"/>
      <c r="L49" s="157"/>
      <c r="M49" s="157"/>
      <c r="N49" s="157"/>
      <c r="O49" s="157"/>
      <c r="P49" s="157"/>
      <c r="Q49" s="157"/>
      <c r="R49" s="157"/>
      <c r="S49" s="157"/>
      <c r="T49" s="157"/>
      <c r="U49" s="157"/>
      <c r="V49" s="157"/>
      <c r="W49" s="157"/>
      <c r="X49" s="157"/>
      <c r="Y49" s="148"/>
      <c r="Z49" s="148"/>
      <c r="AA49" s="148"/>
      <c r="AB49" s="148"/>
      <c r="AC49" s="148"/>
      <c r="AD49" s="148"/>
      <c r="AE49" s="148"/>
      <c r="AF49" s="148"/>
      <c r="AG49" s="148" t="s">
        <v>136</v>
      </c>
      <c r="AH49" s="148">
        <v>0</v>
      </c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</row>
    <row r="50" spans="1:60" outlineLevel="1" x14ac:dyDescent="0.25">
      <c r="A50" s="155"/>
      <c r="B50" s="156"/>
      <c r="C50" s="188" t="s">
        <v>151</v>
      </c>
      <c r="D50" s="178"/>
      <c r="E50" s="179">
        <v>1.716</v>
      </c>
      <c r="F50" s="157"/>
      <c r="G50" s="157"/>
      <c r="H50" s="157"/>
      <c r="I50" s="157"/>
      <c r="J50" s="157"/>
      <c r="K50" s="157"/>
      <c r="L50" s="157"/>
      <c r="M50" s="157"/>
      <c r="N50" s="157"/>
      <c r="O50" s="157"/>
      <c r="P50" s="157"/>
      <c r="Q50" s="157"/>
      <c r="R50" s="157"/>
      <c r="S50" s="157"/>
      <c r="T50" s="157"/>
      <c r="U50" s="157"/>
      <c r="V50" s="157"/>
      <c r="W50" s="157"/>
      <c r="X50" s="157"/>
      <c r="Y50" s="148"/>
      <c r="Z50" s="148"/>
      <c r="AA50" s="148"/>
      <c r="AB50" s="148"/>
      <c r="AC50" s="148"/>
      <c r="AD50" s="148"/>
      <c r="AE50" s="148"/>
      <c r="AF50" s="148"/>
      <c r="AG50" s="148" t="s">
        <v>136</v>
      </c>
      <c r="AH50" s="148">
        <v>0</v>
      </c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</row>
    <row r="51" spans="1:60" ht="30.6" outlineLevel="1" x14ac:dyDescent="0.25">
      <c r="A51" s="155"/>
      <c r="B51" s="156"/>
      <c r="C51" s="188" t="s">
        <v>152</v>
      </c>
      <c r="D51" s="178"/>
      <c r="E51" s="179">
        <v>21.210750000000001</v>
      </c>
      <c r="F51" s="157"/>
      <c r="G51" s="157"/>
      <c r="H51" s="157"/>
      <c r="I51" s="157"/>
      <c r="J51" s="157"/>
      <c r="K51" s="157"/>
      <c r="L51" s="157"/>
      <c r="M51" s="157"/>
      <c r="N51" s="157"/>
      <c r="O51" s="157"/>
      <c r="P51" s="157"/>
      <c r="Q51" s="157"/>
      <c r="R51" s="157"/>
      <c r="S51" s="157"/>
      <c r="T51" s="157"/>
      <c r="U51" s="157"/>
      <c r="V51" s="157"/>
      <c r="W51" s="157"/>
      <c r="X51" s="157"/>
      <c r="Y51" s="148"/>
      <c r="Z51" s="148"/>
      <c r="AA51" s="148"/>
      <c r="AB51" s="148"/>
      <c r="AC51" s="148"/>
      <c r="AD51" s="148"/>
      <c r="AE51" s="148"/>
      <c r="AF51" s="148"/>
      <c r="AG51" s="148" t="s">
        <v>136</v>
      </c>
      <c r="AH51" s="148">
        <v>0</v>
      </c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</row>
    <row r="52" spans="1:60" outlineLevel="1" x14ac:dyDescent="0.25">
      <c r="A52" s="155"/>
      <c r="B52" s="156"/>
      <c r="C52" s="188" t="s">
        <v>153</v>
      </c>
      <c r="D52" s="178"/>
      <c r="E52" s="179">
        <v>3.9104999999999999</v>
      </c>
      <c r="F52" s="157"/>
      <c r="G52" s="157"/>
      <c r="H52" s="157"/>
      <c r="I52" s="157"/>
      <c r="J52" s="157"/>
      <c r="K52" s="157"/>
      <c r="L52" s="157"/>
      <c r="M52" s="157"/>
      <c r="N52" s="157"/>
      <c r="O52" s="157"/>
      <c r="P52" s="157"/>
      <c r="Q52" s="157"/>
      <c r="R52" s="157"/>
      <c r="S52" s="157"/>
      <c r="T52" s="157"/>
      <c r="U52" s="157"/>
      <c r="V52" s="157"/>
      <c r="W52" s="157"/>
      <c r="X52" s="157"/>
      <c r="Y52" s="148"/>
      <c r="Z52" s="148"/>
      <c r="AA52" s="148"/>
      <c r="AB52" s="148"/>
      <c r="AC52" s="148"/>
      <c r="AD52" s="148"/>
      <c r="AE52" s="148"/>
      <c r="AF52" s="148"/>
      <c r="AG52" s="148" t="s">
        <v>136</v>
      </c>
      <c r="AH52" s="148">
        <v>0</v>
      </c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</row>
    <row r="53" spans="1:60" outlineLevel="1" x14ac:dyDescent="0.25">
      <c r="A53" s="155"/>
      <c r="B53" s="156"/>
      <c r="C53" s="188" t="s">
        <v>154</v>
      </c>
      <c r="D53" s="178"/>
      <c r="E53" s="179">
        <v>1.2869999999999999</v>
      </c>
      <c r="F53" s="157"/>
      <c r="G53" s="157"/>
      <c r="H53" s="157"/>
      <c r="I53" s="157"/>
      <c r="J53" s="157"/>
      <c r="K53" s="157"/>
      <c r="L53" s="157"/>
      <c r="M53" s="157"/>
      <c r="N53" s="157"/>
      <c r="O53" s="157"/>
      <c r="P53" s="157"/>
      <c r="Q53" s="157"/>
      <c r="R53" s="157"/>
      <c r="S53" s="157"/>
      <c r="T53" s="157"/>
      <c r="U53" s="157"/>
      <c r="V53" s="157"/>
      <c r="W53" s="157"/>
      <c r="X53" s="157"/>
      <c r="Y53" s="148"/>
      <c r="Z53" s="148"/>
      <c r="AA53" s="148"/>
      <c r="AB53" s="148"/>
      <c r="AC53" s="148"/>
      <c r="AD53" s="148"/>
      <c r="AE53" s="148"/>
      <c r="AF53" s="148"/>
      <c r="AG53" s="148" t="s">
        <v>136</v>
      </c>
      <c r="AH53" s="148">
        <v>0</v>
      </c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</row>
    <row r="54" spans="1:60" ht="20.399999999999999" outlineLevel="1" x14ac:dyDescent="0.25">
      <c r="A54" s="165">
        <v>11</v>
      </c>
      <c r="B54" s="166" t="s">
        <v>178</v>
      </c>
      <c r="C54" s="174" t="s">
        <v>179</v>
      </c>
      <c r="D54" s="167" t="s">
        <v>140</v>
      </c>
      <c r="E54" s="168">
        <v>109.27500000000001</v>
      </c>
      <c r="F54" s="169"/>
      <c r="G54" s="170">
        <f>ROUND(E54*F54,2)</f>
        <v>0</v>
      </c>
      <c r="H54" s="169"/>
      <c r="I54" s="170">
        <f>ROUND(E54*H54,2)</f>
        <v>0</v>
      </c>
      <c r="J54" s="169"/>
      <c r="K54" s="170">
        <f>ROUND(E54*J54,2)</f>
        <v>0</v>
      </c>
      <c r="L54" s="170">
        <v>21</v>
      </c>
      <c r="M54" s="170">
        <f>G54*(1+L54/100)</f>
        <v>0</v>
      </c>
      <c r="N54" s="170">
        <v>3.2000000000000003E-4</v>
      </c>
      <c r="O54" s="170">
        <f>ROUND(E54*N54,2)</f>
        <v>0.03</v>
      </c>
      <c r="P54" s="170">
        <v>0</v>
      </c>
      <c r="Q54" s="170">
        <f>ROUND(E54*P54,2)</f>
        <v>0</v>
      </c>
      <c r="R54" s="170" t="s">
        <v>169</v>
      </c>
      <c r="S54" s="170" t="s">
        <v>120</v>
      </c>
      <c r="T54" s="171" t="s">
        <v>130</v>
      </c>
      <c r="U54" s="157">
        <v>0.11</v>
      </c>
      <c r="V54" s="157">
        <f>ROUND(E54*U54,2)</f>
        <v>12.02</v>
      </c>
      <c r="W54" s="157"/>
      <c r="X54" s="157" t="s">
        <v>131</v>
      </c>
      <c r="Y54" s="148"/>
      <c r="Z54" s="148"/>
      <c r="AA54" s="148"/>
      <c r="AB54" s="148"/>
      <c r="AC54" s="148"/>
      <c r="AD54" s="148"/>
      <c r="AE54" s="148"/>
      <c r="AF54" s="148"/>
      <c r="AG54" s="148" t="s">
        <v>132</v>
      </c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</row>
    <row r="55" spans="1:60" outlineLevel="1" x14ac:dyDescent="0.25">
      <c r="A55" s="155"/>
      <c r="B55" s="156"/>
      <c r="C55" s="188" t="s">
        <v>180</v>
      </c>
      <c r="D55" s="178"/>
      <c r="E55" s="179">
        <v>11.45</v>
      </c>
      <c r="F55" s="157"/>
      <c r="G55" s="157"/>
      <c r="H55" s="157"/>
      <c r="I55" s="157"/>
      <c r="J55" s="157"/>
      <c r="K55" s="157"/>
      <c r="L55" s="157"/>
      <c r="M55" s="157"/>
      <c r="N55" s="157"/>
      <c r="O55" s="157"/>
      <c r="P55" s="157"/>
      <c r="Q55" s="157"/>
      <c r="R55" s="157"/>
      <c r="S55" s="157"/>
      <c r="T55" s="157"/>
      <c r="U55" s="157"/>
      <c r="V55" s="157"/>
      <c r="W55" s="157"/>
      <c r="X55" s="157"/>
      <c r="Y55" s="148"/>
      <c r="Z55" s="148"/>
      <c r="AA55" s="148"/>
      <c r="AB55" s="148"/>
      <c r="AC55" s="148"/>
      <c r="AD55" s="148"/>
      <c r="AE55" s="148"/>
      <c r="AF55" s="148"/>
      <c r="AG55" s="148" t="s">
        <v>136</v>
      </c>
      <c r="AH55" s="148">
        <v>0</v>
      </c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</row>
    <row r="56" spans="1:60" outlineLevel="1" x14ac:dyDescent="0.25">
      <c r="A56" s="155"/>
      <c r="B56" s="156"/>
      <c r="C56" s="188" t="s">
        <v>181</v>
      </c>
      <c r="D56" s="178"/>
      <c r="E56" s="179">
        <v>8.1</v>
      </c>
      <c r="F56" s="157"/>
      <c r="G56" s="157"/>
      <c r="H56" s="157"/>
      <c r="I56" s="157"/>
      <c r="J56" s="157"/>
      <c r="K56" s="157"/>
      <c r="L56" s="157"/>
      <c r="M56" s="157"/>
      <c r="N56" s="157"/>
      <c r="O56" s="157"/>
      <c r="P56" s="157"/>
      <c r="Q56" s="157"/>
      <c r="R56" s="157"/>
      <c r="S56" s="157"/>
      <c r="T56" s="157"/>
      <c r="U56" s="157"/>
      <c r="V56" s="157"/>
      <c r="W56" s="157"/>
      <c r="X56" s="157"/>
      <c r="Y56" s="148"/>
      <c r="Z56" s="148"/>
      <c r="AA56" s="148"/>
      <c r="AB56" s="148"/>
      <c r="AC56" s="148"/>
      <c r="AD56" s="148"/>
      <c r="AE56" s="148"/>
      <c r="AF56" s="148"/>
      <c r="AG56" s="148" t="s">
        <v>136</v>
      </c>
      <c r="AH56" s="148">
        <v>0</v>
      </c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</row>
    <row r="57" spans="1:60" outlineLevel="1" x14ac:dyDescent="0.25">
      <c r="A57" s="155"/>
      <c r="B57" s="156"/>
      <c r="C57" s="188" t="s">
        <v>182</v>
      </c>
      <c r="D57" s="178"/>
      <c r="E57" s="179">
        <v>4.5</v>
      </c>
      <c r="F57" s="157"/>
      <c r="G57" s="157"/>
      <c r="H57" s="157"/>
      <c r="I57" s="157"/>
      <c r="J57" s="157"/>
      <c r="K57" s="157"/>
      <c r="L57" s="157"/>
      <c r="M57" s="157"/>
      <c r="N57" s="157"/>
      <c r="O57" s="157"/>
      <c r="P57" s="157"/>
      <c r="Q57" s="157"/>
      <c r="R57" s="157"/>
      <c r="S57" s="157"/>
      <c r="T57" s="157"/>
      <c r="U57" s="157"/>
      <c r="V57" s="157"/>
      <c r="W57" s="157"/>
      <c r="X57" s="157"/>
      <c r="Y57" s="148"/>
      <c r="Z57" s="148"/>
      <c r="AA57" s="148"/>
      <c r="AB57" s="148"/>
      <c r="AC57" s="148"/>
      <c r="AD57" s="148"/>
      <c r="AE57" s="148"/>
      <c r="AF57" s="148"/>
      <c r="AG57" s="148" t="s">
        <v>136</v>
      </c>
      <c r="AH57" s="148">
        <v>0</v>
      </c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</row>
    <row r="58" spans="1:60" outlineLevel="1" x14ac:dyDescent="0.25">
      <c r="A58" s="155"/>
      <c r="B58" s="156"/>
      <c r="C58" s="188" t="s">
        <v>183</v>
      </c>
      <c r="D58" s="178"/>
      <c r="E58" s="179">
        <v>5.2</v>
      </c>
      <c r="F58" s="157"/>
      <c r="G58" s="157"/>
      <c r="H58" s="157"/>
      <c r="I58" s="157"/>
      <c r="J58" s="157"/>
      <c r="K58" s="157"/>
      <c r="L58" s="157"/>
      <c r="M58" s="157"/>
      <c r="N58" s="157"/>
      <c r="O58" s="157"/>
      <c r="P58" s="157"/>
      <c r="Q58" s="157"/>
      <c r="R58" s="157"/>
      <c r="S58" s="157"/>
      <c r="T58" s="157"/>
      <c r="U58" s="157"/>
      <c r="V58" s="157"/>
      <c r="W58" s="157"/>
      <c r="X58" s="157"/>
      <c r="Y58" s="148"/>
      <c r="Z58" s="148"/>
      <c r="AA58" s="148"/>
      <c r="AB58" s="148"/>
      <c r="AC58" s="148"/>
      <c r="AD58" s="148"/>
      <c r="AE58" s="148"/>
      <c r="AF58" s="148"/>
      <c r="AG58" s="148" t="s">
        <v>136</v>
      </c>
      <c r="AH58" s="148">
        <v>0</v>
      </c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</row>
    <row r="59" spans="1:60" ht="30.6" outlineLevel="1" x14ac:dyDescent="0.25">
      <c r="A59" s="155"/>
      <c r="B59" s="156"/>
      <c r="C59" s="188" t="s">
        <v>184</v>
      </c>
      <c r="D59" s="178"/>
      <c r="E59" s="179">
        <v>64.275000000000006</v>
      </c>
      <c r="F59" s="157"/>
      <c r="G59" s="157"/>
      <c r="H59" s="157"/>
      <c r="I59" s="157"/>
      <c r="J59" s="157"/>
      <c r="K59" s="157"/>
      <c r="L59" s="157"/>
      <c r="M59" s="157"/>
      <c r="N59" s="157"/>
      <c r="O59" s="157"/>
      <c r="P59" s="157"/>
      <c r="Q59" s="157"/>
      <c r="R59" s="157"/>
      <c r="S59" s="157"/>
      <c r="T59" s="157"/>
      <c r="U59" s="157"/>
      <c r="V59" s="157"/>
      <c r="W59" s="157"/>
      <c r="X59" s="157"/>
      <c r="Y59" s="148"/>
      <c r="Z59" s="148"/>
      <c r="AA59" s="148"/>
      <c r="AB59" s="148"/>
      <c r="AC59" s="148"/>
      <c r="AD59" s="148"/>
      <c r="AE59" s="148"/>
      <c r="AF59" s="148"/>
      <c r="AG59" s="148" t="s">
        <v>136</v>
      </c>
      <c r="AH59" s="148">
        <v>0</v>
      </c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</row>
    <row r="60" spans="1:60" outlineLevel="1" x14ac:dyDescent="0.25">
      <c r="A60" s="155"/>
      <c r="B60" s="156"/>
      <c r="C60" s="188" t="s">
        <v>185</v>
      </c>
      <c r="D60" s="178"/>
      <c r="E60" s="179">
        <v>11.85</v>
      </c>
      <c r="F60" s="157"/>
      <c r="G60" s="157"/>
      <c r="H60" s="157"/>
      <c r="I60" s="157"/>
      <c r="J60" s="157"/>
      <c r="K60" s="157"/>
      <c r="L60" s="157"/>
      <c r="M60" s="157"/>
      <c r="N60" s="157"/>
      <c r="O60" s="157"/>
      <c r="P60" s="157"/>
      <c r="Q60" s="157"/>
      <c r="R60" s="157"/>
      <c r="S60" s="157"/>
      <c r="T60" s="157"/>
      <c r="U60" s="157"/>
      <c r="V60" s="157"/>
      <c r="W60" s="157"/>
      <c r="X60" s="157"/>
      <c r="Y60" s="148"/>
      <c r="Z60" s="148"/>
      <c r="AA60" s="148"/>
      <c r="AB60" s="148"/>
      <c r="AC60" s="148"/>
      <c r="AD60" s="148"/>
      <c r="AE60" s="148"/>
      <c r="AF60" s="148"/>
      <c r="AG60" s="148" t="s">
        <v>136</v>
      </c>
      <c r="AH60" s="148">
        <v>0</v>
      </c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</row>
    <row r="61" spans="1:60" outlineLevel="1" x14ac:dyDescent="0.25">
      <c r="A61" s="155"/>
      <c r="B61" s="156"/>
      <c r="C61" s="188" t="s">
        <v>186</v>
      </c>
      <c r="D61" s="178"/>
      <c r="E61" s="179">
        <v>3.9</v>
      </c>
      <c r="F61" s="157"/>
      <c r="G61" s="157"/>
      <c r="H61" s="157"/>
      <c r="I61" s="157"/>
      <c r="J61" s="157"/>
      <c r="K61" s="157"/>
      <c r="L61" s="157"/>
      <c r="M61" s="157"/>
      <c r="N61" s="157"/>
      <c r="O61" s="157"/>
      <c r="P61" s="157"/>
      <c r="Q61" s="157"/>
      <c r="R61" s="157"/>
      <c r="S61" s="157"/>
      <c r="T61" s="157"/>
      <c r="U61" s="157"/>
      <c r="V61" s="157"/>
      <c r="W61" s="157"/>
      <c r="X61" s="157"/>
      <c r="Y61" s="148"/>
      <c r="Z61" s="148"/>
      <c r="AA61" s="148"/>
      <c r="AB61" s="148"/>
      <c r="AC61" s="148"/>
      <c r="AD61" s="148"/>
      <c r="AE61" s="148"/>
      <c r="AF61" s="148"/>
      <c r="AG61" s="148" t="s">
        <v>136</v>
      </c>
      <c r="AH61" s="148">
        <v>0</v>
      </c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</row>
    <row r="62" spans="1:60" ht="20.399999999999999" outlineLevel="1" x14ac:dyDescent="0.25">
      <c r="A62" s="165">
        <v>12</v>
      </c>
      <c r="B62" s="166" t="s">
        <v>187</v>
      </c>
      <c r="C62" s="174" t="s">
        <v>188</v>
      </c>
      <c r="D62" s="167" t="s">
        <v>140</v>
      </c>
      <c r="E62" s="168">
        <v>28.8</v>
      </c>
      <c r="F62" s="169"/>
      <c r="G62" s="170">
        <f>ROUND(E62*F62,2)</f>
        <v>0</v>
      </c>
      <c r="H62" s="169"/>
      <c r="I62" s="170">
        <f>ROUND(E62*H62,2)</f>
        <v>0</v>
      </c>
      <c r="J62" s="169"/>
      <c r="K62" s="170">
        <f>ROUND(E62*J62,2)</f>
        <v>0</v>
      </c>
      <c r="L62" s="170">
        <v>21</v>
      </c>
      <c r="M62" s="170">
        <f>G62*(1+L62/100)</f>
        <v>0</v>
      </c>
      <c r="N62" s="170">
        <v>3.2000000000000003E-4</v>
      </c>
      <c r="O62" s="170">
        <f>ROUND(E62*N62,2)</f>
        <v>0.01</v>
      </c>
      <c r="P62" s="170">
        <v>0</v>
      </c>
      <c r="Q62" s="170">
        <f>ROUND(E62*P62,2)</f>
        <v>0</v>
      </c>
      <c r="R62" s="170" t="s">
        <v>169</v>
      </c>
      <c r="S62" s="170" t="s">
        <v>120</v>
      </c>
      <c r="T62" s="171" t="s">
        <v>130</v>
      </c>
      <c r="U62" s="157">
        <v>0.14000000000000001</v>
      </c>
      <c r="V62" s="157">
        <f>ROUND(E62*U62,2)</f>
        <v>4.03</v>
      </c>
      <c r="W62" s="157"/>
      <c r="X62" s="157" t="s">
        <v>131</v>
      </c>
      <c r="Y62" s="148"/>
      <c r="Z62" s="148"/>
      <c r="AA62" s="148"/>
      <c r="AB62" s="148"/>
      <c r="AC62" s="148"/>
      <c r="AD62" s="148"/>
      <c r="AE62" s="148"/>
      <c r="AF62" s="148"/>
      <c r="AG62" s="148" t="s">
        <v>132</v>
      </c>
      <c r="AH62" s="148"/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</row>
    <row r="63" spans="1:60" outlineLevel="1" x14ac:dyDescent="0.25">
      <c r="A63" s="155"/>
      <c r="B63" s="156"/>
      <c r="C63" s="188" t="s">
        <v>189</v>
      </c>
      <c r="D63" s="178"/>
      <c r="E63" s="179">
        <v>2.7</v>
      </c>
      <c r="F63" s="157"/>
      <c r="G63" s="157"/>
      <c r="H63" s="157"/>
      <c r="I63" s="157"/>
      <c r="J63" s="157"/>
      <c r="K63" s="157"/>
      <c r="L63" s="157"/>
      <c r="M63" s="157"/>
      <c r="N63" s="157"/>
      <c r="O63" s="157"/>
      <c r="P63" s="157"/>
      <c r="Q63" s="157"/>
      <c r="R63" s="157"/>
      <c r="S63" s="157"/>
      <c r="T63" s="157"/>
      <c r="U63" s="157"/>
      <c r="V63" s="157"/>
      <c r="W63" s="157"/>
      <c r="X63" s="157"/>
      <c r="Y63" s="148"/>
      <c r="Z63" s="148"/>
      <c r="AA63" s="148"/>
      <c r="AB63" s="148"/>
      <c r="AC63" s="148"/>
      <c r="AD63" s="148"/>
      <c r="AE63" s="148"/>
      <c r="AF63" s="148"/>
      <c r="AG63" s="148" t="s">
        <v>136</v>
      </c>
      <c r="AH63" s="148">
        <v>0</v>
      </c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</row>
    <row r="64" spans="1:60" outlineLevel="1" x14ac:dyDescent="0.25">
      <c r="A64" s="155"/>
      <c r="B64" s="156"/>
      <c r="C64" s="188" t="s">
        <v>190</v>
      </c>
      <c r="D64" s="178"/>
      <c r="E64" s="179">
        <v>2.4</v>
      </c>
      <c r="F64" s="157"/>
      <c r="G64" s="157"/>
      <c r="H64" s="157"/>
      <c r="I64" s="157"/>
      <c r="J64" s="157"/>
      <c r="K64" s="157"/>
      <c r="L64" s="157"/>
      <c r="M64" s="157"/>
      <c r="N64" s="157"/>
      <c r="O64" s="157"/>
      <c r="P64" s="157"/>
      <c r="Q64" s="157"/>
      <c r="R64" s="157"/>
      <c r="S64" s="157"/>
      <c r="T64" s="157"/>
      <c r="U64" s="157"/>
      <c r="V64" s="157"/>
      <c r="W64" s="157"/>
      <c r="X64" s="157"/>
      <c r="Y64" s="148"/>
      <c r="Z64" s="148"/>
      <c r="AA64" s="148"/>
      <c r="AB64" s="148"/>
      <c r="AC64" s="148"/>
      <c r="AD64" s="148"/>
      <c r="AE64" s="148"/>
      <c r="AF64" s="148"/>
      <c r="AG64" s="148" t="s">
        <v>136</v>
      </c>
      <c r="AH64" s="148">
        <v>0</v>
      </c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</row>
    <row r="65" spans="1:60" outlineLevel="1" x14ac:dyDescent="0.25">
      <c r="A65" s="155"/>
      <c r="B65" s="156"/>
      <c r="C65" s="188" t="s">
        <v>191</v>
      </c>
      <c r="D65" s="178"/>
      <c r="E65" s="179">
        <v>2.1</v>
      </c>
      <c r="F65" s="157"/>
      <c r="G65" s="157"/>
      <c r="H65" s="157"/>
      <c r="I65" s="157"/>
      <c r="J65" s="157"/>
      <c r="K65" s="157"/>
      <c r="L65" s="157"/>
      <c r="M65" s="157"/>
      <c r="N65" s="157"/>
      <c r="O65" s="157"/>
      <c r="P65" s="157"/>
      <c r="Q65" s="157"/>
      <c r="R65" s="157"/>
      <c r="S65" s="157"/>
      <c r="T65" s="157"/>
      <c r="U65" s="157"/>
      <c r="V65" s="157"/>
      <c r="W65" s="157"/>
      <c r="X65" s="157"/>
      <c r="Y65" s="148"/>
      <c r="Z65" s="148"/>
      <c r="AA65" s="148"/>
      <c r="AB65" s="148"/>
      <c r="AC65" s="148"/>
      <c r="AD65" s="148"/>
      <c r="AE65" s="148"/>
      <c r="AF65" s="148"/>
      <c r="AG65" s="148" t="s">
        <v>136</v>
      </c>
      <c r="AH65" s="148">
        <v>0</v>
      </c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</row>
    <row r="66" spans="1:60" outlineLevel="1" x14ac:dyDescent="0.25">
      <c r="A66" s="155"/>
      <c r="B66" s="156"/>
      <c r="C66" s="188" t="s">
        <v>192</v>
      </c>
      <c r="D66" s="178"/>
      <c r="E66" s="179">
        <v>1.8</v>
      </c>
      <c r="F66" s="157"/>
      <c r="G66" s="157"/>
      <c r="H66" s="157"/>
      <c r="I66" s="157"/>
      <c r="J66" s="157"/>
      <c r="K66" s="157"/>
      <c r="L66" s="157"/>
      <c r="M66" s="157"/>
      <c r="N66" s="157"/>
      <c r="O66" s="157"/>
      <c r="P66" s="157"/>
      <c r="Q66" s="157"/>
      <c r="R66" s="157"/>
      <c r="S66" s="157"/>
      <c r="T66" s="157"/>
      <c r="U66" s="157"/>
      <c r="V66" s="157"/>
      <c r="W66" s="157"/>
      <c r="X66" s="157"/>
      <c r="Y66" s="148"/>
      <c r="Z66" s="148"/>
      <c r="AA66" s="148"/>
      <c r="AB66" s="148"/>
      <c r="AC66" s="148"/>
      <c r="AD66" s="148"/>
      <c r="AE66" s="148"/>
      <c r="AF66" s="148"/>
      <c r="AG66" s="148" t="s">
        <v>136</v>
      </c>
      <c r="AH66" s="148">
        <v>0</v>
      </c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</row>
    <row r="67" spans="1:60" outlineLevel="1" x14ac:dyDescent="0.25">
      <c r="A67" s="155"/>
      <c r="B67" s="156"/>
      <c r="C67" s="188" t="s">
        <v>193</v>
      </c>
      <c r="D67" s="178"/>
      <c r="E67" s="179">
        <v>16.2</v>
      </c>
      <c r="F67" s="157"/>
      <c r="G67" s="157"/>
      <c r="H67" s="157"/>
      <c r="I67" s="157"/>
      <c r="J67" s="157"/>
      <c r="K67" s="157"/>
      <c r="L67" s="157"/>
      <c r="M67" s="157"/>
      <c r="N67" s="157"/>
      <c r="O67" s="157"/>
      <c r="P67" s="157"/>
      <c r="Q67" s="157"/>
      <c r="R67" s="157"/>
      <c r="S67" s="157"/>
      <c r="T67" s="157"/>
      <c r="U67" s="157"/>
      <c r="V67" s="157"/>
      <c r="W67" s="157"/>
      <c r="X67" s="157"/>
      <c r="Y67" s="148"/>
      <c r="Z67" s="148"/>
      <c r="AA67" s="148"/>
      <c r="AB67" s="148"/>
      <c r="AC67" s="148"/>
      <c r="AD67" s="148"/>
      <c r="AE67" s="148"/>
      <c r="AF67" s="148"/>
      <c r="AG67" s="148" t="s">
        <v>136</v>
      </c>
      <c r="AH67" s="148">
        <v>0</v>
      </c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</row>
    <row r="68" spans="1:60" outlineLevel="1" x14ac:dyDescent="0.25">
      <c r="A68" s="155"/>
      <c r="B68" s="156"/>
      <c r="C68" s="188" t="s">
        <v>194</v>
      </c>
      <c r="D68" s="178"/>
      <c r="E68" s="179">
        <v>2.4</v>
      </c>
      <c r="F68" s="157"/>
      <c r="G68" s="157"/>
      <c r="H68" s="157"/>
      <c r="I68" s="157"/>
      <c r="J68" s="157"/>
      <c r="K68" s="157"/>
      <c r="L68" s="157"/>
      <c r="M68" s="157"/>
      <c r="N68" s="157"/>
      <c r="O68" s="157"/>
      <c r="P68" s="157"/>
      <c r="Q68" s="157"/>
      <c r="R68" s="157"/>
      <c r="S68" s="157"/>
      <c r="T68" s="157"/>
      <c r="U68" s="157"/>
      <c r="V68" s="157"/>
      <c r="W68" s="157"/>
      <c r="X68" s="157"/>
      <c r="Y68" s="148"/>
      <c r="Z68" s="148"/>
      <c r="AA68" s="148"/>
      <c r="AB68" s="148"/>
      <c r="AC68" s="148"/>
      <c r="AD68" s="148"/>
      <c r="AE68" s="148"/>
      <c r="AF68" s="148"/>
      <c r="AG68" s="148" t="s">
        <v>136</v>
      </c>
      <c r="AH68" s="148">
        <v>0</v>
      </c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</row>
    <row r="69" spans="1:60" outlineLevel="1" x14ac:dyDescent="0.25">
      <c r="A69" s="155"/>
      <c r="B69" s="156"/>
      <c r="C69" s="188" t="s">
        <v>195</v>
      </c>
      <c r="D69" s="178"/>
      <c r="E69" s="179">
        <v>1.2</v>
      </c>
      <c r="F69" s="157"/>
      <c r="G69" s="157"/>
      <c r="H69" s="157"/>
      <c r="I69" s="157"/>
      <c r="J69" s="157"/>
      <c r="K69" s="157"/>
      <c r="L69" s="157"/>
      <c r="M69" s="157"/>
      <c r="N69" s="157"/>
      <c r="O69" s="157"/>
      <c r="P69" s="157"/>
      <c r="Q69" s="157"/>
      <c r="R69" s="157"/>
      <c r="S69" s="157"/>
      <c r="T69" s="157"/>
      <c r="U69" s="157"/>
      <c r="V69" s="157"/>
      <c r="W69" s="157"/>
      <c r="X69" s="157"/>
      <c r="Y69" s="148"/>
      <c r="Z69" s="148"/>
      <c r="AA69" s="148"/>
      <c r="AB69" s="148"/>
      <c r="AC69" s="148"/>
      <c r="AD69" s="148"/>
      <c r="AE69" s="148"/>
      <c r="AF69" s="148"/>
      <c r="AG69" s="148" t="s">
        <v>136</v>
      </c>
      <c r="AH69" s="148">
        <v>0</v>
      </c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</row>
    <row r="70" spans="1:60" ht="20.399999999999999" outlineLevel="1" x14ac:dyDescent="0.25">
      <c r="A70" s="181">
        <v>13</v>
      </c>
      <c r="B70" s="182" t="s">
        <v>196</v>
      </c>
      <c r="C70" s="189" t="s">
        <v>197</v>
      </c>
      <c r="D70" s="183" t="s">
        <v>198</v>
      </c>
      <c r="E70" s="184">
        <v>10</v>
      </c>
      <c r="F70" s="185"/>
      <c r="G70" s="186">
        <f>ROUND(E70*F70,2)</f>
        <v>0</v>
      </c>
      <c r="H70" s="185"/>
      <c r="I70" s="186">
        <f>ROUND(E70*H70,2)</f>
        <v>0</v>
      </c>
      <c r="J70" s="185"/>
      <c r="K70" s="186">
        <f>ROUND(E70*J70,2)</f>
        <v>0</v>
      </c>
      <c r="L70" s="186">
        <v>21</v>
      </c>
      <c r="M70" s="186">
        <f>G70*(1+L70/100)</f>
        <v>0</v>
      </c>
      <c r="N70" s="186">
        <v>5.4000000000000001E-4</v>
      </c>
      <c r="O70" s="186">
        <f>ROUND(E70*N70,2)</f>
        <v>0.01</v>
      </c>
      <c r="P70" s="186">
        <v>0</v>
      </c>
      <c r="Q70" s="186">
        <f>ROUND(E70*P70,2)</f>
        <v>0</v>
      </c>
      <c r="R70" s="186" t="s">
        <v>169</v>
      </c>
      <c r="S70" s="186" t="s">
        <v>120</v>
      </c>
      <c r="T70" s="187" t="s">
        <v>130</v>
      </c>
      <c r="U70" s="157">
        <v>0.09</v>
      </c>
      <c r="V70" s="157">
        <f>ROUND(E70*U70,2)</f>
        <v>0.9</v>
      </c>
      <c r="W70" s="157"/>
      <c r="X70" s="157" t="s">
        <v>131</v>
      </c>
      <c r="Y70" s="148"/>
      <c r="Z70" s="148"/>
      <c r="AA70" s="148"/>
      <c r="AB70" s="148"/>
      <c r="AC70" s="148"/>
      <c r="AD70" s="148"/>
      <c r="AE70" s="148"/>
      <c r="AF70" s="148"/>
      <c r="AG70" s="148" t="s">
        <v>132</v>
      </c>
      <c r="AH70" s="148"/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</row>
    <row r="71" spans="1:60" outlineLevel="1" x14ac:dyDescent="0.25">
      <c r="A71" s="165">
        <v>14</v>
      </c>
      <c r="B71" s="166" t="s">
        <v>199</v>
      </c>
      <c r="C71" s="174" t="s">
        <v>200</v>
      </c>
      <c r="D71" s="167" t="s">
        <v>0</v>
      </c>
      <c r="E71" s="168">
        <v>1032.1117999999999</v>
      </c>
      <c r="F71" s="169"/>
      <c r="G71" s="170">
        <f>ROUND(E71*F71,2)</f>
        <v>0</v>
      </c>
      <c r="H71" s="169"/>
      <c r="I71" s="170">
        <f>ROUND(E71*H71,2)</f>
        <v>0</v>
      </c>
      <c r="J71" s="169"/>
      <c r="K71" s="170">
        <f>ROUND(E71*J71,2)</f>
        <v>0</v>
      </c>
      <c r="L71" s="170">
        <v>21</v>
      </c>
      <c r="M71" s="170">
        <f>G71*(1+L71/100)</f>
        <v>0</v>
      </c>
      <c r="N71" s="170">
        <v>0</v>
      </c>
      <c r="O71" s="170">
        <f>ROUND(E71*N71,2)</f>
        <v>0</v>
      </c>
      <c r="P71" s="170">
        <v>0</v>
      </c>
      <c r="Q71" s="170">
        <f>ROUND(E71*P71,2)</f>
        <v>0</v>
      </c>
      <c r="R71" s="170" t="s">
        <v>169</v>
      </c>
      <c r="S71" s="170" t="s">
        <v>120</v>
      </c>
      <c r="T71" s="171" t="s">
        <v>130</v>
      </c>
      <c r="U71" s="157">
        <v>0</v>
      </c>
      <c r="V71" s="157">
        <f>ROUND(E71*U71,2)</f>
        <v>0</v>
      </c>
      <c r="W71" s="157"/>
      <c r="X71" s="157" t="s">
        <v>131</v>
      </c>
      <c r="Y71" s="148"/>
      <c r="Z71" s="148"/>
      <c r="AA71" s="148"/>
      <c r="AB71" s="148"/>
      <c r="AC71" s="148"/>
      <c r="AD71" s="148"/>
      <c r="AE71" s="148"/>
      <c r="AF71" s="148"/>
      <c r="AG71" s="148" t="s">
        <v>132</v>
      </c>
      <c r="AH71" s="148"/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  <c r="BH71" s="148"/>
    </row>
    <row r="72" spans="1:60" outlineLevel="1" x14ac:dyDescent="0.25">
      <c r="A72" s="155"/>
      <c r="B72" s="156"/>
      <c r="C72" s="253" t="s">
        <v>201</v>
      </c>
      <c r="D72" s="254"/>
      <c r="E72" s="254"/>
      <c r="F72" s="254"/>
      <c r="G72" s="254"/>
      <c r="H72" s="157"/>
      <c r="I72" s="157"/>
      <c r="J72" s="157"/>
      <c r="K72" s="157"/>
      <c r="L72" s="157"/>
      <c r="M72" s="157"/>
      <c r="N72" s="157"/>
      <c r="O72" s="157"/>
      <c r="P72" s="157"/>
      <c r="Q72" s="157"/>
      <c r="R72" s="157"/>
      <c r="S72" s="157"/>
      <c r="T72" s="157"/>
      <c r="U72" s="157"/>
      <c r="V72" s="157"/>
      <c r="W72" s="157"/>
      <c r="X72" s="157"/>
      <c r="Y72" s="148"/>
      <c r="Z72" s="148"/>
      <c r="AA72" s="148"/>
      <c r="AB72" s="148"/>
      <c r="AC72" s="148"/>
      <c r="AD72" s="148"/>
      <c r="AE72" s="148"/>
      <c r="AF72" s="148"/>
      <c r="AG72" s="148" t="s">
        <v>134</v>
      </c>
      <c r="AH72" s="148"/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  <c r="BA72" s="148"/>
      <c r="BB72" s="148"/>
      <c r="BC72" s="148"/>
      <c r="BD72" s="148"/>
      <c r="BE72" s="148"/>
      <c r="BF72" s="148"/>
      <c r="BG72" s="148"/>
      <c r="BH72" s="148"/>
    </row>
    <row r="73" spans="1:60" ht="20.399999999999999" outlineLevel="1" x14ac:dyDescent="0.25">
      <c r="A73" s="165">
        <v>15</v>
      </c>
      <c r="B73" s="166" t="s">
        <v>202</v>
      </c>
      <c r="C73" s="174" t="s">
        <v>203</v>
      </c>
      <c r="D73" s="167" t="s">
        <v>128</v>
      </c>
      <c r="E73" s="168">
        <v>20.167400000000001</v>
      </c>
      <c r="F73" s="169"/>
      <c r="G73" s="170">
        <f>ROUND(E73*F73,2)</f>
        <v>0</v>
      </c>
      <c r="H73" s="169"/>
      <c r="I73" s="170">
        <f>ROUND(E73*H73,2)</f>
        <v>0</v>
      </c>
      <c r="J73" s="169"/>
      <c r="K73" s="170">
        <f>ROUND(E73*J73,2)</f>
        <v>0</v>
      </c>
      <c r="L73" s="170">
        <v>21</v>
      </c>
      <c r="M73" s="170">
        <f>G73*(1+L73/100)</f>
        <v>0</v>
      </c>
      <c r="N73" s="170">
        <v>4.4999999999999997E-3</v>
      </c>
      <c r="O73" s="170">
        <f>ROUND(E73*N73,2)</f>
        <v>0.09</v>
      </c>
      <c r="P73" s="170">
        <v>0</v>
      </c>
      <c r="Q73" s="170">
        <f>ROUND(E73*P73,2)</f>
        <v>0</v>
      </c>
      <c r="R73" s="170" t="s">
        <v>204</v>
      </c>
      <c r="S73" s="170" t="s">
        <v>120</v>
      </c>
      <c r="T73" s="171" t="s">
        <v>130</v>
      </c>
      <c r="U73" s="157">
        <v>0</v>
      </c>
      <c r="V73" s="157">
        <f>ROUND(E73*U73,2)</f>
        <v>0</v>
      </c>
      <c r="W73" s="157"/>
      <c r="X73" s="157" t="s">
        <v>205</v>
      </c>
      <c r="Y73" s="148"/>
      <c r="Z73" s="148"/>
      <c r="AA73" s="148"/>
      <c r="AB73" s="148"/>
      <c r="AC73" s="148"/>
      <c r="AD73" s="148"/>
      <c r="AE73" s="148"/>
      <c r="AF73" s="148"/>
      <c r="AG73" s="148" t="s">
        <v>206</v>
      </c>
      <c r="AH73" s="148"/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  <c r="BA73" s="148"/>
      <c r="BB73" s="148"/>
      <c r="BC73" s="148"/>
      <c r="BD73" s="148"/>
      <c r="BE73" s="148"/>
      <c r="BF73" s="148"/>
      <c r="BG73" s="148"/>
      <c r="BH73" s="148"/>
    </row>
    <row r="74" spans="1:60" outlineLevel="1" x14ac:dyDescent="0.25">
      <c r="A74" s="155"/>
      <c r="B74" s="156"/>
      <c r="C74" s="188" t="s">
        <v>207</v>
      </c>
      <c r="D74" s="178"/>
      <c r="E74" s="179">
        <v>20.167400000000001</v>
      </c>
      <c r="F74" s="157"/>
      <c r="G74" s="157"/>
      <c r="H74" s="157"/>
      <c r="I74" s="157"/>
      <c r="J74" s="157"/>
      <c r="K74" s="157"/>
      <c r="L74" s="157"/>
      <c r="M74" s="157"/>
      <c r="N74" s="157"/>
      <c r="O74" s="157"/>
      <c r="P74" s="157"/>
      <c r="Q74" s="157"/>
      <c r="R74" s="157"/>
      <c r="S74" s="157"/>
      <c r="T74" s="157"/>
      <c r="U74" s="157"/>
      <c r="V74" s="157"/>
      <c r="W74" s="157"/>
      <c r="X74" s="157"/>
      <c r="Y74" s="148"/>
      <c r="Z74" s="148"/>
      <c r="AA74" s="148"/>
      <c r="AB74" s="148"/>
      <c r="AC74" s="148"/>
      <c r="AD74" s="148"/>
      <c r="AE74" s="148"/>
      <c r="AF74" s="148"/>
      <c r="AG74" s="148" t="s">
        <v>136</v>
      </c>
      <c r="AH74" s="148">
        <v>0</v>
      </c>
      <c r="AI74" s="148"/>
      <c r="AJ74" s="148"/>
      <c r="AK74" s="148"/>
      <c r="AL74" s="148"/>
      <c r="AM74" s="148"/>
      <c r="AN74" s="148"/>
      <c r="AO74" s="148"/>
      <c r="AP74" s="148"/>
      <c r="AQ74" s="148"/>
      <c r="AR74" s="148"/>
      <c r="AS74" s="148"/>
      <c r="AT74" s="148"/>
      <c r="AU74" s="148"/>
      <c r="AV74" s="148"/>
      <c r="AW74" s="148"/>
      <c r="AX74" s="148"/>
      <c r="AY74" s="148"/>
      <c r="AZ74" s="148"/>
      <c r="BA74" s="148"/>
      <c r="BB74" s="148"/>
      <c r="BC74" s="148"/>
      <c r="BD74" s="148"/>
      <c r="BE74" s="148"/>
      <c r="BF74" s="148"/>
      <c r="BG74" s="148"/>
      <c r="BH74" s="148"/>
    </row>
    <row r="75" spans="1:60" x14ac:dyDescent="0.25">
      <c r="A75" s="159" t="s">
        <v>115</v>
      </c>
      <c r="B75" s="160" t="s">
        <v>72</v>
      </c>
      <c r="C75" s="173" t="s">
        <v>73</v>
      </c>
      <c r="D75" s="161"/>
      <c r="E75" s="162"/>
      <c r="F75" s="163"/>
      <c r="G75" s="163">
        <f>SUMIF(AG76:AG84,"&lt;&gt;NOR",G76:G84)</f>
        <v>0</v>
      </c>
      <c r="H75" s="163"/>
      <c r="I75" s="163">
        <f>SUM(I76:I84)</f>
        <v>0</v>
      </c>
      <c r="J75" s="163"/>
      <c r="K75" s="163">
        <f>SUM(K76:K84)</f>
        <v>0</v>
      </c>
      <c r="L75" s="163"/>
      <c r="M75" s="163">
        <f>SUM(M76:M84)</f>
        <v>0</v>
      </c>
      <c r="N75" s="163"/>
      <c r="O75" s="163">
        <f>SUM(O76:O84)</f>
        <v>0.28000000000000003</v>
      </c>
      <c r="P75" s="163"/>
      <c r="Q75" s="163">
        <f>SUM(Q76:Q84)</f>
        <v>0</v>
      </c>
      <c r="R75" s="163"/>
      <c r="S75" s="163"/>
      <c r="T75" s="164"/>
      <c r="U75" s="158"/>
      <c r="V75" s="158">
        <f>SUM(V76:V84)</f>
        <v>19.560000000000002</v>
      </c>
      <c r="W75" s="158"/>
      <c r="X75" s="158"/>
      <c r="AG75" t="s">
        <v>116</v>
      </c>
    </row>
    <row r="76" spans="1:60" outlineLevel="1" x14ac:dyDescent="0.25">
      <c r="A76" s="165">
        <v>16</v>
      </c>
      <c r="B76" s="166" t="s">
        <v>208</v>
      </c>
      <c r="C76" s="174" t="s">
        <v>209</v>
      </c>
      <c r="D76" s="167" t="s">
        <v>128</v>
      </c>
      <c r="E76" s="168">
        <v>126.67</v>
      </c>
      <c r="F76" s="169"/>
      <c r="G76" s="170">
        <f>ROUND(E76*F76,2)</f>
        <v>0</v>
      </c>
      <c r="H76" s="169"/>
      <c r="I76" s="170">
        <f>ROUND(E76*H76,2)</f>
        <v>0</v>
      </c>
      <c r="J76" s="169"/>
      <c r="K76" s="170">
        <f>ROUND(E76*J76,2)</f>
        <v>0</v>
      </c>
      <c r="L76" s="170">
        <v>21</v>
      </c>
      <c r="M76" s="170">
        <f>G76*(1+L76/100)</f>
        <v>0</v>
      </c>
      <c r="N76" s="170">
        <v>0</v>
      </c>
      <c r="O76" s="170">
        <f>ROUND(E76*N76,2)</f>
        <v>0</v>
      </c>
      <c r="P76" s="170">
        <v>0</v>
      </c>
      <c r="Q76" s="170">
        <f>ROUND(E76*P76,2)</f>
        <v>0</v>
      </c>
      <c r="R76" s="170" t="s">
        <v>210</v>
      </c>
      <c r="S76" s="170" t="s">
        <v>120</v>
      </c>
      <c r="T76" s="171" t="s">
        <v>130</v>
      </c>
      <c r="U76" s="157">
        <v>0.08</v>
      </c>
      <c r="V76" s="157">
        <f>ROUND(E76*U76,2)</f>
        <v>10.130000000000001</v>
      </c>
      <c r="W76" s="157"/>
      <c r="X76" s="157" t="s">
        <v>131</v>
      </c>
      <c r="Y76" s="148"/>
      <c r="Z76" s="148"/>
      <c r="AA76" s="148"/>
      <c r="AB76" s="148"/>
      <c r="AC76" s="148"/>
      <c r="AD76" s="148"/>
      <c r="AE76" s="148"/>
      <c r="AF76" s="148"/>
      <c r="AG76" s="148" t="s">
        <v>132</v>
      </c>
      <c r="AH76" s="148"/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  <c r="BH76" s="148"/>
    </row>
    <row r="77" spans="1:60" outlineLevel="1" x14ac:dyDescent="0.25">
      <c r="A77" s="155"/>
      <c r="B77" s="156"/>
      <c r="C77" s="188" t="s">
        <v>211</v>
      </c>
      <c r="D77" s="178"/>
      <c r="E77" s="179">
        <v>126.67</v>
      </c>
      <c r="F77" s="157"/>
      <c r="G77" s="157"/>
      <c r="H77" s="157"/>
      <c r="I77" s="157"/>
      <c r="J77" s="157"/>
      <c r="K77" s="157"/>
      <c r="L77" s="157"/>
      <c r="M77" s="157"/>
      <c r="N77" s="157"/>
      <c r="O77" s="157"/>
      <c r="P77" s="157"/>
      <c r="Q77" s="157"/>
      <c r="R77" s="157"/>
      <c r="S77" s="157"/>
      <c r="T77" s="157"/>
      <c r="U77" s="157"/>
      <c r="V77" s="157"/>
      <c r="W77" s="157"/>
      <c r="X77" s="157"/>
      <c r="Y77" s="148"/>
      <c r="Z77" s="148"/>
      <c r="AA77" s="148"/>
      <c r="AB77" s="148"/>
      <c r="AC77" s="148"/>
      <c r="AD77" s="148"/>
      <c r="AE77" s="148"/>
      <c r="AF77" s="148"/>
      <c r="AG77" s="148" t="s">
        <v>136</v>
      </c>
      <c r="AH77" s="148">
        <v>0</v>
      </c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  <c r="BA77" s="148"/>
      <c r="BB77" s="148"/>
      <c r="BC77" s="148"/>
      <c r="BD77" s="148"/>
      <c r="BE77" s="148"/>
      <c r="BF77" s="148"/>
      <c r="BG77" s="148"/>
      <c r="BH77" s="148"/>
    </row>
    <row r="78" spans="1:60" outlineLevel="1" x14ac:dyDescent="0.25">
      <c r="A78" s="165">
        <v>17</v>
      </c>
      <c r="B78" s="166" t="s">
        <v>212</v>
      </c>
      <c r="C78" s="174" t="s">
        <v>213</v>
      </c>
      <c r="D78" s="167" t="s">
        <v>128</v>
      </c>
      <c r="E78" s="168">
        <v>134.72</v>
      </c>
      <c r="F78" s="169"/>
      <c r="G78" s="170">
        <f>ROUND(E78*F78,2)</f>
        <v>0</v>
      </c>
      <c r="H78" s="169"/>
      <c r="I78" s="170">
        <f>ROUND(E78*H78,2)</f>
        <v>0</v>
      </c>
      <c r="J78" s="169"/>
      <c r="K78" s="170">
        <f>ROUND(E78*J78,2)</f>
        <v>0</v>
      </c>
      <c r="L78" s="170">
        <v>21</v>
      </c>
      <c r="M78" s="170">
        <f>G78*(1+L78/100)</f>
        <v>0</v>
      </c>
      <c r="N78" s="170">
        <v>1.0000000000000001E-5</v>
      </c>
      <c r="O78" s="170">
        <f>ROUND(E78*N78,2)</f>
        <v>0</v>
      </c>
      <c r="P78" s="170">
        <v>0</v>
      </c>
      <c r="Q78" s="170">
        <f>ROUND(E78*P78,2)</f>
        <v>0</v>
      </c>
      <c r="R78" s="170" t="s">
        <v>210</v>
      </c>
      <c r="S78" s="170" t="s">
        <v>120</v>
      </c>
      <c r="T78" s="171" t="s">
        <v>121</v>
      </c>
      <c r="U78" s="157">
        <v>7.0000000000000007E-2</v>
      </c>
      <c r="V78" s="157">
        <f>ROUND(E78*U78,2)</f>
        <v>9.43</v>
      </c>
      <c r="W78" s="157"/>
      <c r="X78" s="157" t="s">
        <v>131</v>
      </c>
      <c r="Y78" s="148"/>
      <c r="Z78" s="148"/>
      <c r="AA78" s="148"/>
      <c r="AB78" s="148"/>
      <c r="AC78" s="148"/>
      <c r="AD78" s="148"/>
      <c r="AE78" s="148"/>
      <c r="AF78" s="148"/>
      <c r="AG78" s="148" t="s">
        <v>132</v>
      </c>
      <c r="AH78" s="148"/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  <c r="BA78" s="148"/>
      <c r="BB78" s="148"/>
      <c r="BC78" s="148"/>
      <c r="BD78" s="148"/>
      <c r="BE78" s="148"/>
      <c r="BF78" s="148"/>
      <c r="BG78" s="148"/>
      <c r="BH78" s="148"/>
    </row>
    <row r="79" spans="1:60" outlineLevel="1" x14ac:dyDescent="0.25">
      <c r="A79" s="155"/>
      <c r="B79" s="156"/>
      <c r="C79" s="188" t="s">
        <v>135</v>
      </c>
      <c r="D79" s="178"/>
      <c r="E79" s="179">
        <v>126.67</v>
      </c>
      <c r="F79" s="157"/>
      <c r="G79" s="157"/>
      <c r="H79" s="157"/>
      <c r="I79" s="157"/>
      <c r="J79" s="157"/>
      <c r="K79" s="157"/>
      <c r="L79" s="157"/>
      <c r="M79" s="157"/>
      <c r="N79" s="157"/>
      <c r="O79" s="157"/>
      <c r="P79" s="157"/>
      <c r="Q79" s="157"/>
      <c r="R79" s="157"/>
      <c r="S79" s="157"/>
      <c r="T79" s="157"/>
      <c r="U79" s="157"/>
      <c r="V79" s="157"/>
      <c r="W79" s="157"/>
      <c r="X79" s="157"/>
      <c r="Y79" s="148"/>
      <c r="Z79" s="148"/>
      <c r="AA79" s="148"/>
      <c r="AB79" s="148"/>
      <c r="AC79" s="148"/>
      <c r="AD79" s="148"/>
      <c r="AE79" s="148"/>
      <c r="AF79" s="148"/>
      <c r="AG79" s="148" t="s">
        <v>136</v>
      </c>
      <c r="AH79" s="148">
        <v>0</v>
      </c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  <c r="BA79" s="148"/>
      <c r="BB79" s="148"/>
      <c r="BC79" s="148"/>
      <c r="BD79" s="148"/>
      <c r="BE79" s="148"/>
      <c r="BF79" s="148"/>
      <c r="BG79" s="148"/>
      <c r="BH79" s="148"/>
    </row>
    <row r="80" spans="1:60" outlineLevel="1" x14ac:dyDescent="0.25">
      <c r="A80" s="155"/>
      <c r="B80" s="156"/>
      <c r="C80" s="188" t="s">
        <v>137</v>
      </c>
      <c r="D80" s="178"/>
      <c r="E80" s="179">
        <v>8.0500000000000007</v>
      </c>
      <c r="F80" s="157"/>
      <c r="G80" s="157"/>
      <c r="H80" s="157"/>
      <c r="I80" s="157"/>
      <c r="J80" s="157"/>
      <c r="K80" s="157"/>
      <c r="L80" s="157"/>
      <c r="M80" s="157"/>
      <c r="N80" s="157"/>
      <c r="O80" s="157"/>
      <c r="P80" s="157"/>
      <c r="Q80" s="157"/>
      <c r="R80" s="157"/>
      <c r="S80" s="157"/>
      <c r="T80" s="157"/>
      <c r="U80" s="157"/>
      <c r="V80" s="157"/>
      <c r="W80" s="157"/>
      <c r="X80" s="157"/>
      <c r="Y80" s="148"/>
      <c r="Z80" s="148"/>
      <c r="AA80" s="148"/>
      <c r="AB80" s="148"/>
      <c r="AC80" s="148"/>
      <c r="AD80" s="148"/>
      <c r="AE80" s="148"/>
      <c r="AF80" s="148"/>
      <c r="AG80" s="148" t="s">
        <v>136</v>
      </c>
      <c r="AH80" s="148">
        <v>0</v>
      </c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  <c r="BA80" s="148"/>
      <c r="BB80" s="148"/>
      <c r="BC80" s="148"/>
      <c r="BD80" s="148"/>
      <c r="BE80" s="148"/>
      <c r="BF80" s="148"/>
      <c r="BG80" s="148"/>
      <c r="BH80" s="148"/>
    </row>
    <row r="81" spans="1:60" outlineLevel="1" x14ac:dyDescent="0.25">
      <c r="A81" s="165">
        <v>18</v>
      </c>
      <c r="B81" s="166" t="s">
        <v>214</v>
      </c>
      <c r="C81" s="174" t="s">
        <v>215</v>
      </c>
      <c r="D81" s="167" t="s">
        <v>0</v>
      </c>
      <c r="E81" s="168">
        <v>292.9948</v>
      </c>
      <c r="F81" s="169"/>
      <c r="G81" s="170">
        <f>ROUND(E81*F81,2)</f>
        <v>0</v>
      </c>
      <c r="H81" s="169"/>
      <c r="I81" s="170">
        <f>ROUND(E81*H81,2)</f>
        <v>0</v>
      </c>
      <c r="J81" s="169"/>
      <c r="K81" s="170">
        <f>ROUND(E81*J81,2)</f>
        <v>0</v>
      </c>
      <c r="L81" s="170">
        <v>21</v>
      </c>
      <c r="M81" s="170">
        <f>G81*(1+L81/100)</f>
        <v>0</v>
      </c>
      <c r="N81" s="170">
        <v>0</v>
      </c>
      <c r="O81" s="170">
        <f>ROUND(E81*N81,2)</f>
        <v>0</v>
      </c>
      <c r="P81" s="170">
        <v>0</v>
      </c>
      <c r="Q81" s="170">
        <f>ROUND(E81*P81,2)</f>
        <v>0</v>
      </c>
      <c r="R81" s="170" t="s">
        <v>210</v>
      </c>
      <c r="S81" s="170" t="s">
        <v>120</v>
      </c>
      <c r="T81" s="171" t="s">
        <v>130</v>
      </c>
      <c r="U81" s="157">
        <v>0</v>
      </c>
      <c r="V81" s="157">
        <f>ROUND(E81*U81,2)</f>
        <v>0</v>
      </c>
      <c r="W81" s="157"/>
      <c r="X81" s="157" t="s">
        <v>131</v>
      </c>
      <c r="Y81" s="148"/>
      <c r="Z81" s="148"/>
      <c r="AA81" s="148"/>
      <c r="AB81" s="148"/>
      <c r="AC81" s="148"/>
      <c r="AD81" s="148"/>
      <c r="AE81" s="148"/>
      <c r="AF81" s="148"/>
      <c r="AG81" s="148" t="s">
        <v>132</v>
      </c>
      <c r="AH81" s="148"/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  <c r="BA81" s="148"/>
      <c r="BB81" s="148"/>
      <c r="BC81" s="148"/>
      <c r="BD81" s="148"/>
      <c r="BE81" s="148"/>
      <c r="BF81" s="148"/>
      <c r="BG81" s="148"/>
      <c r="BH81" s="148"/>
    </row>
    <row r="82" spans="1:60" outlineLevel="1" x14ac:dyDescent="0.25">
      <c r="A82" s="155"/>
      <c r="B82" s="156"/>
      <c r="C82" s="253" t="s">
        <v>216</v>
      </c>
      <c r="D82" s="254"/>
      <c r="E82" s="254"/>
      <c r="F82" s="254"/>
      <c r="G82" s="254"/>
      <c r="H82" s="157"/>
      <c r="I82" s="157"/>
      <c r="J82" s="157"/>
      <c r="K82" s="157"/>
      <c r="L82" s="157"/>
      <c r="M82" s="157"/>
      <c r="N82" s="157"/>
      <c r="O82" s="157"/>
      <c r="P82" s="157"/>
      <c r="Q82" s="157"/>
      <c r="R82" s="157"/>
      <c r="S82" s="157"/>
      <c r="T82" s="157"/>
      <c r="U82" s="157"/>
      <c r="V82" s="157"/>
      <c r="W82" s="157"/>
      <c r="X82" s="157"/>
      <c r="Y82" s="148"/>
      <c r="Z82" s="148"/>
      <c r="AA82" s="148"/>
      <c r="AB82" s="148"/>
      <c r="AC82" s="148"/>
      <c r="AD82" s="148"/>
      <c r="AE82" s="148"/>
      <c r="AF82" s="148"/>
      <c r="AG82" s="148" t="s">
        <v>134</v>
      </c>
      <c r="AH82" s="148"/>
      <c r="AI82" s="148"/>
      <c r="AJ82" s="148"/>
      <c r="AK82" s="148"/>
      <c r="AL82" s="148"/>
      <c r="AM82" s="148"/>
      <c r="AN82" s="148"/>
      <c r="AO82" s="148"/>
      <c r="AP82" s="148"/>
      <c r="AQ82" s="148"/>
      <c r="AR82" s="148"/>
      <c r="AS82" s="148"/>
      <c r="AT82" s="148"/>
      <c r="AU82" s="148"/>
      <c r="AV82" s="148"/>
      <c r="AW82" s="148"/>
      <c r="AX82" s="148"/>
      <c r="AY82" s="148"/>
      <c r="AZ82" s="148"/>
      <c r="BA82" s="148"/>
      <c r="BB82" s="148"/>
      <c r="BC82" s="148"/>
      <c r="BD82" s="148"/>
      <c r="BE82" s="148"/>
      <c r="BF82" s="148"/>
      <c r="BG82" s="148"/>
      <c r="BH82" s="148"/>
    </row>
    <row r="83" spans="1:60" ht="20.399999999999999" outlineLevel="1" x14ac:dyDescent="0.25">
      <c r="A83" s="165">
        <v>19</v>
      </c>
      <c r="B83" s="166" t="s">
        <v>217</v>
      </c>
      <c r="C83" s="174" t="s">
        <v>218</v>
      </c>
      <c r="D83" s="167" t="s">
        <v>163</v>
      </c>
      <c r="E83" s="168">
        <v>11.14696</v>
      </c>
      <c r="F83" s="169"/>
      <c r="G83" s="170">
        <f>ROUND(E83*F83,2)</f>
        <v>0</v>
      </c>
      <c r="H83" s="169"/>
      <c r="I83" s="170">
        <f>ROUND(E83*H83,2)</f>
        <v>0</v>
      </c>
      <c r="J83" s="169"/>
      <c r="K83" s="170">
        <f>ROUND(E83*J83,2)</f>
        <v>0</v>
      </c>
      <c r="L83" s="170">
        <v>21</v>
      </c>
      <c r="M83" s="170">
        <f>G83*(1+L83/100)</f>
        <v>0</v>
      </c>
      <c r="N83" s="170">
        <v>2.5000000000000001E-2</v>
      </c>
      <c r="O83" s="170">
        <f>ROUND(E83*N83,2)</f>
        <v>0.28000000000000003</v>
      </c>
      <c r="P83" s="170">
        <v>0</v>
      </c>
      <c r="Q83" s="170">
        <f>ROUND(E83*P83,2)</f>
        <v>0</v>
      </c>
      <c r="R83" s="170" t="s">
        <v>204</v>
      </c>
      <c r="S83" s="170" t="s">
        <v>120</v>
      </c>
      <c r="T83" s="171" t="s">
        <v>130</v>
      </c>
      <c r="U83" s="157">
        <v>0</v>
      </c>
      <c r="V83" s="157">
        <f>ROUND(E83*U83,2)</f>
        <v>0</v>
      </c>
      <c r="W83" s="157"/>
      <c r="X83" s="157" t="s">
        <v>205</v>
      </c>
      <c r="Y83" s="148"/>
      <c r="Z83" s="148"/>
      <c r="AA83" s="148"/>
      <c r="AB83" s="148"/>
      <c r="AC83" s="148"/>
      <c r="AD83" s="148"/>
      <c r="AE83" s="148"/>
      <c r="AF83" s="148"/>
      <c r="AG83" s="148" t="s">
        <v>206</v>
      </c>
      <c r="AH83" s="148"/>
      <c r="AI83" s="148"/>
      <c r="AJ83" s="148"/>
      <c r="AK83" s="148"/>
      <c r="AL83" s="148"/>
      <c r="AM83" s="148"/>
      <c r="AN83" s="148"/>
      <c r="AO83" s="148"/>
      <c r="AP83" s="148"/>
      <c r="AQ83" s="148"/>
      <c r="AR83" s="148"/>
      <c r="AS83" s="148"/>
      <c r="AT83" s="148"/>
      <c r="AU83" s="148"/>
      <c r="AV83" s="148"/>
      <c r="AW83" s="148"/>
      <c r="AX83" s="148"/>
      <c r="AY83" s="148"/>
      <c r="AZ83" s="148"/>
      <c r="BA83" s="148"/>
      <c r="BB83" s="148"/>
      <c r="BC83" s="148"/>
      <c r="BD83" s="148"/>
      <c r="BE83" s="148"/>
      <c r="BF83" s="148"/>
      <c r="BG83" s="148"/>
      <c r="BH83" s="148"/>
    </row>
    <row r="84" spans="1:60" outlineLevel="1" x14ac:dyDescent="0.25">
      <c r="A84" s="155"/>
      <c r="B84" s="156"/>
      <c r="C84" s="188" t="s">
        <v>219</v>
      </c>
      <c r="D84" s="178"/>
      <c r="E84" s="179">
        <v>11.14696</v>
      </c>
      <c r="F84" s="157"/>
      <c r="G84" s="157"/>
      <c r="H84" s="157"/>
      <c r="I84" s="157"/>
      <c r="J84" s="157"/>
      <c r="K84" s="157"/>
      <c r="L84" s="157"/>
      <c r="M84" s="157"/>
      <c r="N84" s="157"/>
      <c r="O84" s="157"/>
      <c r="P84" s="157"/>
      <c r="Q84" s="157"/>
      <c r="R84" s="157"/>
      <c r="S84" s="157"/>
      <c r="T84" s="157"/>
      <c r="U84" s="157"/>
      <c r="V84" s="157"/>
      <c r="W84" s="157"/>
      <c r="X84" s="157"/>
      <c r="Y84" s="148"/>
      <c r="Z84" s="148"/>
      <c r="AA84" s="148"/>
      <c r="AB84" s="148"/>
      <c r="AC84" s="148"/>
      <c r="AD84" s="148"/>
      <c r="AE84" s="148"/>
      <c r="AF84" s="148"/>
      <c r="AG84" s="148" t="s">
        <v>136</v>
      </c>
      <c r="AH84" s="148">
        <v>0</v>
      </c>
      <c r="AI84" s="148"/>
      <c r="AJ84" s="148"/>
      <c r="AK84" s="148"/>
      <c r="AL84" s="148"/>
      <c r="AM84" s="148"/>
      <c r="AN84" s="148"/>
      <c r="AO84" s="148"/>
      <c r="AP84" s="148"/>
      <c r="AQ84" s="148"/>
      <c r="AR84" s="148"/>
      <c r="AS84" s="148"/>
      <c r="AT84" s="148"/>
      <c r="AU84" s="148"/>
      <c r="AV84" s="148"/>
      <c r="AW84" s="148"/>
      <c r="AX84" s="148"/>
      <c r="AY84" s="148"/>
      <c r="AZ84" s="148"/>
      <c r="BA84" s="148"/>
      <c r="BB84" s="148"/>
      <c r="BC84" s="148"/>
      <c r="BD84" s="148"/>
      <c r="BE84" s="148"/>
      <c r="BF84" s="148"/>
      <c r="BG84" s="148"/>
      <c r="BH84" s="148"/>
    </row>
    <row r="85" spans="1:60" x14ac:dyDescent="0.25">
      <c r="A85" s="159" t="s">
        <v>115</v>
      </c>
      <c r="B85" s="160" t="s">
        <v>74</v>
      </c>
      <c r="C85" s="173" t="s">
        <v>75</v>
      </c>
      <c r="D85" s="161"/>
      <c r="E85" s="162"/>
      <c r="F85" s="163"/>
      <c r="G85" s="163">
        <f>SUMIF(AG86:AG91,"&lt;&gt;NOR",G86:G91)</f>
        <v>0</v>
      </c>
      <c r="H85" s="163"/>
      <c r="I85" s="163">
        <f>SUM(I86:I91)</f>
        <v>0</v>
      </c>
      <c r="J85" s="163"/>
      <c r="K85" s="163">
        <f>SUM(K86:K91)</f>
        <v>0</v>
      </c>
      <c r="L85" s="163"/>
      <c r="M85" s="163">
        <f>SUM(M86:M91)</f>
        <v>0</v>
      </c>
      <c r="N85" s="163"/>
      <c r="O85" s="163">
        <f>SUM(O86:O91)</f>
        <v>0</v>
      </c>
      <c r="P85" s="163"/>
      <c r="Q85" s="163">
        <f>SUM(Q86:Q91)</f>
        <v>0</v>
      </c>
      <c r="R85" s="163"/>
      <c r="S85" s="163"/>
      <c r="T85" s="164"/>
      <c r="U85" s="158"/>
      <c r="V85" s="158">
        <f>SUM(V86:V91)</f>
        <v>0.81</v>
      </c>
      <c r="W85" s="158"/>
      <c r="X85" s="158"/>
      <c r="AG85" t="s">
        <v>116</v>
      </c>
    </row>
    <row r="86" spans="1:60" ht="20.399999999999999" outlineLevel="1" x14ac:dyDescent="0.25">
      <c r="A86" s="165">
        <v>20</v>
      </c>
      <c r="B86" s="166" t="s">
        <v>220</v>
      </c>
      <c r="C86" s="174" t="s">
        <v>221</v>
      </c>
      <c r="D86" s="167" t="s">
        <v>128</v>
      </c>
      <c r="E86" s="168">
        <v>8.0500000000000007</v>
      </c>
      <c r="F86" s="169"/>
      <c r="G86" s="170">
        <f>ROUND(E86*F86,2)</f>
        <v>0</v>
      </c>
      <c r="H86" s="169"/>
      <c r="I86" s="170">
        <f>ROUND(E86*H86,2)</f>
        <v>0</v>
      </c>
      <c r="J86" s="169"/>
      <c r="K86" s="170">
        <f>ROUND(E86*J86,2)</f>
        <v>0</v>
      </c>
      <c r="L86" s="170">
        <v>21</v>
      </c>
      <c r="M86" s="170">
        <f>G86*(1+L86/100)</f>
        <v>0</v>
      </c>
      <c r="N86" s="170">
        <v>0</v>
      </c>
      <c r="O86" s="170">
        <f>ROUND(E86*N86,2)</f>
        <v>0</v>
      </c>
      <c r="P86" s="170">
        <v>0</v>
      </c>
      <c r="Q86" s="170">
        <f>ROUND(E86*P86,2)</f>
        <v>0</v>
      </c>
      <c r="R86" s="170" t="s">
        <v>222</v>
      </c>
      <c r="S86" s="170" t="s">
        <v>120</v>
      </c>
      <c r="T86" s="171" t="s">
        <v>130</v>
      </c>
      <c r="U86" s="157">
        <v>0.1</v>
      </c>
      <c r="V86" s="157">
        <f>ROUND(E86*U86,2)</f>
        <v>0.81</v>
      </c>
      <c r="W86" s="157"/>
      <c r="X86" s="157" t="s">
        <v>131</v>
      </c>
      <c r="Y86" s="148"/>
      <c r="Z86" s="148"/>
      <c r="AA86" s="148"/>
      <c r="AB86" s="148"/>
      <c r="AC86" s="148"/>
      <c r="AD86" s="148"/>
      <c r="AE86" s="148"/>
      <c r="AF86" s="148"/>
      <c r="AG86" s="148" t="s">
        <v>132</v>
      </c>
      <c r="AH86" s="148"/>
      <c r="AI86" s="148"/>
      <c r="AJ86" s="148"/>
      <c r="AK86" s="148"/>
      <c r="AL86" s="148"/>
      <c r="AM86" s="148"/>
      <c r="AN86" s="148"/>
      <c r="AO86" s="148"/>
      <c r="AP86" s="148"/>
      <c r="AQ86" s="148"/>
      <c r="AR86" s="148"/>
      <c r="AS86" s="148"/>
      <c r="AT86" s="148"/>
      <c r="AU86" s="148"/>
      <c r="AV86" s="148"/>
      <c r="AW86" s="148"/>
      <c r="AX86" s="148"/>
      <c r="AY86" s="148"/>
      <c r="AZ86" s="148"/>
      <c r="BA86" s="148"/>
      <c r="BB86" s="148"/>
      <c r="BC86" s="148"/>
      <c r="BD86" s="148"/>
      <c r="BE86" s="148"/>
      <c r="BF86" s="148"/>
      <c r="BG86" s="148"/>
      <c r="BH86" s="148"/>
    </row>
    <row r="87" spans="1:60" outlineLevel="1" x14ac:dyDescent="0.25">
      <c r="A87" s="155"/>
      <c r="B87" s="156"/>
      <c r="C87" s="188" t="s">
        <v>137</v>
      </c>
      <c r="D87" s="178"/>
      <c r="E87" s="179">
        <v>8.0500000000000007</v>
      </c>
      <c r="F87" s="157"/>
      <c r="G87" s="157"/>
      <c r="H87" s="157"/>
      <c r="I87" s="157"/>
      <c r="J87" s="157"/>
      <c r="K87" s="157"/>
      <c r="L87" s="157"/>
      <c r="M87" s="157"/>
      <c r="N87" s="157"/>
      <c r="O87" s="157"/>
      <c r="P87" s="157"/>
      <c r="Q87" s="157"/>
      <c r="R87" s="157"/>
      <c r="S87" s="157"/>
      <c r="T87" s="157"/>
      <c r="U87" s="157"/>
      <c r="V87" s="157"/>
      <c r="W87" s="157"/>
      <c r="X87" s="157"/>
      <c r="Y87" s="148"/>
      <c r="Z87" s="148"/>
      <c r="AA87" s="148"/>
      <c r="AB87" s="148"/>
      <c r="AC87" s="148"/>
      <c r="AD87" s="148"/>
      <c r="AE87" s="148"/>
      <c r="AF87" s="148"/>
      <c r="AG87" s="148" t="s">
        <v>136</v>
      </c>
      <c r="AH87" s="148">
        <v>0</v>
      </c>
      <c r="AI87" s="148"/>
      <c r="AJ87" s="148"/>
      <c r="AK87" s="148"/>
      <c r="AL87" s="148"/>
      <c r="AM87" s="148"/>
      <c r="AN87" s="148"/>
      <c r="AO87" s="148"/>
      <c r="AP87" s="148"/>
      <c r="AQ87" s="148"/>
      <c r="AR87" s="148"/>
      <c r="AS87" s="148"/>
      <c r="AT87" s="148"/>
      <c r="AU87" s="148"/>
      <c r="AV87" s="148"/>
      <c r="AW87" s="148"/>
      <c r="AX87" s="148"/>
      <c r="AY87" s="148"/>
      <c r="AZ87" s="148"/>
      <c r="BA87" s="148"/>
      <c r="BB87" s="148"/>
      <c r="BC87" s="148"/>
      <c r="BD87" s="148"/>
      <c r="BE87" s="148"/>
      <c r="BF87" s="148"/>
      <c r="BG87" s="148"/>
      <c r="BH87" s="148"/>
    </row>
    <row r="88" spans="1:60" outlineLevel="1" x14ac:dyDescent="0.25">
      <c r="A88" s="165">
        <v>21</v>
      </c>
      <c r="B88" s="166" t="s">
        <v>223</v>
      </c>
      <c r="C88" s="174" t="s">
        <v>224</v>
      </c>
      <c r="D88" s="167" t="s">
        <v>0</v>
      </c>
      <c r="E88" s="168">
        <v>8.8796999999999997</v>
      </c>
      <c r="F88" s="169"/>
      <c r="G88" s="170">
        <f>ROUND(E88*F88,2)</f>
        <v>0</v>
      </c>
      <c r="H88" s="169"/>
      <c r="I88" s="170">
        <f>ROUND(E88*H88,2)</f>
        <v>0</v>
      </c>
      <c r="J88" s="169"/>
      <c r="K88" s="170">
        <f>ROUND(E88*J88,2)</f>
        <v>0</v>
      </c>
      <c r="L88" s="170">
        <v>21</v>
      </c>
      <c r="M88" s="170">
        <f>G88*(1+L88/100)</f>
        <v>0</v>
      </c>
      <c r="N88" s="170">
        <v>0</v>
      </c>
      <c r="O88" s="170">
        <f>ROUND(E88*N88,2)</f>
        <v>0</v>
      </c>
      <c r="P88" s="170">
        <v>0</v>
      </c>
      <c r="Q88" s="170">
        <f>ROUND(E88*P88,2)</f>
        <v>0</v>
      </c>
      <c r="R88" s="170" t="s">
        <v>222</v>
      </c>
      <c r="S88" s="170" t="s">
        <v>120</v>
      </c>
      <c r="T88" s="171" t="s">
        <v>130</v>
      </c>
      <c r="U88" s="157">
        <v>0</v>
      </c>
      <c r="V88" s="157">
        <f>ROUND(E88*U88,2)</f>
        <v>0</v>
      </c>
      <c r="W88" s="157"/>
      <c r="X88" s="157" t="s">
        <v>131</v>
      </c>
      <c r="Y88" s="148"/>
      <c r="Z88" s="148"/>
      <c r="AA88" s="148"/>
      <c r="AB88" s="148"/>
      <c r="AC88" s="148"/>
      <c r="AD88" s="148"/>
      <c r="AE88" s="148"/>
      <c r="AF88" s="148"/>
      <c r="AG88" s="148" t="s">
        <v>132</v>
      </c>
      <c r="AH88" s="148"/>
      <c r="AI88" s="148"/>
      <c r="AJ88" s="148"/>
      <c r="AK88" s="148"/>
      <c r="AL88" s="148"/>
      <c r="AM88" s="148"/>
      <c r="AN88" s="148"/>
      <c r="AO88" s="148"/>
      <c r="AP88" s="148"/>
      <c r="AQ88" s="148"/>
      <c r="AR88" s="148"/>
      <c r="AS88" s="148"/>
      <c r="AT88" s="148"/>
      <c r="AU88" s="148"/>
      <c r="AV88" s="148"/>
      <c r="AW88" s="148"/>
      <c r="AX88" s="148"/>
      <c r="AY88" s="148"/>
      <c r="AZ88" s="148"/>
      <c r="BA88" s="148"/>
      <c r="BB88" s="148"/>
      <c r="BC88" s="148"/>
      <c r="BD88" s="148"/>
      <c r="BE88" s="148"/>
      <c r="BF88" s="148"/>
      <c r="BG88" s="148"/>
      <c r="BH88" s="148"/>
    </row>
    <row r="89" spans="1:60" outlineLevel="1" x14ac:dyDescent="0.25">
      <c r="A89" s="155"/>
      <c r="B89" s="156"/>
      <c r="C89" s="253" t="s">
        <v>201</v>
      </c>
      <c r="D89" s="254"/>
      <c r="E89" s="254"/>
      <c r="F89" s="254"/>
      <c r="G89" s="254"/>
      <c r="H89" s="157"/>
      <c r="I89" s="157"/>
      <c r="J89" s="157"/>
      <c r="K89" s="157"/>
      <c r="L89" s="157"/>
      <c r="M89" s="157"/>
      <c r="N89" s="157"/>
      <c r="O89" s="157"/>
      <c r="P89" s="157"/>
      <c r="Q89" s="157"/>
      <c r="R89" s="157"/>
      <c r="S89" s="157"/>
      <c r="T89" s="157"/>
      <c r="U89" s="157"/>
      <c r="V89" s="157"/>
      <c r="W89" s="157"/>
      <c r="X89" s="157"/>
      <c r="Y89" s="148"/>
      <c r="Z89" s="148"/>
      <c r="AA89" s="148"/>
      <c r="AB89" s="148"/>
      <c r="AC89" s="148"/>
      <c r="AD89" s="148"/>
      <c r="AE89" s="148"/>
      <c r="AF89" s="148"/>
      <c r="AG89" s="148" t="s">
        <v>134</v>
      </c>
      <c r="AH89" s="148"/>
      <c r="AI89" s="148"/>
      <c r="AJ89" s="148"/>
      <c r="AK89" s="148"/>
      <c r="AL89" s="148"/>
      <c r="AM89" s="148"/>
      <c r="AN89" s="148"/>
      <c r="AO89" s="148"/>
      <c r="AP89" s="148"/>
      <c r="AQ89" s="148"/>
      <c r="AR89" s="148"/>
      <c r="AS89" s="148"/>
      <c r="AT89" s="148"/>
      <c r="AU89" s="148"/>
      <c r="AV89" s="148"/>
      <c r="AW89" s="148"/>
      <c r="AX89" s="148"/>
      <c r="AY89" s="148"/>
      <c r="AZ89" s="148"/>
      <c r="BA89" s="148"/>
      <c r="BB89" s="148"/>
      <c r="BC89" s="148"/>
      <c r="BD89" s="148"/>
      <c r="BE89" s="148"/>
      <c r="BF89" s="148"/>
      <c r="BG89" s="148"/>
      <c r="BH89" s="148"/>
    </row>
    <row r="90" spans="1:60" ht="30.6" outlineLevel="1" x14ac:dyDescent="0.25">
      <c r="A90" s="165">
        <v>22</v>
      </c>
      <c r="B90" s="166" t="s">
        <v>225</v>
      </c>
      <c r="C90" s="174" t="s">
        <v>226</v>
      </c>
      <c r="D90" s="167" t="s">
        <v>128</v>
      </c>
      <c r="E90" s="168">
        <v>8.2914999999999992</v>
      </c>
      <c r="F90" s="169"/>
      <c r="G90" s="170">
        <f>ROUND(E90*F90,2)</f>
        <v>0</v>
      </c>
      <c r="H90" s="169"/>
      <c r="I90" s="170">
        <f>ROUND(E90*H90,2)</f>
        <v>0</v>
      </c>
      <c r="J90" s="169"/>
      <c r="K90" s="170">
        <f>ROUND(E90*J90,2)</f>
        <v>0</v>
      </c>
      <c r="L90" s="170">
        <v>21</v>
      </c>
      <c r="M90" s="170">
        <f>G90*(1+L90/100)</f>
        <v>0</v>
      </c>
      <c r="N90" s="170">
        <v>4.0000000000000002E-4</v>
      </c>
      <c r="O90" s="170">
        <f>ROUND(E90*N90,2)</f>
        <v>0</v>
      </c>
      <c r="P90" s="170">
        <v>0</v>
      </c>
      <c r="Q90" s="170">
        <f>ROUND(E90*P90,2)</f>
        <v>0</v>
      </c>
      <c r="R90" s="170" t="s">
        <v>204</v>
      </c>
      <c r="S90" s="170" t="s">
        <v>120</v>
      </c>
      <c r="T90" s="171" t="s">
        <v>130</v>
      </c>
      <c r="U90" s="157">
        <v>0</v>
      </c>
      <c r="V90" s="157">
        <f>ROUND(E90*U90,2)</f>
        <v>0</v>
      </c>
      <c r="W90" s="157"/>
      <c r="X90" s="157" t="s">
        <v>205</v>
      </c>
      <c r="Y90" s="148"/>
      <c r="Z90" s="148"/>
      <c r="AA90" s="148"/>
      <c r="AB90" s="148"/>
      <c r="AC90" s="148"/>
      <c r="AD90" s="148"/>
      <c r="AE90" s="148"/>
      <c r="AF90" s="148"/>
      <c r="AG90" s="148" t="s">
        <v>206</v>
      </c>
      <c r="AH90" s="148"/>
      <c r="AI90" s="148"/>
      <c r="AJ90" s="148"/>
      <c r="AK90" s="148"/>
      <c r="AL90" s="148"/>
      <c r="AM90" s="148"/>
      <c r="AN90" s="148"/>
      <c r="AO90" s="148"/>
      <c r="AP90" s="148"/>
      <c r="AQ90" s="148"/>
      <c r="AR90" s="148"/>
      <c r="AS90" s="148"/>
      <c r="AT90" s="148"/>
      <c r="AU90" s="148"/>
      <c r="AV90" s="148"/>
      <c r="AW90" s="148"/>
      <c r="AX90" s="148"/>
      <c r="AY90" s="148"/>
      <c r="AZ90" s="148"/>
      <c r="BA90" s="148"/>
      <c r="BB90" s="148"/>
      <c r="BC90" s="148"/>
      <c r="BD90" s="148"/>
      <c r="BE90" s="148"/>
      <c r="BF90" s="148"/>
      <c r="BG90" s="148"/>
      <c r="BH90" s="148"/>
    </row>
    <row r="91" spans="1:60" outlineLevel="1" x14ac:dyDescent="0.25">
      <c r="A91" s="155"/>
      <c r="B91" s="156"/>
      <c r="C91" s="188" t="s">
        <v>227</v>
      </c>
      <c r="D91" s="178"/>
      <c r="E91" s="179">
        <v>8.2914999999999992</v>
      </c>
      <c r="F91" s="157"/>
      <c r="G91" s="157"/>
      <c r="H91" s="157"/>
      <c r="I91" s="157"/>
      <c r="J91" s="157"/>
      <c r="K91" s="157"/>
      <c r="L91" s="157"/>
      <c r="M91" s="157"/>
      <c r="N91" s="157"/>
      <c r="O91" s="157"/>
      <c r="P91" s="157"/>
      <c r="Q91" s="157"/>
      <c r="R91" s="157"/>
      <c r="S91" s="157"/>
      <c r="T91" s="157"/>
      <c r="U91" s="157"/>
      <c r="V91" s="157"/>
      <c r="W91" s="157"/>
      <c r="X91" s="157"/>
      <c r="Y91" s="148"/>
      <c r="Z91" s="148"/>
      <c r="AA91" s="148"/>
      <c r="AB91" s="148"/>
      <c r="AC91" s="148"/>
      <c r="AD91" s="148"/>
      <c r="AE91" s="148"/>
      <c r="AF91" s="148"/>
      <c r="AG91" s="148" t="s">
        <v>136</v>
      </c>
      <c r="AH91" s="148">
        <v>0</v>
      </c>
      <c r="AI91" s="148"/>
      <c r="AJ91" s="148"/>
      <c r="AK91" s="148"/>
      <c r="AL91" s="148"/>
      <c r="AM91" s="148"/>
      <c r="AN91" s="148"/>
      <c r="AO91" s="148"/>
      <c r="AP91" s="148"/>
      <c r="AQ91" s="148"/>
      <c r="AR91" s="148"/>
      <c r="AS91" s="148"/>
      <c r="AT91" s="148"/>
      <c r="AU91" s="148"/>
      <c r="AV91" s="148"/>
      <c r="AW91" s="148"/>
      <c r="AX91" s="148"/>
      <c r="AY91" s="148"/>
      <c r="AZ91" s="148"/>
      <c r="BA91" s="148"/>
      <c r="BB91" s="148"/>
      <c r="BC91" s="148"/>
      <c r="BD91" s="148"/>
      <c r="BE91" s="148"/>
      <c r="BF91" s="148"/>
      <c r="BG91" s="148"/>
      <c r="BH91" s="148"/>
    </row>
    <row r="92" spans="1:60" x14ac:dyDescent="0.25">
      <c r="A92" s="159" t="s">
        <v>115</v>
      </c>
      <c r="B92" s="160" t="s">
        <v>76</v>
      </c>
      <c r="C92" s="173" t="s">
        <v>77</v>
      </c>
      <c r="D92" s="161"/>
      <c r="E92" s="162"/>
      <c r="F92" s="163"/>
      <c r="G92" s="163">
        <f>SUMIF(AG93:AG97,"&lt;&gt;NOR",G93:G97)</f>
        <v>0</v>
      </c>
      <c r="H92" s="163"/>
      <c r="I92" s="163">
        <f>SUM(I93:I97)</f>
        <v>0</v>
      </c>
      <c r="J92" s="163"/>
      <c r="K92" s="163">
        <f>SUM(K93:K97)</f>
        <v>0</v>
      </c>
      <c r="L92" s="163"/>
      <c r="M92" s="163">
        <f>SUM(M93:M97)</f>
        <v>0</v>
      </c>
      <c r="N92" s="163"/>
      <c r="O92" s="163">
        <f>SUM(O93:O97)</f>
        <v>0</v>
      </c>
      <c r="P92" s="163"/>
      <c r="Q92" s="163">
        <f>SUM(Q93:Q97)</f>
        <v>0</v>
      </c>
      <c r="R92" s="163"/>
      <c r="S92" s="163"/>
      <c r="T92" s="164"/>
      <c r="U92" s="158"/>
      <c r="V92" s="158">
        <f>SUM(V93:V97)</f>
        <v>0</v>
      </c>
      <c r="W92" s="158"/>
      <c r="X92" s="158"/>
      <c r="AG92" t="s">
        <v>116</v>
      </c>
    </row>
    <row r="93" spans="1:60" outlineLevel="1" x14ac:dyDescent="0.25">
      <c r="A93" s="181">
        <v>23</v>
      </c>
      <c r="B93" s="182" t="s">
        <v>228</v>
      </c>
      <c r="C93" s="189" t="s">
        <v>229</v>
      </c>
      <c r="D93" s="183" t="s">
        <v>230</v>
      </c>
      <c r="E93" s="184">
        <v>1</v>
      </c>
      <c r="F93" s="185"/>
      <c r="G93" s="186">
        <f>ROUND(E93*F93,2)</f>
        <v>0</v>
      </c>
      <c r="H93" s="185"/>
      <c r="I93" s="186">
        <f>ROUND(E93*H93,2)</f>
        <v>0</v>
      </c>
      <c r="J93" s="185"/>
      <c r="K93" s="186">
        <f>ROUND(E93*J93,2)</f>
        <v>0</v>
      </c>
      <c r="L93" s="186">
        <v>21</v>
      </c>
      <c r="M93" s="186">
        <f>G93*(1+L93/100)</f>
        <v>0</v>
      </c>
      <c r="N93" s="186">
        <v>0</v>
      </c>
      <c r="O93" s="186">
        <f>ROUND(E93*N93,2)</f>
        <v>0</v>
      </c>
      <c r="P93" s="186">
        <v>0</v>
      </c>
      <c r="Q93" s="186">
        <f>ROUND(E93*P93,2)</f>
        <v>0</v>
      </c>
      <c r="R93" s="186"/>
      <c r="S93" s="186" t="s">
        <v>231</v>
      </c>
      <c r="T93" s="187" t="s">
        <v>121</v>
      </c>
      <c r="U93" s="157">
        <v>0</v>
      </c>
      <c r="V93" s="157">
        <f>ROUND(E93*U93,2)</f>
        <v>0</v>
      </c>
      <c r="W93" s="157"/>
      <c r="X93" s="157" t="s">
        <v>131</v>
      </c>
      <c r="Y93" s="148"/>
      <c r="Z93" s="148"/>
      <c r="AA93" s="148"/>
      <c r="AB93" s="148"/>
      <c r="AC93" s="148"/>
      <c r="AD93" s="148"/>
      <c r="AE93" s="148"/>
      <c r="AF93" s="148"/>
      <c r="AG93" s="148" t="s">
        <v>132</v>
      </c>
      <c r="AH93" s="148"/>
      <c r="AI93" s="148"/>
      <c r="AJ93" s="148"/>
      <c r="AK93" s="148"/>
      <c r="AL93" s="148"/>
      <c r="AM93" s="148"/>
      <c r="AN93" s="148"/>
      <c r="AO93" s="148"/>
      <c r="AP93" s="148"/>
      <c r="AQ93" s="148"/>
      <c r="AR93" s="148"/>
      <c r="AS93" s="148"/>
      <c r="AT93" s="148"/>
      <c r="AU93" s="148"/>
      <c r="AV93" s="148"/>
      <c r="AW93" s="148"/>
      <c r="AX93" s="148"/>
      <c r="AY93" s="148"/>
      <c r="AZ93" s="148"/>
      <c r="BA93" s="148"/>
      <c r="BB93" s="148"/>
      <c r="BC93" s="148"/>
      <c r="BD93" s="148"/>
      <c r="BE93" s="148"/>
      <c r="BF93" s="148"/>
      <c r="BG93" s="148"/>
      <c r="BH93" s="148"/>
    </row>
    <row r="94" spans="1:60" outlineLevel="1" x14ac:dyDescent="0.25">
      <c r="A94" s="181">
        <v>24</v>
      </c>
      <c r="B94" s="182" t="s">
        <v>232</v>
      </c>
      <c r="C94" s="189" t="s">
        <v>233</v>
      </c>
      <c r="D94" s="183" t="s">
        <v>230</v>
      </c>
      <c r="E94" s="184">
        <v>1</v>
      </c>
      <c r="F94" s="185"/>
      <c r="G94" s="186">
        <f>ROUND(E94*F94,2)</f>
        <v>0</v>
      </c>
      <c r="H94" s="185"/>
      <c r="I94" s="186">
        <f>ROUND(E94*H94,2)</f>
        <v>0</v>
      </c>
      <c r="J94" s="185"/>
      <c r="K94" s="186">
        <f>ROUND(E94*J94,2)</f>
        <v>0</v>
      </c>
      <c r="L94" s="186">
        <v>21</v>
      </c>
      <c r="M94" s="186">
        <f>G94*(1+L94/100)</f>
        <v>0</v>
      </c>
      <c r="N94" s="186">
        <v>0</v>
      </c>
      <c r="O94" s="186">
        <f>ROUND(E94*N94,2)</f>
        <v>0</v>
      </c>
      <c r="P94" s="186">
        <v>0</v>
      </c>
      <c r="Q94" s="186">
        <f>ROUND(E94*P94,2)</f>
        <v>0</v>
      </c>
      <c r="R94" s="186"/>
      <c r="S94" s="186" t="s">
        <v>231</v>
      </c>
      <c r="T94" s="187" t="s">
        <v>121</v>
      </c>
      <c r="U94" s="157">
        <v>0</v>
      </c>
      <c r="V94" s="157">
        <f>ROUND(E94*U94,2)</f>
        <v>0</v>
      </c>
      <c r="W94" s="157"/>
      <c r="X94" s="157" t="s">
        <v>131</v>
      </c>
      <c r="Y94" s="148"/>
      <c r="Z94" s="148"/>
      <c r="AA94" s="148"/>
      <c r="AB94" s="148"/>
      <c r="AC94" s="148"/>
      <c r="AD94" s="148"/>
      <c r="AE94" s="148"/>
      <c r="AF94" s="148"/>
      <c r="AG94" s="148" t="s">
        <v>132</v>
      </c>
      <c r="AH94" s="148"/>
      <c r="AI94" s="148"/>
      <c r="AJ94" s="148"/>
      <c r="AK94" s="148"/>
      <c r="AL94" s="148"/>
      <c r="AM94" s="148"/>
      <c r="AN94" s="148"/>
      <c r="AO94" s="148"/>
      <c r="AP94" s="148"/>
      <c r="AQ94" s="148"/>
      <c r="AR94" s="148"/>
      <c r="AS94" s="148"/>
      <c r="AT94" s="148"/>
      <c r="AU94" s="148"/>
      <c r="AV94" s="148"/>
      <c r="AW94" s="148"/>
      <c r="AX94" s="148"/>
      <c r="AY94" s="148"/>
      <c r="AZ94" s="148"/>
      <c r="BA94" s="148"/>
      <c r="BB94" s="148"/>
      <c r="BC94" s="148"/>
      <c r="BD94" s="148"/>
      <c r="BE94" s="148"/>
      <c r="BF94" s="148"/>
      <c r="BG94" s="148"/>
      <c r="BH94" s="148"/>
    </row>
    <row r="95" spans="1:60" outlineLevel="1" x14ac:dyDescent="0.25">
      <c r="A95" s="181">
        <v>25</v>
      </c>
      <c r="B95" s="182" t="s">
        <v>234</v>
      </c>
      <c r="C95" s="189" t="s">
        <v>235</v>
      </c>
      <c r="D95" s="183" t="s">
        <v>230</v>
      </c>
      <c r="E95" s="184">
        <v>1</v>
      </c>
      <c r="F95" s="185"/>
      <c r="G95" s="186">
        <f>ROUND(E95*F95,2)</f>
        <v>0</v>
      </c>
      <c r="H95" s="185"/>
      <c r="I95" s="186">
        <f>ROUND(E95*H95,2)</f>
        <v>0</v>
      </c>
      <c r="J95" s="185"/>
      <c r="K95" s="186">
        <f>ROUND(E95*J95,2)</f>
        <v>0</v>
      </c>
      <c r="L95" s="186">
        <v>21</v>
      </c>
      <c r="M95" s="186">
        <f>G95*(1+L95/100)</f>
        <v>0</v>
      </c>
      <c r="N95" s="186">
        <v>0</v>
      </c>
      <c r="O95" s="186">
        <f>ROUND(E95*N95,2)</f>
        <v>0</v>
      </c>
      <c r="P95" s="186">
        <v>0</v>
      </c>
      <c r="Q95" s="186">
        <f>ROUND(E95*P95,2)</f>
        <v>0</v>
      </c>
      <c r="R95" s="186"/>
      <c r="S95" s="186" t="s">
        <v>231</v>
      </c>
      <c r="T95" s="187" t="s">
        <v>121</v>
      </c>
      <c r="U95" s="157">
        <v>0</v>
      </c>
      <c r="V95" s="157">
        <f>ROUND(E95*U95,2)</f>
        <v>0</v>
      </c>
      <c r="W95" s="157"/>
      <c r="X95" s="157" t="s">
        <v>131</v>
      </c>
      <c r="Y95" s="148"/>
      <c r="Z95" s="148"/>
      <c r="AA95" s="148"/>
      <c r="AB95" s="148"/>
      <c r="AC95" s="148"/>
      <c r="AD95" s="148"/>
      <c r="AE95" s="148"/>
      <c r="AF95" s="148"/>
      <c r="AG95" s="148" t="s">
        <v>132</v>
      </c>
      <c r="AH95" s="148"/>
      <c r="AI95" s="148"/>
      <c r="AJ95" s="148"/>
      <c r="AK95" s="148"/>
      <c r="AL95" s="148"/>
      <c r="AM95" s="148"/>
      <c r="AN95" s="148"/>
      <c r="AO95" s="148"/>
      <c r="AP95" s="148"/>
      <c r="AQ95" s="148"/>
      <c r="AR95" s="148"/>
      <c r="AS95" s="148"/>
      <c r="AT95" s="148"/>
      <c r="AU95" s="148"/>
      <c r="AV95" s="148"/>
      <c r="AW95" s="148"/>
      <c r="AX95" s="148"/>
      <c r="AY95" s="148"/>
      <c r="AZ95" s="148"/>
      <c r="BA95" s="148"/>
      <c r="BB95" s="148"/>
      <c r="BC95" s="148"/>
      <c r="BD95" s="148"/>
      <c r="BE95" s="148"/>
      <c r="BF95" s="148"/>
      <c r="BG95" s="148"/>
      <c r="BH95" s="148"/>
    </row>
    <row r="96" spans="1:60" outlineLevel="1" x14ac:dyDescent="0.25">
      <c r="A96" s="181">
        <v>26</v>
      </c>
      <c r="B96" s="182" t="s">
        <v>236</v>
      </c>
      <c r="C96" s="189" t="s">
        <v>237</v>
      </c>
      <c r="D96" s="183" t="s">
        <v>230</v>
      </c>
      <c r="E96" s="184">
        <v>1</v>
      </c>
      <c r="F96" s="185"/>
      <c r="G96" s="186">
        <f>ROUND(E96*F96,2)</f>
        <v>0</v>
      </c>
      <c r="H96" s="185"/>
      <c r="I96" s="186">
        <f>ROUND(E96*H96,2)</f>
        <v>0</v>
      </c>
      <c r="J96" s="185"/>
      <c r="K96" s="186">
        <f>ROUND(E96*J96,2)</f>
        <v>0</v>
      </c>
      <c r="L96" s="186">
        <v>21</v>
      </c>
      <c r="M96" s="186">
        <f>G96*(1+L96/100)</f>
        <v>0</v>
      </c>
      <c r="N96" s="186">
        <v>0</v>
      </c>
      <c r="O96" s="186">
        <f>ROUND(E96*N96,2)</f>
        <v>0</v>
      </c>
      <c r="P96" s="186">
        <v>0</v>
      </c>
      <c r="Q96" s="186">
        <f>ROUND(E96*P96,2)</f>
        <v>0</v>
      </c>
      <c r="R96" s="186"/>
      <c r="S96" s="186" t="s">
        <v>231</v>
      </c>
      <c r="T96" s="187" t="s">
        <v>121</v>
      </c>
      <c r="U96" s="157">
        <v>0</v>
      </c>
      <c r="V96" s="157">
        <f>ROUND(E96*U96,2)</f>
        <v>0</v>
      </c>
      <c r="W96" s="157"/>
      <c r="X96" s="157" t="s">
        <v>131</v>
      </c>
      <c r="Y96" s="148"/>
      <c r="Z96" s="148"/>
      <c r="AA96" s="148"/>
      <c r="AB96" s="148"/>
      <c r="AC96" s="148"/>
      <c r="AD96" s="148"/>
      <c r="AE96" s="148"/>
      <c r="AF96" s="148"/>
      <c r="AG96" s="148" t="s">
        <v>132</v>
      </c>
      <c r="AH96" s="148"/>
      <c r="AI96" s="148"/>
      <c r="AJ96" s="148"/>
      <c r="AK96" s="148"/>
      <c r="AL96" s="148"/>
      <c r="AM96" s="148"/>
      <c r="AN96" s="148"/>
      <c r="AO96" s="148"/>
      <c r="AP96" s="148"/>
      <c r="AQ96" s="148"/>
      <c r="AR96" s="148"/>
      <c r="AS96" s="148"/>
      <c r="AT96" s="148"/>
      <c r="AU96" s="148"/>
      <c r="AV96" s="148"/>
      <c r="AW96" s="148"/>
      <c r="AX96" s="148"/>
      <c r="AY96" s="148"/>
      <c r="AZ96" s="148"/>
      <c r="BA96" s="148"/>
      <c r="BB96" s="148"/>
      <c r="BC96" s="148"/>
      <c r="BD96" s="148"/>
      <c r="BE96" s="148"/>
      <c r="BF96" s="148"/>
      <c r="BG96" s="148"/>
      <c r="BH96" s="148"/>
    </row>
    <row r="97" spans="1:60" outlineLevel="1" x14ac:dyDescent="0.25">
      <c r="A97" s="181">
        <v>27</v>
      </c>
      <c r="B97" s="182" t="s">
        <v>238</v>
      </c>
      <c r="C97" s="189" t="s">
        <v>239</v>
      </c>
      <c r="D97" s="183" t="s">
        <v>230</v>
      </c>
      <c r="E97" s="184">
        <v>5</v>
      </c>
      <c r="F97" s="185"/>
      <c r="G97" s="186">
        <f>ROUND(E97*F97,2)</f>
        <v>0</v>
      </c>
      <c r="H97" s="185"/>
      <c r="I97" s="186">
        <f>ROUND(E97*H97,2)</f>
        <v>0</v>
      </c>
      <c r="J97" s="185"/>
      <c r="K97" s="186">
        <f>ROUND(E97*J97,2)</f>
        <v>0</v>
      </c>
      <c r="L97" s="186">
        <v>21</v>
      </c>
      <c r="M97" s="186">
        <f>G97*(1+L97/100)</f>
        <v>0</v>
      </c>
      <c r="N97" s="186">
        <v>0</v>
      </c>
      <c r="O97" s="186">
        <f>ROUND(E97*N97,2)</f>
        <v>0</v>
      </c>
      <c r="P97" s="186">
        <v>0</v>
      </c>
      <c r="Q97" s="186">
        <f>ROUND(E97*P97,2)</f>
        <v>0</v>
      </c>
      <c r="R97" s="186"/>
      <c r="S97" s="186" t="s">
        <v>231</v>
      </c>
      <c r="T97" s="187" t="s">
        <v>121</v>
      </c>
      <c r="U97" s="157">
        <v>0</v>
      </c>
      <c r="V97" s="157">
        <f>ROUND(E97*U97,2)</f>
        <v>0</v>
      </c>
      <c r="W97" s="157"/>
      <c r="X97" s="157" t="s">
        <v>131</v>
      </c>
      <c r="Y97" s="148"/>
      <c r="Z97" s="148"/>
      <c r="AA97" s="148"/>
      <c r="AB97" s="148"/>
      <c r="AC97" s="148"/>
      <c r="AD97" s="148"/>
      <c r="AE97" s="148"/>
      <c r="AF97" s="148"/>
      <c r="AG97" s="148" t="s">
        <v>132</v>
      </c>
      <c r="AH97" s="148"/>
      <c r="AI97" s="148"/>
      <c r="AJ97" s="148"/>
      <c r="AK97" s="148"/>
      <c r="AL97" s="148"/>
      <c r="AM97" s="148"/>
      <c r="AN97" s="148"/>
      <c r="AO97" s="148"/>
      <c r="AP97" s="148"/>
      <c r="AQ97" s="148"/>
      <c r="AR97" s="148"/>
      <c r="AS97" s="148"/>
      <c r="AT97" s="148"/>
      <c r="AU97" s="148"/>
      <c r="AV97" s="148"/>
      <c r="AW97" s="148"/>
      <c r="AX97" s="148"/>
      <c r="AY97" s="148"/>
      <c r="AZ97" s="148"/>
      <c r="BA97" s="148"/>
      <c r="BB97" s="148"/>
      <c r="BC97" s="148"/>
      <c r="BD97" s="148"/>
      <c r="BE97" s="148"/>
      <c r="BF97" s="148"/>
      <c r="BG97" s="148"/>
      <c r="BH97" s="148"/>
    </row>
    <row r="98" spans="1:60" x14ac:dyDescent="0.25">
      <c r="A98" s="159" t="s">
        <v>115</v>
      </c>
      <c r="B98" s="160" t="s">
        <v>78</v>
      </c>
      <c r="C98" s="173" t="s">
        <v>79</v>
      </c>
      <c r="D98" s="161"/>
      <c r="E98" s="162"/>
      <c r="F98" s="163"/>
      <c r="G98" s="163">
        <f>SUMIF(AG99:AG116,"&lt;&gt;NOR",G99:G116)</f>
        <v>0</v>
      </c>
      <c r="H98" s="163"/>
      <c r="I98" s="163">
        <f>SUM(I99:I116)</f>
        <v>0</v>
      </c>
      <c r="J98" s="163"/>
      <c r="K98" s="163">
        <f>SUM(K99:K116)</f>
        <v>0</v>
      </c>
      <c r="L98" s="163"/>
      <c r="M98" s="163">
        <f>SUM(M99:M116)</f>
        <v>0</v>
      </c>
      <c r="N98" s="163"/>
      <c r="O98" s="163">
        <f>SUM(O99:O116)</f>
        <v>3.31</v>
      </c>
      <c r="P98" s="163"/>
      <c r="Q98" s="163">
        <f>SUM(Q99:Q116)</f>
        <v>0</v>
      </c>
      <c r="R98" s="163"/>
      <c r="S98" s="163"/>
      <c r="T98" s="164"/>
      <c r="U98" s="158"/>
      <c r="V98" s="158">
        <f>SUM(V99:V116)</f>
        <v>147.72999999999999</v>
      </c>
      <c r="W98" s="158"/>
      <c r="X98" s="158"/>
      <c r="AG98" t="s">
        <v>116</v>
      </c>
    </row>
    <row r="99" spans="1:60" outlineLevel="1" x14ac:dyDescent="0.25">
      <c r="A99" s="165">
        <v>28</v>
      </c>
      <c r="B99" s="166" t="s">
        <v>240</v>
      </c>
      <c r="C99" s="174" t="s">
        <v>241</v>
      </c>
      <c r="D99" s="167" t="s">
        <v>128</v>
      </c>
      <c r="E99" s="168">
        <v>134.72</v>
      </c>
      <c r="F99" s="169"/>
      <c r="G99" s="170">
        <f>ROUND(E99*F99,2)</f>
        <v>0</v>
      </c>
      <c r="H99" s="169"/>
      <c r="I99" s="170">
        <f>ROUND(E99*H99,2)</f>
        <v>0</v>
      </c>
      <c r="J99" s="169"/>
      <c r="K99" s="170">
        <f>ROUND(E99*J99,2)</f>
        <v>0</v>
      </c>
      <c r="L99" s="170">
        <v>21</v>
      </c>
      <c r="M99" s="170">
        <f>G99*(1+L99/100)</f>
        <v>0</v>
      </c>
      <c r="N99" s="170">
        <v>2.1000000000000001E-4</v>
      </c>
      <c r="O99" s="170">
        <f>ROUND(E99*N99,2)</f>
        <v>0.03</v>
      </c>
      <c r="P99" s="170">
        <v>0</v>
      </c>
      <c r="Q99" s="170">
        <f>ROUND(E99*P99,2)</f>
        <v>0</v>
      </c>
      <c r="R99" s="170" t="s">
        <v>242</v>
      </c>
      <c r="S99" s="170" t="s">
        <v>120</v>
      </c>
      <c r="T99" s="171" t="s">
        <v>130</v>
      </c>
      <c r="U99" s="157">
        <v>0.05</v>
      </c>
      <c r="V99" s="157">
        <f>ROUND(E99*U99,2)</f>
        <v>6.74</v>
      </c>
      <c r="W99" s="157"/>
      <c r="X99" s="157" t="s">
        <v>131</v>
      </c>
      <c r="Y99" s="148"/>
      <c r="Z99" s="148"/>
      <c r="AA99" s="148"/>
      <c r="AB99" s="148"/>
      <c r="AC99" s="148"/>
      <c r="AD99" s="148"/>
      <c r="AE99" s="148"/>
      <c r="AF99" s="148"/>
      <c r="AG99" s="148" t="s">
        <v>132</v>
      </c>
      <c r="AH99" s="148"/>
      <c r="AI99" s="148"/>
      <c r="AJ99" s="148"/>
      <c r="AK99" s="148"/>
      <c r="AL99" s="148"/>
      <c r="AM99" s="148"/>
      <c r="AN99" s="148"/>
      <c r="AO99" s="148"/>
      <c r="AP99" s="148"/>
      <c r="AQ99" s="148"/>
      <c r="AR99" s="148"/>
      <c r="AS99" s="148"/>
      <c r="AT99" s="148"/>
      <c r="AU99" s="148"/>
      <c r="AV99" s="148"/>
      <c r="AW99" s="148"/>
      <c r="AX99" s="148"/>
      <c r="AY99" s="148"/>
      <c r="AZ99" s="148"/>
      <c r="BA99" s="148"/>
      <c r="BB99" s="148"/>
      <c r="BC99" s="148"/>
      <c r="BD99" s="148"/>
      <c r="BE99" s="148"/>
      <c r="BF99" s="148"/>
      <c r="BG99" s="148"/>
      <c r="BH99" s="148"/>
    </row>
    <row r="100" spans="1:60" outlineLevel="1" x14ac:dyDescent="0.25">
      <c r="A100" s="155"/>
      <c r="B100" s="156"/>
      <c r="C100" s="188" t="s">
        <v>135</v>
      </c>
      <c r="D100" s="178"/>
      <c r="E100" s="179">
        <v>126.67</v>
      </c>
      <c r="F100" s="157"/>
      <c r="G100" s="157"/>
      <c r="H100" s="157"/>
      <c r="I100" s="157"/>
      <c r="J100" s="157"/>
      <c r="K100" s="157"/>
      <c r="L100" s="157"/>
      <c r="M100" s="157"/>
      <c r="N100" s="157"/>
      <c r="O100" s="157"/>
      <c r="P100" s="157"/>
      <c r="Q100" s="157"/>
      <c r="R100" s="157"/>
      <c r="S100" s="157"/>
      <c r="T100" s="157"/>
      <c r="U100" s="157"/>
      <c r="V100" s="157"/>
      <c r="W100" s="157"/>
      <c r="X100" s="157"/>
      <c r="Y100" s="148"/>
      <c r="Z100" s="148"/>
      <c r="AA100" s="148"/>
      <c r="AB100" s="148"/>
      <c r="AC100" s="148"/>
      <c r="AD100" s="148"/>
      <c r="AE100" s="148"/>
      <c r="AF100" s="148"/>
      <c r="AG100" s="148" t="s">
        <v>136</v>
      </c>
      <c r="AH100" s="148">
        <v>0</v>
      </c>
      <c r="AI100" s="148"/>
      <c r="AJ100" s="148"/>
      <c r="AK100" s="148"/>
      <c r="AL100" s="148"/>
      <c r="AM100" s="148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148"/>
      <c r="AY100" s="148"/>
      <c r="AZ100" s="148"/>
      <c r="BA100" s="148"/>
      <c r="BB100" s="148"/>
      <c r="BC100" s="148"/>
      <c r="BD100" s="148"/>
      <c r="BE100" s="148"/>
      <c r="BF100" s="148"/>
      <c r="BG100" s="148"/>
      <c r="BH100" s="148"/>
    </row>
    <row r="101" spans="1:60" outlineLevel="1" x14ac:dyDescent="0.25">
      <c r="A101" s="155"/>
      <c r="B101" s="156"/>
      <c r="C101" s="188" t="s">
        <v>137</v>
      </c>
      <c r="D101" s="178"/>
      <c r="E101" s="179">
        <v>8.0500000000000007</v>
      </c>
      <c r="F101" s="157"/>
      <c r="G101" s="157"/>
      <c r="H101" s="157"/>
      <c r="I101" s="157"/>
      <c r="J101" s="157"/>
      <c r="K101" s="157"/>
      <c r="L101" s="157"/>
      <c r="M101" s="157"/>
      <c r="N101" s="157"/>
      <c r="O101" s="157"/>
      <c r="P101" s="157"/>
      <c r="Q101" s="157"/>
      <c r="R101" s="157"/>
      <c r="S101" s="157"/>
      <c r="T101" s="157"/>
      <c r="U101" s="157"/>
      <c r="V101" s="157"/>
      <c r="W101" s="157"/>
      <c r="X101" s="157"/>
      <c r="Y101" s="148"/>
      <c r="Z101" s="148"/>
      <c r="AA101" s="148"/>
      <c r="AB101" s="148"/>
      <c r="AC101" s="148"/>
      <c r="AD101" s="148"/>
      <c r="AE101" s="148"/>
      <c r="AF101" s="148"/>
      <c r="AG101" s="148" t="s">
        <v>136</v>
      </c>
      <c r="AH101" s="148">
        <v>0</v>
      </c>
      <c r="AI101" s="148"/>
      <c r="AJ101" s="148"/>
      <c r="AK101" s="148"/>
      <c r="AL101" s="148"/>
      <c r="AM101" s="148"/>
      <c r="AN101" s="148"/>
      <c r="AO101" s="148"/>
      <c r="AP101" s="148"/>
      <c r="AQ101" s="148"/>
      <c r="AR101" s="148"/>
      <c r="AS101" s="148"/>
      <c r="AT101" s="148"/>
      <c r="AU101" s="148"/>
      <c r="AV101" s="148"/>
      <c r="AW101" s="148"/>
      <c r="AX101" s="148"/>
      <c r="AY101" s="148"/>
      <c r="AZ101" s="148"/>
      <c r="BA101" s="148"/>
      <c r="BB101" s="148"/>
      <c r="BC101" s="148"/>
      <c r="BD101" s="148"/>
      <c r="BE101" s="148"/>
      <c r="BF101" s="148"/>
      <c r="BG101" s="148"/>
      <c r="BH101" s="148"/>
    </row>
    <row r="102" spans="1:60" ht="20.399999999999999" outlineLevel="1" x14ac:dyDescent="0.25">
      <c r="A102" s="181">
        <v>29</v>
      </c>
      <c r="B102" s="182" t="s">
        <v>243</v>
      </c>
      <c r="C102" s="189" t="s">
        <v>244</v>
      </c>
      <c r="D102" s="183" t="s">
        <v>140</v>
      </c>
      <c r="E102" s="184">
        <v>15.9</v>
      </c>
      <c r="F102" s="185"/>
      <c r="G102" s="186">
        <f>ROUND(E102*F102,2)</f>
        <v>0</v>
      </c>
      <c r="H102" s="185"/>
      <c r="I102" s="186">
        <f>ROUND(E102*H102,2)</f>
        <v>0</v>
      </c>
      <c r="J102" s="185"/>
      <c r="K102" s="186">
        <f>ROUND(E102*J102,2)</f>
        <v>0</v>
      </c>
      <c r="L102" s="186">
        <v>21</v>
      </c>
      <c r="M102" s="186">
        <f>G102*(1+L102/100)</f>
        <v>0</v>
      </c>
      <c r="N102" s="186">
        <v>3.2000000000000003E-4</v>
      </c>
      <c r="O102" s="186">
        <f>ROUND(E102*N102,2)</f>
        <v>0.01</v>
      </c>
      <c r="P102" s="186">
        <v>0</v>
      </c>
      <c r="Q102" s="186">
        <f>ROUND(E102*P102,2)</f>
        <v>0</v>
      </c>
      <c r="R102" s="186" t="s">
        <v>242</v>
      </c>
      <c r="S102" s="186" t="s">
        <v>120</v>
      </c>
      <c r="T102" s="187" t="s">
        <v>130</v>
      </c>
      <c r="U102" s="157">
        <v>0.23599999999999999</v>
      </c>
      <c r="V102" s="157">
        <f>ROUND(E102*U102,2)</f>
        <v>3.75</v>
      </c>
      <c r="W102" s="157"/>
      <c r="X102" s="157" t="s">
        <v>131</v>
      </c>
      <c r="Y102" s="148"/>
      <c r="Z102" s="148"/>
      <c r="AA102" s="148"/>
      <c r="AB102" s="148"/>
      <c r="AC102" s="148"/>
      <c r="AD102" s="148"/>
      <c r="AE102" s="148"/>
      <c r="AF102" s="148"/>
      <c r="AG102" s="148" t="s">
        <v>132</v>
      </c>
      <c r="AH102" s="148"/>
      <c r="AI102" s="148"/>
      <c r="AJ102" s="148"/>
      <c r="AK102" s="148"/>
      <c r="AL102" s="148"/>
      <c r="AM102" s="148"/>
      <c r="AN102" s="148"/>
      <c r="AO102" s="148"/>
      <c r="AP102" s="148"/>
      <c r="AQ102" s="148"/>
      <c r="AR102" s="148"/>
      <c r="AS102" s="148"/>
      <c r="AT102" s="148"/>
      <c r="AU102" s="148"/>
      <c r="AV102" s="148"/>
      <c r="AW102" s="148"/>
      <c r="AX102" s="148"/>
      <c r="AY102" s="148"/>
      <c r="AZ102" s="148"/>
      <c r="BA102" s="148"/>
      <c r="BB102" s="148"/>
      <c r="BC102" s="148"/>
      <c r="BD102" s="148"/>
      <c r="BE102" s="148"/>
      <c r="BF102" s="148"/>
      <c r="BG102" s="148"/>
      <c r="BH102" s="148"/>
    </row>
    <row r="103" spans="1:60" ht="20.399999999999999" outlineLevel="1" x14ac:dyDescent="0.25">
      <c r="A103" s="165">
        <v>30</v>
      </c>
      <c r="B103" s="166" t="s">
        <v>245</v>
      </c>
      <c r="C103" s="174" t="s">
        <v>246</v>
      </c>
      <c r="D103" s="167" t="s">
        <v>128</v>
      </c>
      <c r="E103" s="168">
        <v>134.72</v>
      </c>
      <c r="F103" s="169"/>
      <c r="G103" s="170">
        <f>ROUND(E103*F103,2)</f>
        <v>0</v>
      </c>
      <c r="H103" s="169"/>
      <c r="I103" s="170">
        <f>ROUND(E103*H103,2)</f>
        <v>0</v>
      </c>
      <c r="J103" s="169"/>
      <c r="K103" s="170">
        <f>ROUND(E103*J103,2)</f>
        <v>0</v>
      </c>
      <c r="L103" s="170">
        <v>21</v>
      </c>
      <c r="M103" s="170">
        <f>G103*(1+L103/100)</f>
        <v>0</v>
      </c>
      <c r="N103" s="170">
        <v>2.63E-3</v>
      </c>
      <c r="O103" s="170">
        <f>ROUND(E103*N103,2)</f>
        <v>0.35</v>
      </c>
      <c r="P103" s="170">
        <v>0</v>
      </c>
      <c r="Q103" s="170">
        <f>ROUND(E103*P103,2)</f>
        <v>0</v>
      </c>
      <c r="R103" s="170" t="s">
        <v>242</v>
      </c>
      <c r="S103" s="170" t="s">
        <v>120</v>
      </c>
      <c r="T103" s="171" t="s">
        <v>130</v>
      </c>
      <c r="U103" s="157">
        <v>1.0169999999999999</v>
      </c>
      <c r="V103" s="157">
        <f>ROUND(E103*U103,2)</f>
        <v>137.01</v>
      </c>
      <c r="W103" s="157"/>
      <c r="X103" s="157" t="s">
        <v>131</v>
      </c>
      <c r="Y103" s="148"/>
      <c r="Z103" s="148"/>
      <c r="AA103" s="148"/>
      <c r="AB103" s="148"/>
      <c r="AC103" s="148"/>
      <c r="AD103" s="148"/>
      <c r="AE103" s="148"/>
      <c r="AF103" s="148"/>
      <c r="AG103" s="148" t="s">
        <v>132</v>
      </c>
      <c r="AH103" s="148"/>
      <c r="AI103" s="148"/>
      <c r="AJ103" s="148"/>
      <c r="AK103" s="148"/>
      <c r="AL103" s="148"/>
      <c r="AM103" s="148"/>
      <c r="AN103" s="148"/>
      <c r="AO103" s="148"/>
      <c r="AP103" s="148"/>
      <c r="AQ103" s="148"/>
      <c r="AR103" s="148"/>
      <c r="AS103" s="148"/>
      <c r="AT103" s="148"/>
      <c r="AU103" s="148"/>
      <c r="AV103" s="148"/>
      <c r="AW103" s="148"/>
      <c r="AX103" s="148"/>
      <c r="AY103" s="148"/>
      <c r="AZ103" s="148"/>
      <c r="BA103" s="148"/>
      <c r="BB103" s="148"/>
      <c r="BC103" s="148"/>
      <c r="BD103" s="148"/>
      <c r="BE103" s="148"/>
      <c r="BF103" s="148"/>
      <c r="BG103" s="148"/>
      <c r="BH103" s="148"/>
    </row>
    <row r="104" spans="1:60" outlineLevel="1" x14ac:dyDescent="0.25">
      <c r="A104" s="155"/>
      <c r="B104" s="156"/>
      <c r="C104" s="188" t="s">
        <v>137</v>
      </c>
      <c r="D104" s="178"/>
      <c r="E104" s="179">
        <v>8.0500000000000007</v>
      </c>
      <c r="F104" s="157"/>
      <c r="G104" s="157"/>
      <c r="H104" s="157"/>
      <c r="I104" s="157"/>
      <c r="J104" s="157"/>
      <c r="K104" s="157"/>
      <c r="L104" s="157"/>
      <c r="M104" s="157"/>
      <c r="N104" s="157"/>
      <c r="O104" s="157"/>
      <c r="P104" s="157"/>
      <c r="Q104" s="157"/>
      <c r="R104" s="157"/>
      <c r="S104" s="157"/>
      <c r="T104" s="157"/>
      <c r="U104" s="157"/>
      <c r="V104" s="157"/>
      <c r="W104" s="157"/>
      <c r="X104" s="157"/>
      <c r="Y104" s="148"/>
      <c r="Z104" s="148"/>
      <c r="AA104" s="148"/>
      <c r="AB104" s="148"/>
      <c r="AC104" s="148"/>
      <c r="AD104" s="148"/>
      <c r="AE104" s="148"/>
      <c r="AF104" s="148"/>
      <c r="AG104" s="148" t="s">
        <v>136</v>
      </c>
      <c r="AH104" s="148">
        <v>0</v>
      </c>
      <c r="AI104" s="148"/>
      <c r="AJ104" s="148"/>
      <c r="AK104" s="148"/>
      <c r="AL104" s="148"/>
      <c r="AM104" s="148"/>
      <c r="AN104" s="148"/>
      <c r="AO104" s="148"/>
      <c r="AP104" s="148"/>
      <c r="AQ104" s="148"/>
      <c r="AR104" s="148"/>
      <c r="AS104" s="148"/>
      <c r="AT104" s="148"/>
      <c r="AU104" s="148"/>
      <c r="AV104" s="148"/>
      <c r="AW104" s="148"/>
      <c r="AX104" s="148"/>
      <c r="AY104" s="148"/>
      <c r="AZ104" s="148"/>
      <c r="BA104" s="148"/>
      <c r="BB104" s="148"/>
      <c r="BC104" s="148"/>
      <c r="BD104" s="148"/>
      <c r="BE104" s="148"/>
      <c r="BF104" s="148"/>
      <c r="BG104" s="148"/>
      <c r="BH104" s="148"/>
    </row>
    <row r="105" spans="1:60" outlineLevel="1" x14ac:dyDescent="0.25">
      <c r="A105" s="155"/>
      <c r="B105" s="156"/>
      <c r="C105" s="188" t="s">
        <v>135</v>
      </c>
      <c r="D105" s="178"/>
      <c r="E105" s="179">
        <v>126.67</v>
      </c>
      <c r="F105" s="157"/>
      <c r="G105" s="157"/>
      <c r="H105" s="157"/>
      <c r="I105" s="157"/>
      <c r="J105" s="157"/>
      <c r="K105" s="157"/>
      <c r="L105" s="157"/>
      <c r="M105" s="157"/>
      <c r="N105" s="157"/>
      <c r="O105" s="157"/>
      <c r="P105" s="157"/>
      <c r="Q105" s="157"/>
      <c r="R105" s="157"/>
      <c r="S105" s="157"/>
      <c r="T105" s="157"/>
      <c r="U105" s="157"/>
      <c r="V105" s="157"/>
      <c r="W105" s="157"/>
      <c r="X105" s="157"/>
      <c r="Y105" s="148"/>
      <c r="Z105" s="148"/>
      <c r="AA105" s="148"/>
      <c r="AB105" s="148"/>
      <c r="AC105" s="148"/>
      <c r="AD105" s="148"/>
      <c r="AE105" s="148"/>
      <c r="AF105" s="148"/>
      <c r="AG105" s="148" t="s">
        <v>136</v>
      </c>
      <c r="AH105" s="148">
        <v>0</v>
      </c>
      <c r="AI105" s="148"/>
      <c r="AJ105" s="148"/>
      <c r="AK105" s="148"/>
      <c r="AL105" s="148"/>
      <c r="AM105" s="148"/>
      <c r="AN105" s="148"/>
      <c r="AO105" s="148"/>
      <c r="AP105" s="148"/>
      <c r="AQ105" s="148"/>
      <c r="AR105" s="148"/>
      <c r="AS105" s="148"/>
      <c r="AT105" s="148"/>
      <c r="AU105" s="148"/>
      <c r="AV105" s="148"/>
      <c r="AW105" s="148"/>
      <c r="AX105" s="148"/>
      <c r="AY105" s="148"/>
      <c r="AZ105" s="148"/>
      <c r="BA105" s="148"/>
      <c r="BB105" s="148"/>
      <c r="BC105" s="148"/>
      <c r="BD105" s="148"/>
      <c r="BE105" s="148"/>
      <c r="BF105" s="148"/>
      <c r="BG105" s="148"/>
      <c r="BH105" s="148"/>
    </row>
    <row r="106" spans="1:60" ht="20.399999999999999" outlineLevel="1" x14ac:dyDescent="0.25">
      <c r="A106" s="165">
        <v>31</v>
      </c>
      <c r="B106" s="166" t="s">
        <v>247</v>
      </c>
      <c r="C106" s="174" t="s">
        <v>248</v>
      </c>
      <c r="D106" s="167" t="s">
        <v>128</v>
      </c>
      <c r="E106" s="168">
        <v>7.67</v>
      </c>
      <c r="F106" s="169"/>
      <c r="G106" s="170">
        <f>ROUND(E106*F106,2)</f>
        <v>0</v>
      </c>
      <c r="H106" s="169"/>
      <c r="I106" s="170">
        <f>ROUND(E106*H106,2)</f>
        <v>0</v>
      </c>
      <c r="J106" s="169"/>
      <c r="K106" s="170">
        <f>ROUND(E106*J106,2)</f>
        <v>0</v>
      </c>
      <c r="L106" s="170">
        <v>21</v>
      </c>
      <c r="M106" s="170">
        <f>G106*(1+L106/100)</f>
        <v>0</v>
      </c>
      <c r="N106" s="170">
        <v>0</v>
      </c>
      <c r="O106" s="170">
        <f>ROUND(E106*N106,2)</f>
        <v>0</v>
      </c>
      <c r="P106" s="170">
        <v>0</v>
      </c>
      <c r="Q106" s="170">
        <f>ROUND(E106*P106,2)</f>
        <v>0</v>
      </c>
      <c r="R106" s="170" t="s">
        <v>242</v>
      </c>
      <c r="S106" s="170" t="s">
        <v>120</v>
      </c>
      <c r="T106" s="171" t="s">
        <v>130</v>
      </c>
      <c r="U106" s="157">
        <v>0.03</v>
      </c>
      <c r="V106" s="157">
        <f>ROUND(E106*U106,2)</f>
        <v>0.23</v>
      </c>
      <c r="W106" s="157"/>
      <c r="X106" s="157" t="s">
        <v>131</v>
      </c>
      <c r="Y106" s="148"/>
      <c r="Z106" s="148"/>
      <c r="AA106" s="148"/>
      <c r="AB106" s="148"/>
      <c r="AC106" s="148"/>
      <c r="AD106" s="148"/>
      <c r="AE106" s="148"/>
      <c r="AF106" s="148"/>
      <c r="AG106" s="148" t="s">
        <v>132</v>
      </c>
      <c r="AH106" s="148"/>
      <c r="AI106" s="148"/>
      <c r="AJ106" s="148"/>
      <c r="AK106" s="148"/>
      <c r="AL106" s="148"/>
      <c r="AM106" s="148"/>
      <c r="AN106" s="148"/>
      <c r="AO106" s="148"/>
      <c r="AP106" s="148"/>
      <c r="AQ106" s="148"/>
      <c r="AR106" s="148"/>
      <c r="AS106" s="148"/>
      <c r="AT106" s="148"/>
      <c r="AU106" s="148"/>
      <c r="AV106" s="148"/>
      <c r="AW106" s="148"/>
      <c r="AX106" s="148"/>
      <c r="AY106" s="148"/>
      <c r="AZ106" s="148"/>
      <c r="BA106" s="148"/>
      <c r="BB106" s="148"/>
      <c r="BC106" s="148"/>
      <c r="BD106" s="148"/>
      <c r="BE106" s="148"/>
      <c r="BF106" s="148"/>
      <c r="BG106" s="148"/>
      <c r="BH106" s="148"/>
    </row>
    <row r="107" spans="1:60" outlineLevel="1" x14ac:dyDescent="0.25">
      <c r="A107" s="155"/>
      <c r="B107" s="156"/>
      <c r="C107" s="188" t="s">
        <v>249</v>
      </c>
      <c r="D107" s="178"/>
      <c r="E107" s="179">
        <v>7.67</v>
      </c>
      <c r="F107" s="157"/>
      <c r="G107" s="157"/>
      <c r="H107" s="157"/>
      <c r="I107" s="157"/>
      <c r="J107" s="157"/>
      <c r="K107" s="157"/>
      <c r="L107" s="157"/>
      <c r="M107" s="157"/>
      <c r="N107" s="157"/>
      <c r="O107" s="157"/>
      <c r="P107" s="157"/>
      <c r="Q107" s="157"/>
      <c r="R107" s="157"/>
      <c r="S107" s="157"/>
      <c r="T107" s="157"/>
      <c r="U107" s="157"/>
      <c r="V107" s="157"/>
      <c r="W107" s="157"/>
      <c r="X107" s="157"/>
      <c r="Y107" s="148"/>
      <c r="Z107" s="148"/>
      <c r="AA107" s="148"/>
      <c r="AB107" s="148"/>
      <c r="AC107" s="148"/>
      <c r="AD107" s="148"/>
      <c r="AE107" s="148"/>
      <c r="AF107" s="148"/>
      <c r="AG107" s="148" t="s">
        <v>136</v>
      </c>
      <c r="AH107" s="148">
        <v>0</v>
      </c>
      <c r="AI107" s="148"/>
      <c r="AJ107" s="148"/>
      <c r="AK107" s="148"/>
      <c r="AL107" s="148"/>
      <c r="AM107" s="148"/>
      <c r="AN107" s="148"/>
      <c r="AO107" s="148"/>
      <c r="AP107" s="148"/>
      <c r="AQ107" s="148"/>
      <c r="AR107" s="148"/>
      <c r="AS107" s="148"/>
      <c r="AT107" s="148"/>
      <c r="AU107" s="148"/>
      <c r="AV107" s="148"/>
      <c r="AW107" s="148"/>
      <c r="AX107" s="148"/>
      <c r="AY107" s="148"/>
      <c r="AZ107" s="148"/>
      <c r="BA107" s="148"/>
      <c r="BB107" s="148"/>
      <c r="BC107" s="148"/>
      <c r="BD107" s="148"/>
      <c r="BE107" s="148"/>
      <c r="BF107" s="148"/>
      <c r="BG107" s="148"/>
      <c r="BH107" s="148"/>
    </row>
    <row r="108" spans="1:60" ht="20.399999999999999" outlineLevel="1" x14ac:dyDescent="0.25">
      <c r="A108" s="181">
        <v>32</v>
      </c>
      <c r="B108" s="182" t="s">
        <v>250</v>
      </c>
      <c r="C108" s="189" t="s">
        <v>251</v>
      </c>
      <c r="D108" s="183" t="s">
        <v>128</v>
      </c>
      <c r="E108" s="184">
        <v>134.72</v>
      </c>
      <c r="F108" s="185"/>
      <c r="G108" s="186">
        <f>ROUND(E108*F108,2)</f>
        <v>0</v>
      </c>
      <c r="H108" s="185"/>
      <c r="I108" s="186">
        <f>ROUND(E108*H108,2)</f>
        <v>0</v>
      </c>
      <c r="J108" s="185"/>
      <c r="K108" s="186">
        <f>ROUND(E108*J108,2)</f>
        <v>0</v>
      </c>
      <c r="L108" s="186">
        <v>21</v>
      </c>
      <c r="M108" s="186">
        <f>G108*(1+L108/100)</f>
        <v>0</v>
      </c>
      <c r="N108" s="186">
        <v>8.0000000000000004E-4</v>
      </c>
      <c r="O108" s="186">
        <f>ROUND(E108*N108,2)</f>
        <v>0.11</v>
      </c>
      <c r="P108" s="186">
        <v>0</v>
      </c>
      <c r="Q108" s="186">
        <f>ROUND(E108*P108,2)</f>
        <v>0</v>
      </c>
      <c r="R108" s="186" t="s">
        <v>242</v>
      </c>
      <c r="S108" s="186" t="s">
        <v>120</v>
      </c>
      <c r="T108" s="187" t="s">
        <v>130</v>
      </c>
      <c r="U108" s="157">
        <v>0</v>
      </c>
      <c r="V108" s="157">
        <f>ROUND(E108*U108,2)</f>
        <v>0</v>
      </c>
      <c r="W108" s="157"/>
      <c r="X108" s="157" t="s">
        <v>131</v>
      </c>
      <c r="Y108" s="148"/>
      <c r="Z108" s="148"/>
      <c r="AA108" s="148"/>
      <c r="AB108" s="148"/>
      <c r="AC108" s="148"/>
      <c r="AD108" s="148"/>
      <c r="AE108" s="148"/>
      <c r="AF108" s="148"/>
      <c r="AG108" s="148" t="s">
        <v>132</v>
      </c>
      <c r="AH108" s="148"/>
      <c r="AI108" s="148"/>
      <c r="AJ108" s="148"/>
      <c r="AK108" s="148"/>
      <c r="AL108" s="148"/>
      <c r="AM108" s="148"/>
      <c r="AN108" s="148"/>
      <c r="AO108" s="148"/>
      <c r="AP108" s="148"/>
      <c r="AQ108" s="148"/>
      <c r="AR108" s="148"/>
      <c r="AS108" s="148"/>
      <c r="AT108" s="148"/>
      <c r="AU108" s="148"/>
      <c r="AV108" s="148"/>
      <c r="AW108" s="148"/>
      <c r="AX108" s="148"/>
      <c r="AY108" s="148"/>
      <c r="AZ108" s="148"/>
      <c r="BA108" s="148"/>
      <c r="BB108" s="148"/>
      <c r="BC108" s="148"/>
      <c r="BD108" s="148"/>
      <c r="BE108" s="148"/>
      <c r="BF108" s="148"/>
      <c r="BG108" s="148"/>
      <c r="BH108" s="148"/>
    </row>
    <row r="109" spans="1:60" ht="20.399999999999999" outlineLevel="1" x14ac:dyDescent="0.25">
      <c r="A109" s="165">
        <v>33</v>
      </c>
      <c r="B109" s="166" t="s">
        <v>252</v>
      </c>
      <c r="C109" s="174" t="s">
        <v>253</v>
      </c>
      <c r="D109" s="167" t="s">
        <v>128</v>
      </c>
      <c r="E109" s="168">
        <v>130.4701</v>
      </c>
      <c r="F109" s="169"/>
      <c r="G109" s="170">
        <f>ROUND(E109*F109,2)</f>
        <v>0</v>
      </c>
      <c r="H109" s="169"/>
      <c r="I109" s="170">
        <f>ROUND(E109*H109,2)</f>
        <v>0</v>
      </c>
      <c r="J109" s="169"/>
      <c r="K109" s="170">
        <f>ROUND(E109*J109,2)</f>
        <v>0</v>
      </c>
      <c r="L109" s="170">
        <v>21</v>
      </c>
      <c r="M109" s="170">
        <f>G109*(1+L109/100)</f>
        <v>0</v>
      </c>
      <c r="N109" s="170">
        <v>1.9199999999999998E-2</v>
      </c>
      <c r="O109" s="170">
        <f>ROUND(E109*N109,2)</f>
        <v>2.5099999999999998</v>
      </c>
      <c r="P109" s="170">
        <v>0</v>
      </c>
      <c r="Q109" s="170">
        <f>ROUND(E109*P109,2)</f>
        <v>0</v>
      </c>
      <c r="R109" s="170" t="s">
        <v>204</v>
      </c>
      <c r="S109" s="170" t="s">
        <v>120</v>
      </c>
      <c r="T109" s="171" t="s">
        <v>130</v>
      </c>
      <c r="U109" s="157">
        <v>0</v>
      </c>
      <c r="V109" s="157">
        <f>ROUND(E109*U109,2)</f>
        <v>0</v>
      </c>
      <c r="W109" s="157"/>
      <c r="X109" s="157" t="s">
        <v>205</v>
      </c>
      <c r="Y109" s="148"/>
      <c r="Z109" s="148"/>
      <c r="AA109" s="148"/>
      <c r="AB109" s="148"/>
      <c r="AC109" s="148"/>
      <c r="AD109" s="148"/>
      <c r="AE109" s="148"/>
      <c r="AF109" s="148"/>
      <c r="AG109" s="148" t="s">
        <v>206</v>
      </c>
      <c r="AH109" s="148"/>
      <c r="AI109" s="148"/>
      <c r="AJ109" s="148"/>
      <c r="AK109" s="148"/>
      <c r="AL109" s="148"/>
      <c r="AM109" s="148"/>
      <c r="AN109" s="148"/>
      <c r="AO109" s="148"/>
      <c r="AP109" s="148"/>
      <c r="AQ109" s="148"/>
      <c r="AR109" s="148"/>
      <c r="AS109" s="148"/>
      <c r="AT109" s="148"/>
      <c r="AU109" s="148"/>
      <c r="AV109" s="148"/>
      <c r="AW109" s="148"/>
      <c r="AX109" s="148"/>
      <c r="AY109" s="148"/>
      <c r="AZ109" s="148"/>
      <c r="BA109" s="148"/>
      <c r="BB109" s="148"/>
      <c r="BC109" s="148"/>
      <c r="BD109" s="148"/>
      <c r="BE109" s="148"/>
      <c r="BF109" s="148"/>
      <c r="BG109" s="148"/>
      <c r="BH109" s="148"/>
    </row>
    <row r="110" spans="1:60" outlineLevel="1" x14ac:dyDescent="0.25">
      <c r="A110" s="155"/>
      <c r="B110" s="156"/>
      <c r="C110" s="188" t="s">
        <v>254</v>
      </c>
      <c r="D110" s="178"/>
      <c r="E110" s="179">
        <v>130.4701</v>
      </c>
      <c r="F110" s="157"/>
      <c r="G110" s="157"/>
      <c r="H110" s="157"/>
      <c r="I110" s="157"/>
      <c r="J110" s="157"/>
      <c r="K110" s="157"/>
      <c r="L110" s="157"/>
      <c r="M110" s="157"/>
      <c r="N110" s="157"/>
      <c r="O110" s="157"/>
      <c r="P110" s="157"/>
      <c r="Q110" s="157"/>
      <c r="R110" s="157"/>
      <c r="S110" s="157"/>
      <c r="T110" s="157"/>
      <c r="U110" s="157"/>
      <c r="V110" s="157"/>
      <c r="W110" s="157"/>
      <c r="X110" s="157"/>
      <c r="Y110" s="148"/>
      <c r="Z110" s="148"/>
      <c r="AA110" s="148"/>
      <c r="AB110" s="148"/>
      <c r="AC110" s="148"/>
      <c r="AD110" s="148"/>
      <c r="AE110" s="148"/>
      <c r="AF110" s="148"/>
      <c r="AG110" s="148" t="s">
        <v>136</v>
      </c>
      <c r="AH110" s="148">
        <v>0</v>
      </c>
      <c r="AI110" s="148"/>
      <c r="AJ110" s="148"/>
      <c r="AK110" s="148"/>
      <c r="AL110" s="148"/>
      <c r="AM110" s="148"/>
      <c r="AN110" s="148"/>
      <c r="AO110" s="148"/>
      <c r="AP110" s="148"/>
      <c r="AQ110" s="148"/>
      <c r="AR110" s="148"/>
      <c r="AS110" s="148"/>
      <c r="AT110" s="148"/>
      <c r="AU110" s="148"/>
      <c r="AV110" s="148"/>
      <c r="AW110" s="148"/>
      <c r="AX110" s="148"/>
      <c r="AY110" s="148"/>
      <c r="AZ110" s="148"/>
      <c r="BA110" s="148"/>
      <c r="BB110" s="148"/>
      <c r="BC110" s="148"/>
      <c r="BD110" s="148"/>
      <c r="BE110" s="148"/>
      <c r="BF110" s="148"/>
      <c r="BG110" s="148"/>
      <c r="BH110" s="148"/>
    </row>
    <row r="111" spans="1:60" ht="20.399999999999999" outlineLevel="1" x14ac:dyDescent="0.25">
      <c r="A111" s="165">
        <v>34</v>
      </c>
      <c r="B111" s="166" t="s">
        <v>255</v>
      </c>
      <c r="C111" s="174" t="s">
        <v>256</v>
      </c>
      <c r="D111" s="167" t="s">
        <v>198</v>
      </c>
      <c r="E111" s="168">
        <v>54.59</v>
      </c>
      <c r="F111" s="169"/>
      <c r="G111" s="170">
        <f>ROUND(E111*F111,2)</f>
        <v>0</v>
      </c>
      <c r="H111" s="169"/>
      <c r="I111" s="170">
        <f>ROUND(E111*H111,2)</f>
        <v>0</v>
      </c>
      <c r="J111" s="169"/>
      <c r="K111" s="170">
        <f>ROUND(E111*J111,2)</f>
        <v>0</v>
      </c>
      <c r="L111" s="170">
        <v>21</v>
      </c>
      <c r="M111" s="170">
        <f>G111*(1+L111/100)</f>
        <v>0</v>
      </c>
      <c r="N111" s="170">
        <v>4.4999999999999999E-4</v>
      </c>
      <c r="O111" s="170">
        <f>ROUND(E111*N111,2)</f>
        <v>0.02</v>
      </c>
      <c r="P111" s="170">
        <v>0</v>
      </c>
      <c r="Q111" s="170">
        <f>ROUND(E111*P111,2)</f>
        <v>0</v>
      </c>
      <c r="R111" s="170" t="s">
        <v>204</v>
      </c>
      <c r="S111" s="170" t="s">
        <v>120</v>
      </c>
      <c r="T111" s="171" t="s">
        <v>130</v>
      </c>
      <c r="U111" s="157">
        <v>0</v>
      </c>
      <c r="V111" s="157">
        <f>ROUND(E111*U111,2)</f>
        <v>0</v>
      </c>
      <c r="W111" s="157"/>
      <c r="X111" s="157" t="s">
        <v>205</v>
      </c>
      <c r="Y111" s="148"/>
      <c r="Z111" s="148"/>
      <c r="AA111" s="148"/>
      <c r="AB111" s="148"/>
      <c r="AC111" s="148"/>
      <c r="AD111" s="148"/>
      <c r="AE111" s="148"/>
      <c r="AF111" s="148"/>
      <c r="AG111" s="148" t="s">
        <v>206</v>
      </c>
      <c r="AH111" s="148"/>
      <c r="AI111" s="148"/>
      <c r="AJ111" s="148"/>
      <c r="AK111" s="148"/>
      <c r="AL111" s="148"/>
      <c r="AM111" s="148"/>
      <c r="AN111" s="148"/>
      <c r="AO111" s="148"/>
      <c r="AP111" s="148"/>
      <c r="AQ111" s="148"/>
      <c r="AR111" s="148"/>
      <c r="AS111" s="148"/>
      <c r="AT111" s="148"/>
      <c r="AU111" s="148"/>
      <c r="AV111" s="148"/>
      <c r="AW111" s="148"/>
      <c r="AX111" s="148"/>
      <c r="AY111" s="148"/>
      <c r="AZ111" s="148"/>
      <c r="BA111" s="148"/>
      <c r="BB111" s="148"/>
      <c r="BC111" s="148"/>
      <c r="BD111" s="148"/>
      <c r="BE111" s="148"/>
      <c r="BF111" s="148"/>
      <c r="BG111" s="148"/>
      <c r="BH111" s="148"/>
    </row>
    <row r="112" spans="1:60" outlineLevel="1" x14ac:dyDescent="0.25">
      <c r="A112" s="155"/>
      <c r="B112" s="156"/>
      <c r="C112" s="188" t="s">
        <v>257</v>
      </c>
      <c r="D112" s="178"/>
      <c r="E112" s="179">
        <v>54.59</v>
      </c>
      <c r="F112" s="157"/>
      <c r="G112" s="157"/>
      <c r="H112" s="157"/>
      <c r="I112" s="157"/>
      <c r="J112" s="157"/>
      <c r="K112" s="157"/>
      <c r="L112" s="157"/>
      <c r="M112" s="157"/>
      <c r="N112" s="157"/>
      <c r="O112" s="157"/>
      <c r="P112" s="157"/>
      <c r="Q112" s="157"/>
      <c r="R112" s="157"/>
      <c r="S112" s="157"/>
      <c r="T112" s="157"/>
      <c r="U112" s="157"/>
      <c r="V112" s="157"/>
      <c r="W112" s="157"/>
      <c r="X112" s="157"/>
      <c r="Y112" s="148"/>
      <c r="Z112" s="148"/>
      <c r="AA112" s="148"/>
      <c r="AB112" s="148"/>
      <c r="AC112" s="148"/>
      <c r="AD112" s="148"/>
      <c r="AE112" s="148"/>
      <c r="AF112" s="148"/>
      <c r="AG112" s="148" t="s">
        <v>136</v>
      </c>
      <c r="AH112" s="148">
        <v>0</v>
      </c>
      <c r="AI112" s="148"/>
      <c r="AJ112" s="148"/>
      <c r="AK112" s="148"/>
      <c r="AL112" s="148"/>
      <c r="AM112" s="148"/>
      <c r="AN112" s="148"/>
      <c r="AO112" s="148"/>
      <c r="AP112" s="148"/>
      <c r="AQ112" s="148"/>
      <c r="AR112" s="148"/>
      <c r="AS112" s="148"/>
      <c r="AT112" s="148"/>
      <c r="AU112" s="148"/>
      <c r="AV112" s="148"/>
      <c r="AW112" s="148"/>
      <c r="AX112" s="148"/>
      <c r="AY112" s="148"/>
      <c r="AZ112" s="148"/>
      <c r="BA112" s="148"/>
      <c r="BB112" s="148"/>
      <c r="BC112" s="148"/>
      <c r="BD112" s="148"/>
      <c r="BE112" s="148"/>
      <c r="BF112" s="148"/>
      <c r="BG112" s="148"/>
      <c r="BH112" s="148"/>
    </row>
    <row r="113" spans="1:60" ht="20.399999999999999" outlineLevel="1" x14ac:dyDescent="0.25">
      <c r="A113" s="165">
        <v>35</v>
      </c>
      <c r="B113" s="166" t="s">
        <v>258</v>
      </c>
      <c r="C113" s="174" t="s">
        <v>259</v>
      </c>
      <c r="D113" s="167" t="s">
        <v>198</v>
      </c>
      <c r="E113" s="168">
        <v>331.01625000000001</v>
      </c>
      <c r="F113" s="169"/>
      <c r="G113" s="170">
        <f>ROUND(E113*F113,2)</f>
        <v>0</v>
      </c>
      <c r="H113" s="169"/>
      <c r="I113" s="170">
        <f>ROUND(E113*H113,2)</f>
        <v>0</v>
      </c>
      <c r="J113" s="169"/>
      <c r="K113" s="170">
        <f>ROUND(E113*J113,2)</f>
        <v>0</v>
      </c>
      <c r="L113" s="170">
        <v>21</v>
      </c>
      <c r="M113" s="170">
        <f>G113*(1+L113/100)</f>
        <v>0</v>
      </c>
      <c r="N113" s="170">
        <v>3.5E-4</v>
      </c>
      <c r="O113" s="170">
        <f>ROUND(E113*N113,2)</f>
        <v>0.12</v>
      </c>
      <c r="P113" s="170">
        <v>0</v>
      </c>
      <c r="Q113" s="170">
        <f>ROUND(E113*P113,2)</f>
        <v>0</v>
      </c>
      <c r="R113" s="170" t="s">
        <v>204</v>
      </c>
      <c r="S113" s="170" t="s">
        <v>120</v>
      </c>
      <c r="T113" s="171" t="s">
        <v>130</v>
      </c>
      <c r="U113" s="157">
        <v>0</v>
      </c>
      <c r="V113" s="157">
        <f>ROUND(E113*U113,2)</f>
        <v>0</v>
      </c>
      <c r="W113" s="157"/>
      <c r="X113" s="157" t="s">
        <v>205</v>
      </c>
      <c r="Y113" s="148"/>
      <c r="Z113" s="148"/>
      <c r="AA113" s="148"/>
      <c r="AB113" s="148"/>
      <c r="AC113" s="148"/>
      <c r="AD113" s="148"/>
      <c r="AE113" s="148"/>
      <c r="AF113" s="148"/>
      <c r="AG113" s="148" t="s">
        <v>206</v>
      </c>
      <c r="AH113" s="148"/>
      <c r="AI113" s="148"/>
      <c r="AJ113" s="148"/>
      <c r="AK113" s="148"/>
      <c r="AL113" s="148"/>
      <c r="AM113" s="148"/>
      <c r="AN113" s="148"/>
      <c r="AO113" s="148"/>
      <c r="AP113" s="148"/>
      <c r="AQ113" s="148"/>
      <c r="AR113" s="148"/>
      <c r="AS113" s="148"/>
      <c r="AT113" s="148"/>
      <c r="AU113" s="148"/>
      <c r="AV113" s="148"/>
      <c r="AW113" s="148"/>
      <c r="AX113" s="148"/>
      <c r="AY113" s="148"/>
      <c r="AZ113" s="148"/>
      <c r="BA113" s="148"/>
      <c r="BB113" s="148"/>
      <c r="BC113" s="148"/>
      <c r="BD113" s="148"/>
      <c r="BE113" s="148"/>
      <c r="BF113" s="148"/>
      <c r="BG113" s="148"/>
      <c r="BH113" s="148"/>
    </row>
    <row r="114" spans="1:60" ht="40.799999999999997" outlineLevel="1" x14ac:dyDescent="0.25">
      <c r="A114" s="155"/>
      <c r="B114" s="156"/>
      <c r="C114" s="188" t="s">
        <v>260</v>
      </c>
      <c r="D114" s="178"/>
      <c r="E114" s="179">
        <v>331.01625000000001</v>
      </c>
      <c r="F114" s="157"/>
      <c r="G114" s="157"/>
      <c r="H114" s="157"/>
      <c r="I114" s="157"/>
      <c r="J114" s="157"/>
      <c r="K114" s="157"/>
      <c r="L114" s="157"/>
      <c r="M114" s="157"/>
      <c r="N114" s="157"/>
      <c r="O114" s="157"/>
      <c r="P114" s="157"/>
      <c r="Q114" s="157"/>
      <c r="R114" s="157"/>
      <c r="S114" s="157"/>
      <c r="T114" s="157"/>
      <c r="U114" s="157"/>
      <c r="V114" s="157"/>
      <c r="W114" s="157"/>
      <c r="X114" s="157"/>
      <c r="Y114" s="148"/>
      <c r="Z114" s="148"/>
      <c r="AA114" s="148"/>
      <c r="AB114" s="148"/>
      <c r="AC114" s="148"/>
      <c r="AD114" s="148"/>
      <c r="AE114" s="148"/>
      <c r="AF114" s="148"/>
      <c r="AG114" s="148" t="s">
        <v>136</v>
      </c>
      <c r="AH114" s="148">
        <v>0</v>
      </c>
      <c r="AI114" s="148"/>
      <c r="AJ114" s="148"/>
      <c r="AK114" s="148"/>
      <c r="AL114" s="148"/>
      <c r="AM114" s="148"/>
      <c r="AN114" s="148"/>
      <c r="AO114" s="148"/>
      <c r="AP114" s="148"/>
      <c r="AQ114" s="148"/>
      <c r="AR114" s="148"/>
      <c r="AS114" s="148"/>
      <c r="AT114" s="148"/>
      <c r="AU114" s="148"/>
      <c r="AV114" s="148"/>
      <c r="AW114" s="148"/>
      <c r="AX114" s="148"/>
      <c r="AY114" s="148"/>
      <c r="AZ114" s="148"/>
      <c r="BA114" s="148"/>
      <c r="BB114" s="148"/>
      <c r="BC114" s="148"/>
      <c r="BD114" s="148"/>
      <c r="BE114" s="148"/>
      <c r="BF114" s="148"/>
      <c r="BG114" s="148"/>
      <c r="BH114" s="148"/>
    </row>
    <row r="115" spans="1:60" ht="20.399999999999999" outlineLevel="1" x14ac:dyDescent="0.25">
      <c r="A115" s="165">
        <v>36</v>
      </c>
      <c r="B115" s="166" t="s">
        <v>261</v>
      </c>
      <c r="C115" s="174" t="s">
        <v>262</v>
      </c>
      <c r="D115" s="167" t="s">
        <v>128</v>
      </c>
      <c r="E115" s="168">
        <v>8.2914999999999992</v>
      </c>
      <c r="F115" s="169"/>
      <c r="G115" s="170">
        <f>ROUND(E115*F115,2)</f>
        <v>0</v>
      </c>
      <c r="H115" s="169"/>
      <c r="I115" s="170">
        <f>ROUND(E115*H115,2)</f>
        <v>0</v>
      </c>
      <c r="J115" s="169"/>
      <c r="K115" s="170">
        <f>ROUND(E115*J115,2)</f>
        <v>0</v>
      </c>
      <c r="L115" s="170">
        <v>21</v>
      </c>
      <c r="M115" s="170">
        <f>G115*(1+L115/100)</f>
        <v>0</v>
      </c>
      <c r="N115" s="170">
        <v>1.9199999999999998E-2</v>
      </c>
      <c r="O115" s="170">
        <f>ROUND(E115*N115,2)</f>
        <v>0.16</v>
      </c>
      <c r="P115" s="170">
        <v>0</v>
      </c>
      <c r="Q115" s="170">
        <f>ROUND(E115*P115,2)</f>
        <v>0</v>
      </c>
      <c r="R115" s="170" t="s">
        <v>204</v>
      </c>
      <c r="S115" s="170" t="s">
        <v>120</v>
      </c>
      <c r="T115" s="171" t="s">
        <v>130</v>
      </c>
      <c r="U115" s="157">
        <v>0</v>
      </c>
      <c r="V115" s="157">
        <f>ROUND(E115*U115,2)</f>
        <v>0</v>
      </c>
      <c r="W115" s="157"/>
      <c r="X115" s="157" t="s">
        <v>205</v>
      </c>
      <c r="Y115" s="148"/>
      <c r="Z115" s="148"/>
      <c r="AA115" s="148"/>
      <c r="AB115" s="148"/>
      <c r="AC115" s="148"/>
      <c r="AD115" s="148"/>
      <c r="AE115" s="148"/>
      <c r="AF115" s="148"/>
      <c r="AG115" s="148" t="s">
        <v>206</v>
      </c>
      <c r="AH115" s="148"/>
      <c r="AI115" s="148"/>
      <c r="AJ115" s="148"/>
      <c r="AK115" s="148"/>
      <c r="AL115" s="148"/>
      <c r="AM115" s="148"/>
      <c r="AN115" s="148"/>
      <c r="AO115" s="148"/>
      <c r="AP115" s="148"/>
      <c r="AQ115" s="148"/>
      <c r="AR115" s="148"/>
      <c r="AS115" s="148"/>
      <c r="AT115" s="148"/>
      <c r="AU115" s="148"/>
      <c r="AV115" s="148"/>
      <c r="AW115" s="148"/>
      <c r="AX115" s="148"/>
      <c r="AY115" s="148"/>
      <c r="AZ115" s="148"/>
      <c r="BA115" s="148"/>
      <c r="BB115" s="148"/>
      <c r="BC115" s="148"/>
      <c r="BD115" s="148"/>
      <c r="BE115" s="148"/>
      <c r="BF115" s="148"/>
      <c r="BG115" s="148"/>
      <c r="BH115" s="148"/>
    </row>
    <row r="116" spans="1:60" outlineLevel="1" x14ac:dyDescent="0.25">
      <c r="A116" s="155"/>
      <c r="B116" s="156"/>
      <c r="C116" s="188" t="s">
        <v>227</v>
      </c>
      <c r="D116" s="178"/>
      <c r="E116" s="179">
        <v>8.2914999999999992</v>
      </c>
      <c r="F116" s="157"/>
      <c r="G116" s="157"/>
      <c r="H116" s="157"/>
      <c r="I116" s="157"/>
      <c r="J116" s="157"/>
      <c r="K116" s="157"/>
      <c r="L116" s="157"/>
      <c r="M116" s="157"/>
      <c r="N116" s="157"/>
      <c r="O116" s="157"/>
      <c r="P116" s="157"/>
      <c r="Q116" s="157"/>
      <c r="R116" s="157"/>
      <c r="S116" s="157"/>
      <c r="T116" s="157"/>
      <c r="U116" s="157"/>
      <c r="V116" s="157"/>
      <c r="W116" s="157"/>
      <c r="X116" s="157"/>
      <c r="Y116" s="148"/>
      <c r="Z116" s="148"/>
      <c r="AA116" s="148"/>
      <c r="AB116" s="148"/>
      <c r="AC116" s="148"/>
      <c r="AD116" s="148"/>
      <c r="AE116" s="148"/>
      <c r="AF116" s="148"/>
      <c r="AG116" s="148" t="s">
        <v>136</v>
      </c>
      <c r="AH116" s="148">
        <v>0</v>
      </c>
      <c r="AI116" s="148"/>
      <c r="AJ116" s="148"/>
      <c r="AK116" s="148"/>
      <c r="AL116" s="148"/>
      <c r="AM116" s="148"/>
      <c r="AN116" s="148"/>
      <c r="AO116" s="148"/>
      <c r="AP116" s="148"/>
      <c r="AQ116" s="148"/>
      <c r="AR116" s="148"/>
      <c r="AS116" s="148"/>
      <c r="AT116" s="148"/>
      <c r="AU116" s="148"/>
      <c r="AV116" s="148"/>
      <c r="AW116" s="148"/>
      <c r="AX116" s="148"/>
      <c r="AY116" s="148"/>
      <c r="AZ116" s="148"/>
      <c r="BA116" s="148"/>
      <c r="BB116" s="148"/>
      <c r="BC116" s="148"/>
      <c r="BD116" s="148"/>
      <c r="BE116" s="148"/>
      <c r="BF116" s="148"/>
      <c r="BG116" s="148"/>
      <c r="BH116" s="148"/>
    </row>
    <row r="117" spans="1:60" x14ac:dyDescent="0.25">
      <c r="A117" s="159" t="s">
        <v>115</v>
      </c>
      <c r="B117" s="160" t="s">
        <v>80</v>
      </c>
      <c r="C117" s="173" t="s">
        <v>81</v>
      </c>
      <c r="D117" s="161"/>
      <c r="E117" s="162"/>
      <c r="F117" s="163"/>
      <c r="G117" s="163">
        <f>SUMIF(AG118:AG130,"&lt;&gt;NOR",G118:G130)</f>
        <v>0</v>
      </c>
      <c r="H117" s="163"/>
      <c r="I117" s="163">
        <f>SUM(I118:I130)</f>
        <v>0</v>
      </c>
      <c r="J117" s="163"/>
      <c r="K117" s="163">
        <f>SUM(K118:K130)</f>
        <v>0</v>
      </c>
      <c r="L117" s="163"/>
      <c r="M117" s="163">
        <f>SUM(M118:M130)</f>
        <v>0</v>
      </c>
      <c r="N117" s="163"/>
      <c r="O117" s="163">
        <f>SUM(O118:O130)</f>
        <v>0.61</v>
      </c>
      <c r="P117" s="163"/>
      <c r="Q117" s="163">
        <f>SUM(Q118:Q130)</f>
        <v>0</v>
      </c>
      <c r="R117" s="163"/>
      <c r="S117" s="163"/>
      <c r="T117" s="164"/>
      <c r="U117" s="158"/>
      <c r="V117" s="158">
        <f>SUM(V118:V130)</f>
        <v>38.769999999999996</v>
      </c>
      <c r="W117" s="158"/>
      <c r="X117" s="158"/>
      <c r="AG117" t="s">
        <v>116</v>
      </c>
    </row>
    <row r="118" spans="1:60" outlineLevel="1" x14ac:dyDescent="0.25">
      <c r="A118" s="181">
        <v>37</v>
      </c>
      <c r="B118" s="182" t="s">
        <v>263</v>
      </c>
      <c r="C118" s="189" t="s">
        <v>264</v>
      </c>
      <c r="D118" s="183" t="s">
        <v>128</v>
      </c>
      <c r="E118" s="184">
        <v>36.060749999999999</v>
      </c>
      <c r="F118" s="185"/>
      <c r="G118" s="186">
        <f>ROUND(E118*F118,2)</f>
        <v>0</v>
      </c>
      <c r="H118" s="185"/>
      <c r="I118" s="186">
        <f>ROUND(E118*H118,2)</f>
        <v>0</v>
      </c>
      <c r="J118" s="185"/>
      <c r="K118" s="186">
        <f>ROUND(E118*J118,2)</f>
        <v>0</v>
      </c>
      <c r="L118" s="186">
        <v>21</v>
      </c>
      <c r="M118" s="186">
        <f>G118*(1+L118/100)</f>
        <v>0</v>
      </c>
      <c r="N118" s="186">
        <v>1.6000000000000001E-4</v>
      </c>
      <c r="O118" s="186">
        <f>ROUND(E118*N118,2)</f>
        <v>0.01</v>
      </c>
      <c r="P118" s="186">
        <v>0</v>
      </c>
      <c r="Q118" s="186">
        <f>ROUND(E118*P118,2)</f>
        <v>0</v>
      </c>
      <c r="R118" s="186" t="s">
        <v>242</v>
      </c>
      <c r="S118" s="186" t="s">
        <v>120</v>
      </c>
      <c r="T118" s="187" t="s">
        <v>130</v>
      </c>
      <c r="U118" s="157">
        <v>0.05</v>
      </c>
      <c r="V118" s="157">
        <f>ROUND(E118*U118,2)</f>
        <v>1.8</v>
      </c>
      <c r="W118" s="157"/>
      <c r="X118" s="157" t="s">
        <v>131</v>
      </c>
      <c r="Y118" s="148"/>
      <c r="Z118" s="148"/>
      <c r="AA118" s="148"/>
      <c r="AB118" s="148"/>
      <c r="AC118" s="148"/>
      <c r="AD118" s="148"/>
      <c r="AE118" s="148"/>
      <c r="AF118" s="148"/>
      <c r="AG118" s="148" t="s">
        <v>132</v>
      </c>
      <c r="AH118" s="148"/>
      <c r="AI118" s="148"/>
      <c r="AJ118" s="148"/>
      <c r="AK118" s="148"/>
      <c r="AL118" s="148"/>
      <c r="AM118" s="148"/>
      <c r="AN118" s="148"/>
      <c r="AO118" s="148"/>
      <c r="AP118" s="148"/>
      <c r="AQ118" s="148"/>
      <c r="AR118" s="148"/>
      <c r="AS118" s="148"/>
      <c r="AT118" s="148"/>
      <c r="AU118" s="148"/>
      <c r="AV118" s="148"/>
      <c r="AW118" s="148"/>
      <c r="AX118" s="148"/>
      <c r="AY118" s="148"/>
      <c r="AZ118" s="148"/>
      <c r="BA118" s="148"/>
      <c r="BB118" s="148"/>
      <c r="BC118" s="148"/>
      <c r="BD118" s="148"/>
      <c r="BE118" s="148"/>
      <c r="BF118" s="148"/>
      <c r="BG118" s="148"/>
      <c r="BH118" s="148"/>
    </row>
    <row r="119" spans="1:60" ht="20.399999999999999" outlineLevel="1" x14ac:dyDescent="0.25">
      <c r="A119" s="181">
        <v>38</v>
      </c>
      <c r="B119" s="182" t="s">
        <v>265</v>
      </c>
      <c r="C119" s="189" t="s">
        <v>266</v>
      </c>
      <c r="D119" s="183" t="s">
        <v>128</v>
      </c>
      <c r="E119" s="184">
        <v>36.060749999999999</v>
      </c>
      <c r="F119" s="185"/>
      <c r="G119" s="186">
        <f>ROUND(E119*F119,2)</f>
        <v>0</v>
      </c>
      <c r="H119" s="185"/>
      <c r="I119" s="186">
        <f>ROUND(E119*H119,2)</f>
        <v>0</v>
      </c>
      <c r="J119" s="185"/>
      <c r="K119" s="186">
        <f>ROUND(E119*J119,2)</f>
        <v>0</v>
      </c>
      <c r="L119" s="186">
        <v>21</v>
      </c>
      <c r="M119" s="186">
        <f>G119*(1+L119/100)</f>
        <v>0</v>
      </c>
      <c r="N119" s="186">
        <v>4.9699999999999996E-3</v>
      </c>
      <c r="O119" s="186">
        <f>ROUND(E119*N119,2)</f>
        <v>0.18</v>
      </c>
      <c r="P119" s="186">
        <v>0</v>
      </c>
      <c r="Q119" s="186">
        <f>ROUND(E119*P119,2)</f>
        <v>0</v>
      </c>
      <c r="R119" s="186" t="s">
        <v>242</v>
      </c>
      <c r="S119" s="186" t="s">
        <v>120</v>
      </c>
      <c r="T119" s="187" t="s">
        <v>130</v>
      </c>
      <c r="U119" s="157">
        <v>0.98399999999999999</v>
      </c>
      <c r="V119" s="157">
        <f>ROUND(E119*U119,2)</f>
        <v>35.479999999999997</v>
      </c>
      <c r="W119" s="157"/>
      <c r="X119" s="157" t="s">
        <v>131</v>
      </c>
      <c r="Y119" s="148"/>
      <c r="Z119" s="148"/>
      <c r="AA119" s="148"/>
      <c r="AB119" s="148"/>
      <c r="AC119" s="148"/>
      <c r="AD119" s="148"/>
      <c r="AE119" s="148"/>
      <c r="AF119" s="148"/>
      <c r="AG119" s="148" t="s">
        <v>132</v>
      </c>
      <c r="AH119" s="148"/>
      <c r="AI119" s="148"/>
      <c r="AJ119" s="148"/>
      <c r="AK119" s="148"/>
      <c r="AL119" s="148"/>
      <c r="AM119" s="148"/>
      <c r="AN119" s="148"/>
      <c r="AO119" s="148"/>
      <c r="AP119" s="148"/>
      <c r="AQ119" s="148"/>
      <c r="AR119" s="148"/>
      <c r="AS119" s="148"/>
      <c r="AT119" s="148"/>
      <c r="AU119" s="148"/>
      <c r="AV119" s="148"/>
      <c r="AW119" s="148"/>
      <c r="AX119" s="148"/>
      <c r="AY119" s="148"/>
      <c r="AZ119" s="148"/>
      <c r="BA119" s="148"/>
      <c r="BB119" s="148"/>
      <c r="BC119" s="148"/>
      <c r="BD119" s="148"/>
      <c r="BE119" s="148"/>
      <c r="BF119" s="148"/>
      <c r="BG119" s="148"/>
      <c r="BH119" s="148"/>
    </row>
    <row r="120" spans="1:60" ht="20.399999999999999" outlineLevel="1" x14ac:dyDescent="0.25">
      <c r="A120" s="181">
        <v>39</v>
      </c>
      <c r="B120" s="182" t="s">
        <v>267</v>
      </c>
      <c r="C120" s="189" t="s">
        <v>268</v>
      </c>
      <c r="D120" s="183" t="s">
        <v>128</v>
      </c>
      <c r="E120" s="184">
        <v>36.060749999999999</v>
      </c>
      <c r="F120" s="185"/>
      <c r="G120" s="186">
        <f>ROUND(E120*F120,2)</f>
        <v>0</v>
      </c>
      <c r="H120" s="185"/>
      <c r="I120" s="186">
        <f>ROUND(E120*H120,2)</f>
        <v>0</v>
      </c>
      <c r="J120" s="185"/>
      <c r="K120" s="186">
        <f>ROUND(E120*J120,2)</f>
        <v>0</v>
      </c>
      <c r="L120" s="186">
        <v>21</v>
      </c>
      <c r="M120" s="186">
        <f>G120*(1+L120/100)</f>
        <v>0</v>
      </c>
      <c r="N120" s="186">
        <v>1.1E-4</v>
      </c>
      <c r="O120" s="186">
        <f>ROUND(E120*N120,2)</f>
        <v>0</v>
      </c>
      <c r="P120" s="186">
        <v>0</v>
      </c>
      <c r="Q120" s="186">
        <f>ROUND(E120*P120,2)</f>
        <v>0</v>
      </c>
      <c r="R120" s="186" t="s">
        <v>242</v>
      </c>
      <c r="S120" s="186" t="s">
        <v>120</v>
      </c>
      <c r="T120" s="187" t="s">
        <v>130</v>
      </c>
      <c r="U120" s="157">
        <v>0</v>
      </c>
      <c r="V120" s="157">
        <f>ROUND(E120*U120,2)</f>
        <v>0</v>
      </c>
      <c r="W120" s="157"/>
      <c r="X120" s="157" t="s">
        <v>131</v>
      </c>
      <c r="Y120" s="148"/>
      <c r="Z120" s="148"/>
      <c r="AA120" s="148"/>
      <c r="AB120" s="148"/>
      <c r="AC120" s="148"/>
      <c r="AD120" s="148"/>
      <c r="AE120" s="148"/>
      <c r="AF120" s="148"/>
      <c r="AG120" s="148" t="s">
        <v>132</v>
      </c>
      <c r="AH120" s="148"/>
      <c r="AI120" s="148"/>
      <c r="AJ120" s="148"/>
      <c r="AK120" s="148"/>
      <c r="AL120" s="148"/>
      <c r="AM120" s="148"/>
      <c r="AN120" s="148"/>
      <c r="AO120" s="148"/>
      <c r="AP120" s="148"/>
      <c r="AQ120" s="148"/>
      <c r="AR120" s="148"/>
      <c r="AS120" s="148"/>
      <c r="AT120" s="148"/>
      <c r="AU120" s="148"/>
      <c r="AV120" s="148"/>
      <c r="AW120" s="148"/>
      <c r="AX120" s="148"/>
      <c r="AY120" s="148"/>
      <c r="AZ120" s="148"/>
      <c r="BA120" s="148"/>
      <c r="BB120" s="148"/>
      <c r="BC120" s="148"/>
      <c r="BD120" s="148"/>
      <c r="BE120" s="148"/>
      <c r="BF120" s="148"/>
      <c r="BG120" s="148"/>
      <c r="BH120" s="148"/>
    </row>
    <row r="121" spans="1:60" ht="20.399999999999999" outlineLevel="1" x14ac:dyDescent="0.25">
      <c r="A121" s="165">
        <v>40</v>
      </c>
      <c r="B121" s="166" t="s">
        <v>269</v>
      </c>
      <c r="C121" s="174" t="s">
        <v>270</v>
      </c>
      <c r="D121" s="167" t="s">
        <v>128</v>
      </c>
      <c r="E121" s="168">
        <v>14.85</v>
      </c>
      <c r="F121" s="169"/>
      <c r="G121" s="170">
        <f>ROUND(E121*F121,2)</f>
        <v>0</v>
      </c>
      <c r="H121" s="169"/>
      <c r="I121" s="170">
        <f>ROUND(E121*H121,2)</f>
        <v>0</v>
      </c>
      <c r="J121" s="169"/>
      <c r="K121" s="170">
        <f>ROUND(E121*J121,2)</f>
        <v>0</v>
      </c>
      <c r="L121" s="170">
        <v>21</v>
      </c>
      <c r="M121" s="170">
        <f>G121*(1+L121/100)</f>
        <v>0</v>
      </c>
      <c r="N121" s="170">
        <v>0</v>
      </c>
      <c r="O121" s="170">
        <f>ROUND(E121*N121,2)</f>
        <v>0</v>
      </c>
      <c r="P121" s="170">
        <v>0</v>
      </c>
      <c r="Q121" s="170">
        <f>ROUND(E121*P121,2)</f>
        <v>0</v>
      </c>
      <c r="R121" s="170" t="s">
        <v>242</v>
      </c>
      <c r="S121" s="170" t="s">
        <v>120</v>
      </c>
      <c r="T121" s="171" t="s">
        <v>130</v>
      </c>
      <c r="U121" s="157">
        <v>0.1</v>
      </c>
      <c r="V121" s="157">
        <f>ROUND(E121*U121,2)</f>
        <v>1.49</v>
      </c>
      <c r="W121" s="157"/>
      <c r="X121" s="157" t="s">
        <v>131</v>
      </c>
      <c r="Y121" s="148"/>
      <c r="Z121" s="148"/>
      <c r="AA121" s="148"/>
      <c r="AB121" s="148"/>
      <c r="AC121" s="148"/>
      <c r="AD121" s="148"/>
      <c r="AE121" s="148"/>
      <c r="AF121" s="148"/>
      <c r="AG121" s="148" t="s">
        <v>132</v>
      </c>
      <c r="AH121" s="148"/>
      <c r="AI121" s="148"/>
      <c r="AJ121" s="148"/>
      <c r="AK121" s="148"/>
      <c r="AL121" s="148"/>
      <c r="AM121" s="148"/>
      <c r="AN121" s="148"/>
      <c r="AO121" s="148"/>
      <c r="AP121" s="148"/>
      <c r="AQ121" s="148"/>
      <c r="AR121" s="148"/>
      <c r="AS121" s="148"/>
      <c r="AT121" s="148"/>
      <c r="AU121" s="148"/>
      <c r="AV121" s="148"/>
      <c r="AW121" s="148"/>
      <c r="AX121" s="148"/>
      <c r="AY121" s="148"/>
      <c r="AZ121" s="148"/>
      <c r="BA121" s="148"/>
      <c r="BB121" s="148"/>
      <c r="BC121" s="148"/>
      <c r="BD121" s="148"/>
      <c r="BE121" s="148"/>
      <c r="BF121" s="148"/>
      <c r="BG121" s="148"/>
      <c r="BH121" s="148"/>
    </row>
    <row r="122" spans="1:60" outlineLevel="1" x14ac:dyDescent="0.25">
      <c r="A122" s="155"/>
      <c r="B122" s="156"/>
      <c r="C122" s="188" t="s">
        <v>148</v>
      </c>
      <c r="D122" s="178"/>
      <c r="E122" s="179">
        <v>3.7785000000000002</v>
      </c>
      <c r="F122" s="157"/>
      <c r="G122" s="157"/>
      <c r="H122" s="157"/>
      <c r="I122" s="157"/>
      <c r="J122" s="157"/>
      <c r="K122" s="157"/>
      <c r="L122" s="157"/>
      <c r="M122" s="157"/>
      <c r="N122" s="157"/>
      <c r="O122" s="157"/>
      <c r="P122" s="157"/>
      <c r="Q122" s="157"/>
      <c r="R122" s="157"/>
      <c r="S122" s="157"/>
      <c r="T122" s="157"/>
      <c r="U122" s="157"/>
      <c r="V122" s="157"/>
      <c r="W122" s="157"/>
      <c r="X122" s="157"/>
      <c r="Y122" s="148"/>
      <c r="Z122" s="148"/>
      <c r="AA122" s="148"/>
      <c r="AB122" s="148"/>
      <c r="AC122" s="148"/>
      <c r="AD122" s="148"/>
      <c r="AE122" s="148"/>
      <c r="AF122" s="148"/>
      <c r="AG122" s="148" t="s">
        <v>136</v>
      </c>
      <c r="AH122" s="148">
        <v>0</v>
      </c>
      <c r="AI122" s="148"/>
      <c r="AJ122" s="148"/>
      <c r="AK122" s="148"/>
      <c r="AL122" s="148"/>
      <c r="AM122" s="148"/>
      <c r="AN122" s="148"/>
      <c r="AO122" s="148"/>
      <c r="AP122" s="148"/>
      <c r="AQ122" s="148"/>
      <c r="AR122" s="148"/>
      <c r="AS122" s="148"/>
      <c r="AT122" s="148"/>
      <c r="AU122" s="148"/>
      <c r="AV122" s="148"/>
      <c r="AW122" s="148"/>
      <c r="AX122" s="148"/>
      <c r="AY122" s="148"/>
      <c r="AZ122" s="148"/>
      <c r="BA122" s="148"/>
      <c r="BB122" s="148"/>
      <c r="BC122" s="148"/>
      <c r="BD122" s="148"/>
      <c r="BE122" s="148"/>
      <c r="BF122" s="148"/>
      <c r="BG122" s="148"/>
      <c r="BH122" s="148"/>
    </row>
    <row r="123" spans="1:60" outlineLevel="1" x14ac:dyDescent="0.25">
      <c r="A123" s="155"/>
      <c r="B123" s="156"/>
      <c r="C123" s="188" t="s">
        <v>149</v>
      </c>
      <c r="D123" s="178"/>
      <c r="E123" s="179">
        <v>2.673</v>
      </c>
      <c r="F123" s="157"/>
      <c r="G123" s="157"/>
      <c r="H123" s="157"/>
      <c r="I123" s="157"/>
      <c r="J123" s="157"/>
      <c r="K123" s="157"/>
      <c r="L123" s="157"/>
      <c r="M123" s="157"/>
      <c r="N123" s="157"/>
      <c r="O123" s="157"/>
      <c r="P123" s="157"/>
      <c r="Q123" s="157"/>
      <c r="R123" s="157"/>
      <c r="S123" s="157"/>
      <c r="T123" s="157"/>
      <c r="U123" s="157"/>
      <c r="V123" s="157"/>
      <c r="W123" s="157"/>
      <c r="X123" s="157"/>
      <c r="Y123" s="148"/>
      <c r="Z123" s="148"/>
      <c r="AA123" s="148"/>
      <c r="AB123" s="148"/>
      <c r="AC123" s="148"/>
      <c r="AD123" s="148"/>
      <c r="AE123" s="148"/>
      <c r="AF123" s="148"/>
      <c r="AG123" s="148" t="s">
        <v>136</v>
      </c>
      <c r="AH123" s="148">
        <v>0</v>
      </c>
      <c r="AI123" s="148"/>
      <c r="AJ123" s="148"/>
      <c r="AK123" s="148"/>
      <c r="AL123" s="148"/>
      <c r="AM123" s="148"/>
      <c r="AN123" s="148"/>
      <c r="AO123" s="148"/>
      <c r="AP123" s="148"/>
      <c r="AQ123" s="148"/>
      <c r="AR123" s="148"/>
      <c r="AS123" s="148"/>
      <c r="AT123" s="148"/>
      <c r="AU123" s="148"/>
      <c r="AV123" s="148"/>
      <c r="AW123" s="148"/>
      <c r="AX123" s="148"/>
      <c r="AY123" s="148"/>
      <c r="AZ123" s="148"/>
      <c r="BA123" s="148"/>
      <c r="BB123" s="148"/>
      <c r="BC123" s="148"/>
      <c r="BD123" s="148"/>
      <c r="BE123" s="148"/>
      <c r="BF123" s="148"/>
      <c r="BG123" s="148"/>
      <c r="BH123" s="148"/>
    </row>
    <row r="124" spans="1:60" outlineLevel="1" x14ac:dyDescent="0.25">
      <c r="A124" s="155"/>
      <c r="B124" s="156"/>
      <c r="C124" s="188" t="s">
        <v>150</v>
      </c>
      <c r="D124" s="178"/>
      <c r="E124" s="179">
        <v>1.4850000000000001</v>
      </c>
      <c r="F124" s="157"/>
      <c r="G124" s="157"/>
      <c r="H124" s="157"/>
      <c r="I124" s="157"/>
      <c r="J124" s="157"/>
      <c r="K124" s="157"/>
      <c r="L124" s="157"/>
      <c r="M124" s="157"/>
      <c r="N124" s="157"/>
      <c r="O124" s="157"/>
      <c r="P124" s="157"/>
      <c r="Q124" s="157"/>
      <c r="R124" s="157"/>
      <c r="S124" s="157"/>
      <c r="T124" s="157"/>
      <c r="U124" s="157"/>
      <c r="V124" s="157"/>
      <c r="W124" s="157"/>
      <c r="X124" s="157"/>
      <c r="Y124" s="148"/>
      <c r="Z124" s="148"/>
      <c r="AA124" s="148"/>
      <c r="AB124" s="148"/>
      <c r="AC124" s="148"/>
      <c r="AD124" s="148"/>
      <c r="AE124" s="148"/>
      <c r="AF124" s="148"/>
      <c r="AG124" s="148" t="s">
        <v>136</v>
      </c>
      <c r="AH124" s="148">
        <v>0</v>
      </c>
      <c r="AI124" s="148"/>
      <c r="AJ124" s="148"/>
      <c r="AK124" s="148"/>
      <c r="AL124" s="148"/>
      <c r="AM124" s="148"/>
      <c r="AN124" s="148"/>
      <c r="AO124" s="148"/>
      <c r="AP124" s="148"/>
      <c r="AQ124" s="148"/>
      <c r="AR124" s="148"/>
      <c r="AS124" s="148"/>
      <c r="AT124" s="148"/>
      <c r="AU124" s="148"/>
      <c r="AV124" s="148"/>
      <c r="AW124" s="148"/>
      <c r="AX124" s="148"/>
      <c r="AY124" s="148"/>
      <c r="AZ124" s="148"/>
      <c r="BA124" s="148"/>
      <c r="BB124" s="148"/>
      <c r="BC124" s="148"/>
      <c r="BD124" s="148"/>
      <c r="BE124" s="148"/>
      <c r="BF124" s="148"/>
      <c r="BG124" s="148"/>
      <c r="BH124" s="148"/>
    </row>
    <row r="125" spans="1:60" outlineLevel="1" x14ac:dyDescent="0.25">
      <c r="A125" s="155"/>
      <c r="B125" s="156"/>
      <c r="C125" s="188" t="s">
        <v>151</v>
      </c>
      <c r="D125" s="178"/>
      <c r="E125" s="179">
        <v>1.716</v>
      </c>
      <c r="F125" s="157"/>
      <c r="G125" s="157"/>
      <c r="H125" s="157"/>
      <c r="I125" s="157"/>
      <c r="J125" s="157"/>
      <c r="K125" s="157"/>
      <c r="L125" s="157"/>
      <c r="M125" s="157"/>
      <c r="N125" s="157"/>
      <c r="O125" s="157"/>
      <c r="P125" s="157"/>
      <c r="Q125" s="157"/>
      <c r="R125" s="157"/>
      <c r="S125" s="157"/>
      <c r="T125" s="157"/>
      <c r="U125" s="157"/>
      <c r="V125" s="157"/>
      <c r="W125" s="157"/>
      <c r="X125" s="157"/>
      <c r="Y125" s="148"/>
      <c r="Z125" s="148"/>
      <c r="AA125" s="148"/>
      <c r="AB125" s="148"/>
      <c r="AC125" s="148"/>
      <c r="AD125" s="148"/>
      <c r="AE125" s="148"/>
      <c r="AF125" s="148"/>
      <c r="AG125" s="148" t="s">
        <v>136</v>
      </c>
      <c r="AH125" s="148">
        <v>0</v>
      </c>
      <c r="AI125" s="148"/>
      <c r="AJ125" s="148"/>
      <c r="AK125" s="148"/>
      <c r="AL125" s="148"/>
      <c r="AM125" s="148"/>
      <c r="AN125" s="148"/>
      <c r="AO125" s="148"/>
      <c r="AP125" s="148"/>
      <c r="AQ125" s="148"/>
      <c r="AR125" s="148"/>
      <c r="AS125" s="148"/>
      <c r="AT125" s="148"/>
      <c r="AU125" s="148"/>
      <c r="AV125" s="148"/>
      <c r="AW125" s="148"/>
      <c r="AX125" s="148"/>
      <c r="AY125" s="148"/>
      <c r="AZ125" s="148"/>
      <c r="BA125" s="148"/>
      <c r="BB125" s="148"/>
      <c r="BC125" s="148"/>
      <c r="BD125" s="148"/>
      <c r="BE125" s="148"/>
      <c r="BF125" s="148"/>
      <c r="BG125" s="148"/>
      <c r="BH125" s="148"/>
    </row>
    <row r="126" spans="1:60" outlineLevel="1" x14ac:dyDescent="0.25">
      <c r="A126" s="155"/>
      <c r="B126" s="156"/>
      <c r="C126" s="188" t="s">
        <v>153</v>
      </c>
      <c r="D126" s="178"/>
      <c r="E126" s="179">
        <v>3.9104999999999999</v>
      </c>
      <c r="F126" s="157"/>
      <c r="G126" s="157"/>
      <c r="H126" s="157"/>
      <c r="I126" s="157"/>
      <c r="J126" s="157"/>
      <c r="K126" s="157"/>
      <c r="L126" s="157"/>
      <c r="M126" s="157"/>
      <c r="N126" s="157"/>
      <c r="O126" s="157"/>
      <c r="P126" s="157"/>
      <c r="Q126" s="157"/>
      <c r="R126" s="157"/>
      <c r="S126" s="157"/>
      <c r="T126" s="157"/>
      <c r="U126" s="157"/>
      <c r="V126" s="157"/>
      <c r="W126" s="157"/>
      <c r="X126" s="157"/>
      <c r="Y126" s="148"/>
      <c r="Z126" s="148"/>
      <c r="AA126" s="148"/>
      <c r="AB126" s="148"/>
      <c r="AC126" s="148"/>
      <c r="AD126" s="148"/>
      <c r="AE126" s="148"/>
      <c r="AF126" s="148"/>
      <c r="AG126" s="148" t="s">
        <v>136</v>
      </c>
      <c r="AH126" s="148">
        <v>0</v>
      </c>
      <c r="AI126" s="148"/>
      <c r="AJ126" s="148"/>
      <c r="AK126" s="148"/>
      <c r="AL126" s="148"/>
      <c r="AM126" s="148"/>
      <c r="AN126" s="148"/>
      <c r="AO126" s="148"/>
      <c r="AP126" s="148"/>
      <c r="AQ126" s="148"/>
      <c r="AR126" s="148"/>
      <c r="AS126" s="148"/>
      <c r="AT126" s="148"/>
      <c r="AU126" s="148"/>
      <c r="AV126" s="148"/>
      <c r="AW126" s="148"/>
      <c r="AX126" s="148"/>
      <c r="AY126" s="148"/>
      <c r="AZ126" s="148"/>
      <c r="BA126" s="148"/>
      <c r="BB126" s="148"/>
      <c r="BC126" s="148"/>
      <c r="BD126" s="148"/>
      <c r="BE126" s="148"/>
      <c r="BF126" s="148"/>
      <c r="BG126" s="148"/>
      <c r="BH126" s="148"/>
    </row>
    <row r="127" spans="1:60" outlineLevel="1" x14ac:dyDescent="0.25">
      <c r="A127" s="155"/>
      <c r="B127" s="156"/>
      <c r="C127" s="188" t="s">
        <v>154</v>
      </c>
      <c r="D127" s="178"/>
      <c r="E127" s="179">
        <v>1.2869999999999999</v>
      </c>
      <c r="F127" s="157"/>
      <c r="G127" s="157"/>
      <c r="H127" s="157"/>
      <c r="I127" s="157"/>
      <c r="J127" s="157"/>
      <c r="K127" s="157"/>
      <c r="L127" s="157"/>
      <c r="M127" s="157"/>
      <c r="N127" s="157"/>
      <c r="O127" s="157"/>
      <c r="P127" s="157"/>
      <c r="Q127" s="157"/>
      <c r="R127" s="157"/>
      <c r="S127" s="157"/>
      <c r="T127" s="157"/>
      <c r="U127" s="157"/>
      <c r="V127" s="157"/>
      <c r="W127" s="157"/>
      <c r="X127" s="157"/>
      <c r="Y127" s="148"/>
      <c r="Z127" s="148"/>
      <c r="AA127" s="148"/>
      <c r="AB127" s="148"/>
      <c r="AC127" s="148"/>
      <c r="AD127" s="148"/>
      <c r="AE127" s="148"/>
      <c r="AF127" s="148"/>
      <c r="AG127" s="148" t="s">
        <v>136</v>
      </c>
      <c r="AH127" s="148">
        <v>0</v>
      </c>
      <c r="AI127" s="148"/>
      <c r="AJ127" s="148"/>
      <c r="AK127" s="148"/>
      <c r="AL127" s="148"/>
      <c r="AM127" s="148"/>
      <c r="AN127" s="148"/>
      <c r="AO127" s="148"/>
      <c r="AP127" s="148"/>
      <c r="AQ127" s="148"/>
      <c r="AR127" s="148"/>
      <c r="AS127" s="148"/>
      <c r="AT127" s="148"/>
      <c r="AU127" s="148"/>
      <c r="AV127" s="148"/>
      <c r="AW127" s="148"/>
      <c r="AX127" s="148"/>
      <c r="AY127" s="148"/>
      <c r="AZ127" s="148"/>
      <c r="BA127" s="148"/>
      <c r="BB127" s="148"/>
      <c r="BC127" s="148"/>
      <c r="BD127" s="148"/>
      <c r="BE127" s="148"/>
      <c r="BF127" s="148"/>
      <c r="BG127" s="148"/>
      <c r="BH127" s="148"/>
    </row>
    <row r="128" spans="1:60" outlineLevel="1" x14ac:dyDescent="0.25">
      <c r="A128" s="181">
        <v>41</v>
      </c>
      <c r="B128" s="182" t="s">
        <v>271</v>
      </c>
      <c r="C128" s="189" t="s">
        <v>272</v>
      </c>
      <c r="D128" s="183" t="s">
        <v>0</v>
      </c>
      <c r="E128" s="184">
        <v>324.32639999999998</v>
      </c>
      <c r="F128" s="185"/>
      <c r="G128" s="186">
        <f>ROUND(E128*F128,2)</f>
        <v>0</v>
      </c>
      <c r="H128" s="185"/>
      <c r="I128" s="186">
        <f>ROUND(E128*H128,2)</f>
        <v>0</v>
      </c>
      <c r="J128" s="185"/>
      <c r="K128" s="186">
        <f>ROUND(E128*J128,2)</f>
        <v>0</v>
      </c>
      <c r="L128" s="186">
        <v>21</v>
      </c>
      <c r="M128" s="186">
        <f>G128*(1+L128/100)</f>
        <v>0</v>
      </c>
      <c r="N128" s="186">
        <v>0</v>
      </c>
      <c r="O128" s="186">
        <f>ROUND(E128*N128,2)</f>
        <v>0</v>
      </c>
      <c r="P128" s="186">
        <v>0</v>
      </c>
      <c r="Q128" s="186">
        <f>ROUND(E128*P128,2)</f>
        <v>0</v>
      </c>
      <c r="R128" s="186" t="s">
        <v>242</v>
      </c>
      <c r="S128" s="186" t="s">
        <v>120</v>
      </c>
      <c r="T128" s="187" t="s">
        <v>130</v>
      </c>
      <c r="U128" s="157">
        <v>0</v>
      </c>
      <c r="V128" s="157">
        <f>ROUND(E128*U128,2)</f>
        <v>0</v>
      </c>
      <c r="W128" s="157"/>
      <c r="X128" s="157" t="s">
        <v>131</v>
      </c>
      <c r="Y128" s="148"/>
      <c r="Z128" s="148"/>
      <c r="AA128" s="148"/>
      <c r="AB128" s="148"/>
      <c r="AC128" s="148"/>
      <c r="AD128" s="148"/>
      <c r="AE128" s="148"/>
      <c r="AF128" s="148"/>
      <c r="AG128" s="148" t="s">
        <v>132</v>
      </c>
      <c r="AH128" s="148"/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148"/>
      <c r="AV128" s="148"/>
      <c r="AW128" s="148"/>
      <c r="AX128" s="148"/>
      <c r="AY128" s="148"/>
      <c r="AZ128" s="148"/>
      <c r="BA128" s="148"/>
      <c r="BB128" s="148"/>
      <c r="BC128" s="148"/>
      <c r="BD128" s="148"/>
      <c r="BE128" s="148"/>
      <c r="BF128" s="148"/>
      <c r="BG128" s="148"/>
      <c r="BH128" s="148"/>
    </row>
    <row r="129" spans="1:60" outlineLevel="1" x14ac:dyDescent="0.25">
      <c r="A129" s="165">
        <v>42</v>
      </c>
      <c r="B129" s="166" t="s">
        <v>273</v>
      </c>
      <c r="C129" s="174" t="s">
        <v>274</v>
      </c>
      <c r="D129" s="167" t="s">
        <v>128</v>
      </c>
      <c r="E129" s="168">
        <v>31.00583</v>
      </c>
      <c r="F129" s="169"/>
      <c r="G129" s="170">
        <f>ROUND(E129*F129,2)</f>
        <v>0</v>
      </c>
      <c r="H129" s="169"/>
      <c r="I129" s="170">
        <f>ROUND(E129*H129,2)</f>
        <v>0</v>
      </c>
      <c r="J129" s="169"/>
      <c r="K129" s="170">
        <f>ROUND(E129*J129,2)</f>
        <v>0</v>
      </c>
      <c r="L129" s="170">
        <v>21</v>
      </c>
      <c r="M129" s="170">
        <f>G129*(1+L129/100)</f>
        <v>0</v>
      </c>
      <c r="N129" s="170">
        <v>1.3599999999999999E-2</v>
      </c>
      <c r="O129" s="170">
        <f>ROUND(E129*N129,2)</f>
        <v>0.42</v>
      </c>
      <c r="P129" s="170">
        <v>0</v>
      </c>
      <c r="Q129" s="170">
        <f>ROUND(E129*P129,2)</f>
        <v>0</v>
      </c>
      <c r="R129" s="170" t="s">
        <v>204</v>
      </c>
      <c r="S129" s="170" t="s">
        <v>120</v>
      </c>
      <c r="T129" s="171" t="s">
        <v>130</v>
      </c>
      <c r="U129" s="157">
        <v>0</v>
      </c>
      <c r="V129" s="157">
        <f>ROUND(E129*U129,2)</f>
        <v>0</v>
      </c>
      <c r="W129" s="157"/>
      <c r="X129" s="157" t="s">
        <v>205</v>
      </c>
      <c r="Y129" s="148"/>
      <c r="Z129" s="148"/>
      <c r="AA129" s="148"/>
      <c r="AB129" s="148"/>
      <c r="AC129" s="148"/>
      <c r="AD129" s="148"/>
      <c r="AE129" s="148"/>
      <c r="AF129" s="148"/>
      <c r="AG129" s="148" t="s">
        <v>206</v>
      </c>
      <c r="AH129" s="148"/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148"/>
      <c r="AV129" s="148"/>
      <c r="AW129" s="148"/>
      <c r="AX129" s="148"/>
      <c r="AY129" s="148"/>
      <c r="AZ129" s="148"/>
      <c r="BA129" s="148"/>
      <c r="BB129" s="148"/>
      <c r="BC129" s="148"/>
      <c r="BD129" s="148"/>
      <c r="BE129" s="148"/>
      <c r="BF129" s="148"/>
      <c r="BG129" s="148"/>
      <c r="BH129" s="148"/>
    </row>
    <row r="130" spans="1:60" outlineLevel="1" x14ac:dyDescent="0.25">
      <c r="A130" s="155"/>
      <c r="B130" s="156"/>
      <c r="C130" s="188" t="s">
        <v>275</v>
      </c>
      <c r="D130" s="178"/>
      <c r="E130" s="179">
        <v>31.00583</v>
      </c>
      <c r="F130" s="157"/>
      <c r="G130" s="157"/>
      <c r="H130" s="157"/>
      <c r="I130" s="157"/>
      <c r="J130" s="157"/>
      <c r="K130" s="157"/>
      <c r="L130" s="157"/>
      <c r="M130" s="157"/>
      <c r="N130" s="157"/>
      <c r="O130" s="157"/>
      <c r="P130" s="157"/>
      <c r="Q130" s="157"/>
      <c r="R130" s="157"/>
      <c r="S130" s="157"/>
      <c r="T130" s="157"/>
      <c r="U130" s="157"/>
      <c r="V130" s="157"/>
      <c r="W130" s="157"/>
      <c r="X130" s="157"/>
      <c r="Y130" s="148"/>
      <c r="Z130" s="148"/>
      <c r="AA130" s="148"/>
      <c r="AB130" s="148"/>
      <c r="AC130" s="148"/>
      <c r="AD130" s="148"/>
      <c r="AE130" s="148"/>
      <c r="AF130" s="148"/>
      <c r="AG130" s="148" t="s">
        <v>136</v>
      </c>
      <c r="AH130" s="148">
        <v>0</v>
      </c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148"/>
      <c r="AV130" s="148"/>
      <c r="AW130" s="148"/>
      <c r="AX130" s="148"/>
      <c r="AY130" s="148"/>
      <c r="AZ130" s="148"/>
      <c r="BA130" s="148"/>
      <c r="BB130" s="148"/>
      <c r="BC130" s="148"/>
      <c r="BD130" s="148"/>
      <c r="BE130" s="148"/>
      <c r="BF130" s="148"/>
      <c r="BG130" s="148"/>
      <c r="BH130" s="148"/>
    </row>
    <row r="131" spans="1:60" x14ac:dyDescent="0.25">
      <c r="A131" s="159" t="s">
        <v>115</v>
      </c>
      <c r="B131" s="160" t="s">
        <v>82</v>
      </c>
      <c r="C131" s="173" t="s">
        <v>83</v>
      </c>
      <c r="D131" s="161"/>
      <c r="E131" s="162"/>
      <c r="F131" s="163"/>
      <c r="G131" s="163">
        <f>SUMIF(AG132:AG138,"&lt;&gt;NOR",G132:G138)</f>
        <v>0</v>
      </c>
      <c r="H131" s="163"/>
      <c r="I131" s="163">
        <f>SUM(I132:I138)</f>
        <v>0</v>
      </c>
      <c r="J131" s="163"/>
      <c r="K131" s="163">
        <f>SUM(K132:K138)</f>
        <v>0</v>
      </c>
      <c r="L131" s="163"/>
      <c r="M131" s="163">
        <f>SUM(M132:M138)</f>
        <v>0</v>
      </c>
      <c r="N131" s="163"/>
      <c r="O131" s="163">
        <f>SUM(O132:O138)</f>
        <v>0</v>
      </c>
      <c r="P131" s="163"/>
      <c r="Q131" s="163">
        <f>SUM(Q132:Q138)</f>
        <v>0</v>
      </c>
      <c r="R131" s="163"/>
      <c r="S131" s="163"/>
      <c r="T131" s="164"/>
      <c r="U131" s="158"/>
      <c r="V131" s="158">
        <f>SUM(V132:V138)</f>
        <v>84.54</v>
      </c>
      <c r="W131" s="158"/>
      <c r="X131" s="158"/>
      <c r="AG131" t="s">
        <v>116</v>
      </c>
    </row>
    <row r="132" spans="1:60" ht="20.399999999999999" outlineLevel="1" x14ac:dyDescent="0.25">
      <c r="A132" s="165">
        <v>43</v>
      </c>
      <c r="B132" s="166" t="s">
        <v>276</v>
      </c>
      <c r="C132" s="174" t="s">
        <v>277</v>
      </c>
      <c r="D132" s="167" t="s">
        <v>278</v>
      </c>
      <c r="E132" s="168">
        <v>8.9640000000000004</v>
      </c>
      <c r="F132" s="169"/>
      <c r="G132" s="170">
        <f>ROUND(E132*F132,2)</f>
        <v>0</v>
      </c>
      <c r="H132" s="169"/>
      <c r="I132" s="170">
        <f>ROUND(E132*H132,2)</f>
        <v>0</v>
      </c>
      <c r="J132" s="169"/>
      <c r="K132" s="170">
        <f>ROUND(E132*J132,2)</f>
        <v>0</v>
      </c>
      <c r="L132" s="170">
        <v>21</v>
      </c>
      <c r="M132" s="170">
        <f>G132*(1+L132/100)</f>
        <v>0</v>
      </c>
      <c r="N132" s="170">
        <v>0</v>
      </c>
      <c r="O132" s="170">
        <f>ROUND(E132*N132,2)</f>
        <v>0</v>
      </c>
      <c r="P132" s="170">
        <v>0</v>
      </c>
      <c r="Q132" s="170">
        <f>ROUND(E132*P132,2)</f>
        <v>0</v>
      </c>
      <c r="R132" s="170" t="s">
        <v>141</v>
      </c>
      <c r="S132" s="170" t="s">
        <v>120</v>
      </c>
      <c r="T132" s="171" t="s">
        <v>130</v>
      </c>
      <c r="U132" s="157">
        <v>2.0089999999999999</v>
      </c>
      <c r="V132" s="157">
        <f>ROUND(E132*U132,2)</f>
        <v>18.010000000000002</v>
      </c>
      <c r="W132" s="157"/>
      <c r="X132" s="157" t="s">
        <v>131</v>
      </c>
      <c r="Y132" s="148"/>
      <c r="Z132" s="148"/>
      <c r="AA132" s="148"/>
      <c r="AB132" s="148"/>
      <c r="AC132" s="148"/>
      <c r="AD132" s="148"/>
      <c r="AE132" s="148"/>
      <c r="AF132" s="148"/>
      <c r="AG132" s="148" t="s">
        <v>132</v>
      </c>
      <c r="AH132" s="148"/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148"/>
      <c r="AV132" s="148"/>
      <c r="AW132" s="148"/>
      <c r="AX132" s="148"/>
      <c r="AY132" s="148"/>
      <c r="AZ132" s="148"/>
      <c r="BA132" s="148"/>
      <c r="BB132" s="148"/>
      <c r="BC132" s="148"/>
      <c r="BD132" s="148"/>
      <c r="BE132" s="148"/>
      <c r="BF132" s="148"/>
      <c r="BG132" s="148"/>
      <c r="BH132" s="148"/>
    </row>
    <row r="133" spans="1:60" outlineLevel="1" x14ac:dyDescent="0.25">
      <c r="A133" s="155"/>
      <c r="B133" s="156"/>
      <c r="C133" s="188" t="s">
        <v>279</v>
      </c>
      <c r="D133" s="178"/>
      <c r="E133" s="179">
        <v>8.9640000000000004</v>
      </c>
      <c r="F133" s="157"/>
      <c r="G133" s="157"/>
      <c r="H133" s="157"/>
      <c r="I133" s="157"/>
      <c r="J133" s="157"/>
      <c r="K133" s="157"/>
      <c r="L133" s="157"/>
      <c r="M133" s="157"/>
      <c r="N133" s="157"/>
      <c r="O133" s="157"/>
      <c r="P133" s="157"/>
      <c r="Q133" s="157"/>
      <c r="R133" s="157"/>
      <c r="S133" s="157"/>
      <c r="T133" s="157"/>
      <c r="U133" s="157"/>
      <c r="V133" s="157"/>
      <c r="W133" s="157"/>
      <c r="X133" s="157"/>
      <c r="Y133" s="148"/>
      <c r="Z133" s="148"/>
      <c r="AA133" s="148"/>
      <c r="AB133" s="148"/>
      <c r="AC133" s="148"/>
      <c r="AD133" s="148"/>
      <c r="AE133" s="148"/>
      <c r="AF133" s="148"/>
      <c r="AG133" s="148" t="s">
        <v>136</v>
      </c>
      <c r="AH133" s="148">
        <v>0</v>
      </c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148"/>
      <c r="AV133" s="148"/>
      <c r="AW133" s="148"/>
      <c r="AX133" s="148"/>
      <c r="AY133" s="148"/>
      <c r="AZ133" s="148"/>
      <c r="BA133" s="148"/>
      <c r="BB133" s="148"/>
      <c r="BC133" s="148"/>
      <c r="BD133" s="148"/>
      <c r="BE133" s="148"/>
      <c r="BF133" s="148"/>
      <c r="BG133" s="148"/>
      <c r="BH133" s="148"/>
    </row>
    <row r="134" spans="1:60" outlineLevel="1" x14ac:dyDescent="0.25">
      <c r="A134" s="165">
        <v>44</v>
      </c>
      <c r="B134" s="166" t="s">
        <v>280</v>
      </c>
      <c r="C134" s="174" t="s">
        <v>281</v>
      </c>
      <c r="D134" s="167" t="s">
        <v>278</v>
      </c>
      <c r="E134" s="168">
        <v>69.226280000000003</v>
      </c>
      <c r="F134" s="169"/>
      <c r="G134" s="170">
        <f>ROUND(E134*F134,2)</f>
        <v>0</v>
      </c>
      <c r="H134" s="169"/>
      <c r="I134" s="170">
        <f>ROUND(E134*H134,2)</f>
        <v>0</v>
      </c>
      <c r="J134" s="169"/>
      <c r="K134" s="170">
        <f>ROUND(E134*J134,2)</f>
        <v>0</v>
      </c>
      <c r="L134" s="170">
        <v>21</v>
      </c>
      <c r="M134" s="170">
        <f>G134*(1+L134/100)</f>
        <v>0</v>
      </c>
      <c r="N134" s="170">
        <v>0</v>
      </c>
      <c r="O134" s="170">
        <f>ROUND(E134*N134,2)</f>
        <v>0</v>
      </c>
      <c r="P134" s="170">
        <v>0</v>
      </c>
      <c r="Q134" s="170">
        <f>ROUND(E134*P134,2)</f>
        <v>0</v>
      </c>
      <c r="R134" s="170" t="s">
        <v>141</v>
      </c>
      <c r="S134" s="170" t="s">
        <v>120</v>
      </c>
      <c r="T134" s="171" t="s">
        <v>130</v>
      </c>
      <c r="U134" s="157">
        <v>0.49</v>
      </c>
      <c r="V134" s="157">
        <f>ROUND(E134*U134,2)</f>
        <v>33.92</v>
      </c>
      <c r="W134" s="157"/>
      <c r="X134" s="157" t="s">
        <v>131</v>
      </c>
      <c r="Y134" s="148"/>
      <c r="Z134" s="148"/>
      <c r="AA134" s="148"/>
      <c r="AB134" s="148"/>
      <c r="AC134" s="148"/>
      <c r="AD134" s="148"/>
      <c r="AE134" s="148"/>
      <c r="AF134" s="148"/>
      <c r="AG134" s="148" t="s">
        <v>132</v>
      </c>
      <c r="AH134" s="148"/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148"/>
      <c r="AV134" s="148"/>
      <c r="AW134" s="148"/>
      <c r="AX134" s="148"/>
      <c r="AY134" s="148"/>
      <c r="AZ134" s="148"/>
      <c r="BA134" s="148"/>
      <c r="BB134" s="148"/>
      <c r="BC134" s="148"/>
      <c r="BD134" s="148"/>
      <c r="BE134" s="148"/>
      <c r="BF134" s="148"/>
      <c r="BG134" s="148"/>
      <c r="BH134" s="148"/>
    </row>
    <row r="135" spans="1:60" outlineLevel="1" x14ac:dyDescent="0.25">
      <c r="A135" s="155"/>
      <c r="B135" s="156"/>
      <c r="C135" s="188" t="s">
        <v>282</v>
      </c>
      <c r="D135" s="178"/>
      <c r="E135" s="179">
        <v>69.226280000000003</v>
      </c>
      <c r="F135" s="157"/>
      <c r="G135" s="157"/>
      <c r="H135" s="157"/>
      <c r="I135" s="157"/>
      <c r="J135" s="157"/>
      <c r="K135" s="157"/>
      <c r="L135" s="157"/>
      <c r="M135" s="157"/>
      <c r="N135" s="157"/>
      <c r="O135" s="157"/>
      <c r="P135" s="157"/>
      <c r="Q135" s="157"/>
      <c r="R135" s="157"/>
      <c r="S135" s="157"/>
      <c r="T135" s="157"/>
      <c r="U135" s="157"/>
      <c r="V135" s="157"/>
      <c r="W135" s="157"/>
      <c r="X135" s="157"/>
      <c r="Y135" s="148"/>
      <c r="Z135" s="148"/>
      <c r="AA135" s="148"/>
      <c r="AB135" s="148"/>
      <c r="AC135" s="148"/>
      <c r="AD135" s="148"/>
      <c r="AE135" s="148"/>
      <c r="AF135" s="148"/>
      <c r="AG135" s="148" t="s">
        <v>136</v>
      </c>
      <c r="AH135" s="148">
        <v>0</v>
      </c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148"/>
      <c r="AV135" s="148"/>
      <c r="AW135" s="148"/>
      <c r="AX135" s="148"/>
      <c r="AY135" s="148"/>
      <c r="AZ135" s="148"/>
      <c r="BA135" s="148"/>
      <c r="BB135" s="148"/>
      <c r="BC135" s="148"/>
      <c r="BD135" s="148"/>
      <c r="BE135" s="148"/>
      <c r="BF135" s="148"/>
      <c r="BG135" s="148"/>
      <c r="BH135" s="148"/>
    </row>
    <row r="136" spans="1:60" outlineLevel="1" x14ac:dyDescent="0.25">
      <c r="A136" s="165">
        <v>45</v>
      </c>
      <c r="B136" s="166" t="s">
        <v>283</v>
      </c>
      <c r="C136" s="174" t="s">
        <v>284</v>
      </c>
      <c r="D136" s="167" t="s">
        <v>278</v>
      </c>
      <c r="E136" s="168">
        <v>34.613140000000001</v>
      </c>
      <c r="F136" s="169"/>
      <c r="G136" s="170">
        <f>ROUND(E136*F136,2)</f>
        <v>0</v>
      </c>
      <c r="H136" s="169"/>
      <c r="I136" s="170">
        <f>ROUND(E136*H136,2)</f>
        <v>0</v>
      </c>
      <c r="J136" s="169"/>
      <c r="K136" s="170">
        <f>ROUND(E136*J136,2)</f>
        <v>0</v>
      </c>
      <c r="L136" s="170">
        <v>21</v>
      </c>
      <c r="M136" s="170">
        <f>G136*(1+L136/100)</f>
        <v>0</v>
      </c>
      <c r="N136" s="170">
        <v>0</v>
      </c>
      <c r="O136" s="170">
        <f>ROUND(E136*N136,2)</f>
        <v>0</v>
      </c>
      <c r="P136" s="170">
        <v>0</v>
      </c>
      <c r="Q136" s="170">
        <f>ROUND(E136*P136,2)</f>
        <v>0</v>
      </c>
      <c r="R136" s="170" t="s">
        <v>141</v>
      </c>
      <c r="S136" s="170" t="s">
        <v>120</v>
      </c>
      <c r="T136" s="171" t="s">
        <v>130</v>
      </c>
      <c r="U136" s="157">
        <v>0.94199999999999995</v>
      </c>
      <c r="V136" s="157">
        <f>ROUND(E136*U136,2)</f>
        <v>32.61</v>
      </c>
      <c r="W136" s="157"/>
      <c r="X136" s="157" t="s">
        <v>131</v>
      </c>
      <c r="Y136" s="148"/>
      <c r="Z136" s="148"/>
      <c r="AA136" s="148"/>
      <c r="AB136" s="148"/>
      <c r="AC136" s="148"/>
      <c r="AD136" s="148"/>
      <c r="AE136" s="148"/>
      <c r="AF136" s="148"/>
      <c r="AG136" s="148" t="s">
        <v>132</v>
      </c>
      <c r="AH136" s="148"/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148"/>
      <c r="AV136" s="148"/>
      <c r="AW136" s="148"/>
      <c r="AX136" s="148"/>
      <c r="AY136" s="148"/>
      <c r="AZ136" s="148"/>
      <c r="BA136" s="148"/>
      <c r="BB136" s="148"/>
      <c r="BC136" s="148"/>
      <c r="BD136" s="148"/>
      <c r="BE136" s="148"/>
      <c r="BF136" s="148"/>
      <c r="BG136" s="148"/>
      <c r="BH136" s="148"/>
    </row>
    <row r="137" spans="1:60" outlineLevel="1" x14ac:dyDescent="0.25">
      <c r="A137" s="155"/>
      <c r="B137" s="156"/>
      <c r="C137" s="188" t="s">
        <v>285</v>
      </c>
      <c r="D137" s="178"/>
      <c r="E137" s="179">
        <v>34.613140000000001</v>
      </c>
      <c r="F137" s="157"/>
      <c r="G137" s="157"/>
      <c r="H137" s="157"/>
      <c r="I137" s="157"/>
      <c r="J137" s="157"/>
      <c r="K137" s="157"/>
      <c r="L137" s="157"/>
      <c r="M137" s="157"/>
      <c r="N137" s="157"/>
      <c r="O137" s="157"/>
      <c r="P137" s="157"/>
      <c r="Q137" s="157"/>
      <c r="R137" s="157"/>
      <c r="S137" s="157"/>
      <c r="T137" s="157"/>
      <c r="U137" s="157"/>
      <c r="V137" s="157"/>
      <c r="W137" s="157"/>
      <c r="X137" s="157"/>
      <c r="Y137" s="148"/>
      <c r="Z137" s="148"/>
      <c r="AA137" s="148"/>
      <c r="AB137" s="148"/>
      <c r="AC137" s="148"/>
      <c r="AD137" s="148"/>
      <c r="AE137" s="148"/>
      <c r="AF137" s="148"/>
      <c r="AG137" s="148" t="s">
        <v>136</v>
      </c>
      <c r="AH137" s="148">
        <v>0</v>
      </c>
      <c r="AI137" s="148"/>
      <c r="AJ137" s="148"/>
      <c r="AK137" s="148"/>
      <c r="AL137" s="148"/>
      <c r="AM137" s="148"/>
      <c r="AN137" s="148"/>
      <c r="AO137" s="148"/>
      <c r="AP137" s="148"/>
      <c r="AQ137" s="148"/>
      <c r="AR137" s="148"/>
      <c r="AS137" s="148"/>
      <c r="AT137" s="148"/>
      <c r="AU137" s="148"/>
      <c r="AV137" s="148"/>
      <c r="AW137" s="148"/>
      <c r="AX137" s="148"/>
      <c r="AY137" s="148"/>
      <c r="AZ137" s="148"/>
      <c r="BA137" s="148"/>
      <c r="BB137" s="148"/>
      <c r="BC137" s="148"/>
      <c r="BD137" s="148"/>
      <c r="BE137" s="148"/>
      <c r="BF137" s="148"/>
      <c r="BG137" s="148"/>
      <c r="BH137" s="148"/>
    </row>
    <row r="138" spans="1:60" outlineLevel="1" x14ac:dyDescent="0.25">
      <c r="A138" s="165">
        <v>46</v>
      </c>
      <c r="B138" s="166" t="s">
        <v>286</v>
      </c>
      <c r="C138" s="174" t="s">
        <v>287</v>
      </c>
      <c r="D138" s="167" t="s">
        <v>278</v>
      </c>
      <c r="E138" s="168">
        <v>17.306570000000001</v>
      </c>
      <c r="F138" s="169"/>
      <c r="G138" s="170">
        <f>ROUND(E138*F138,2)</f>
        <v>0</v>
      </c>
      <c r="H138" s="169"/>
      <c r="I138" s="170">
        <f>ROUND(E138*H138,2)</f>
        <v>0</v>
      </c>
      <c r="J138" s="169"/>
      <c r="K138" s="170">
        <f>ROUND(E138*J138,2)</f>
        <v>0</v>
      </c>
      <c r="L138" s="170">
        <v>21</v>
      </c>
      <c r="M138" s="170">
        <f>G138*(1+L138/100)</f>
        <v>0</v>
      </c>
      <c r="N138" s="170">
        <v>0</v>
      </c>
      <c r="O138" s="170">
        <f>ROUND(E138*N138,2)</f>
        <v>0</v>
      </c>
      <c r="P138" s="170">
        <v>0</v>
      </c>
      <c r="Q138" s="170">
        <f>ROUND(E138*P138,2)</f>
        <v>0</v>
      </c>
      <c r="R138" s="170"/>
      <c r="S138" s="170" t="s">
        <v>231</v>
      </c>
      <c r="T138" s="171" t="s">
        <v>121</v>
      </c>
      <c r="U138" s="157">
        <v>0</v>
      </c>
      <c r="V138" s="157">
        <f>ROUND(E138*U138,2)</f>
        <v>0</v>
      </c>
      <c r="W138" s="157"/>
      <c r="X138" s="157" t="s">
        <v>131</v>
      </c>
      <c r="Y138" s="148"/>
      <c r="Z138" s="148"/>
      <c r="AA138" s="148"/>
      <c r="AB138" s="148"/>
      <c r="AC138" s="148"/>
      <c r="AD138" s="148"/>
      <c r="AE138" s="148"/>
      <c r="AF138" s="148"/>
      <c r="AG138" s="148" t="s">
        <v>132</v>
      </c>
      <c r="AH138" s="148"/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148"/>
      <c r="AV138" s="148"/>
      <c r="AW138" s="148"/>
      <c r="AX138" s="148"/>
      <c r="AY138" s="148"/>
      <c r="AZ138" s="148"/>
      <c r="BA138" s="148"/>
      <c r="BB138" s="148"/>
      <c r="BC138" s="148"/>
      <c r="BD138" s="148"/>
      <c r="BE138" s="148"/>
      <c r="BF138" s="148"/>
      <c r="BG138" s="148"/>
      <c r="BH138" s="148"/>
    </row>
    <row r="139" spans="1:60" x14ac:dyDescent="0.25">
      <c r="A139" s="3"/>
      <c r="B139" s="4"/>
      <c r="C139" s="175"/>
      <c r="D139" s="6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AE139">
        <v>15</v>
      </c>
      <c r="AF139">
        <v>21</v>
      </c>
      <c r="AG139" t="s">
        <v>102</v>
      </c>
    </row>
    <row r="140" spans="1:60" x14ac:dyDescent="0.25">
      <c r="A140" s="151"/>
      <c r="B140" s="152" t="s">
        <v>29</v>
      </c>
      <c r="C140" s="176"/>
      <c r="D140" s="153"/>
      <c r="E140" s="154"/>
      <c r="F140" s="154"/>
      <c r="G140" s="172">
        <f>G8+G13+G35+G75+G85+G92+G98+G117+G131</f>
        <v>0</v>
      </c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AE140">
        <f>SUMIF(L7:L138,AE139,G7:G138)</f>
        <v>0</v>
      </c>
      <c r="AF140">
        <f>SUMIF(L7:L138,AF139,G7:G138)</f>
        <v>0</v>
      </c>
      <c r="AG140" t="s">
        <v>123</v>
      </c>
    </row>
    <row r="141" spans="1:60" x14ac:dyDescent="0.25">
      <c r="C141" s="177"/>
      <c r="D141" s="10"/>
      <c r="AG141" t="s">
        <v>124</v>
      </c>
    </row>
    <row r="142" spans="1:60" x14ac:dyDescent="0.25">
      <c r="D142" s="10"/>
    </row>
    <row r="143" spans="1:60" x14ac:dyDescent="0.25">
      <c r="D143" s="10"/>
    </row>
    <row r="144" spans="1:60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yntca7Kg54BVmO0yD5597WfmgfPcqgzGkXQYk4IB4YiXM54K4vnpeYN8vTLv61A529IuI49iKt4Hs9sEkXLoUA==" saltValue="dbYQzN/r/bVlDEpeT8Bljg==" spinCount="100000" sheet="1"/>
  <mergeCells count="11">
    <mergeCell ref="C19:G19"/>
    <mergeCell ref="A1:G1"/>
    <mergeCell ref="C2:G2"/>
    <mergeCell ref="C3:G3"/>
    <mergeCell ref="C4:G4"/>
    <mergeCell ref="C10:G10"/>
    <mergeCell ref="C28:G28"/>
    <mergeCell ref="C32:G32"/>
    <mergeCell ref="C72:G72"/>
    <mergeCell ref="C82:G82"/>
    <mergeCell ref="C89:G89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50</vt:i4>
      </vt:variant>
    </vt:vector>
  </HeadingPairs>
  <TitlesOfParts>
    <vt:vector size="55" baseType="lpstr">
      <vt:lpstr>Pokyny pro vyplnění</vt:lpstr>
      <vt:lpstr>Stavba</vt:lpstr>
      <vt:lpstr>VzorPolozky</vt:lpstr>
      <vt:lpstr>SO02 2 Naklady</vt:lpstr>
      <vt:lpstr>SO01 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'SO01 1 Pol'!Názvy_tisku</vt:lpstr>
      <vt:lpstr>'SO02 2 Naklady'!Názvy_tisku</vt:lpstr>
      <vt:lpstr>oadresa</vt:lpstr>
      <vt:lpstr>Stavba!Objednatel</vt:lpstr>
      <vt:lpstr>Stavba!Objekt</vt:lpstr>
      <vt:lpstr>'SO01 1 Pol'!Oblast_tisku</vt:lpstr>
      <vt:lpstr>'SO02 2 Naklady'!Oblast_tisku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</dc:creator>
  <cp:lastModifiedBy>uzivatel</cp:lastModifiedBy>
  <cp:lastPrinted>2019-03-19T12:27:02Z</cp:lastPrinted>
  <dcterms:created xsi:type="dcterms:W3CDTF">2009-04-08T07:15:50Z</dcterms:created>
  <dcterms:modified xsi:type="dcterms:W3CDTF">2019-07-24T12:29:51Z</dcterms:modified>
</cp:coreProperties>
</file>