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Michal\Desktop\pet\"/>
    </mc:Choice>
  </mc:AlternateContent>
  <xr:revisionPtr revIDLastSave="0" documentId="13_ncr:1_{7F85FE3D-F2EE-48A9-A78A-1DD6D02178D8}" xr6:coauthVersionLast="36" xr6:coauthVersionMax="36" xr10:uidLastSave="{00000000-0000-0000-0000-000000000000}"/>
  <workbookProtection workbookAlgorithmName="SHA-512" workbookHashValue="3zlgz8RgRS/A7M89Jn42p3vg5E0bI4Ym2qosrAi/6e0MXyQGYc5IYpAToozThaHDuBbkjLGhFi6hdUDR6vZoug==" workbookSaltValue="/q7nLb1hc+cadJVADd2S3Q==" workbookSpinCount="100000" lockStructure="1"/>
  <bookViews>
    <workbookView xWindow="0" yWindow="0" windowWidth="17970" windowHeight="6075" activeTab="1" xr2:uid="{00000000-000D-0000-FFFF-FFFF00000000}"/>
  </bookViews>
  <sheets>
    <sheet name="Rekapitulace stavby" sheetId="1" r:id="rId1"/>
    <sheet name="01 - ASŘ" sheetId="2" r:id="rId2"/>
    <sheet name="02 - ÚT" sheetId="3" r:id="rId3"/>
    <sheet name="03 - VZT" sheetId="4" r:id="rId4"/>
    <sheet name="04 - MaR" sheetId="5" r:id="rId5"/>
    <sheet name="05 - ZTI" sheetId="6" r:id="rId6"/>
    <sheet name="06 - NN" sheetId="7" r:id="rId7"/>
    <sheet name="07 - Slaboproud" sheetId="8" r:id="rId8"/>
    <sheet name="08 - Mediciální plyny" sheetId="9" r:id="rId9"/>
    <sheet name="09 - NN přípojka" sheetId="11" r:id="rId10"/>
    <sheet name="10 - Přesun MRI" sheetId="12" r:id="rId11"/>
    <sheet name="VORN - Vedlejší a ostatní..." sheetId="13" r:id="rId12"/>
    <sheet name="Pokyny pro vyplnění" sheetId="14" r:id="rId13"/>
  </sheets>
  <definedNames>
    <definedName name="_xlnm._FilterDatabase" localSheetId="1" hidden="1">'01 - ASŘ'!$C$102:$K$1323</definedName>
    <definedName name="_xlnm._FilterDatabase" localSheetId="2" hidden="1">'02 - ÚT'!$C$77:$K$81</definedName>
    <definedName name="_xlnm._FilterDatabase" localSheetId="3" hidden="1">'03 - VZT'!$C$77:$K$81</definedName>
    <definedName name="_xlnm._FilterDatabase" localSheetId="4" hidden="1">'04 - MaR'!$C$77:$K$81</definedName>
    <definedName name="_xlnm._FilterDatabase" localSheetId="5" hidden="1">'05 - ZTI'!$C$77:$K$81</definedName>
    <definedName name="_xlnm._FilterDatabase" localSheetId="6" hidden="1">'06 - NN'!$C$77:$K$81</definedName>
    <definedName name="_xlnm._FilterDatabase" localSheetId="7" hidden="1">'07 - Slaboproud'!$C$77:$K$81</definedName>
    <definedName name="_xlnm._FilterDatabase" localSheetId="8" hidden="1">'08 - Mediciální plyny'!$C$77:$K$81</definedName>
    <definedName name="_xlnm._FilterDatabase" localSheetId="9" hidden="1">'09 - NN přípojka'!$C$77:$K$81</definedName>
    <definedName name="_xlnm._FilterDatabase" localSheetId="10" hidden="1">'10 - Přesun MRI'!$C$80:$K$107</definedName>
    <definedName name="_xlnm._FilterDatabase" localSheetId="11" hidden="1">'VORN - Vedlejší a ostatní...'!$C$83:$K$116</definedName>
    <definedName name="_xlnm.Print_Titles" localSheetId="1">'01 - ASŘ'!$102:$102</definedName>
    <definedName name="_xlnm.Print_Titles" localSheetId="2">'02 - ÚT'!$77:$77</definedName>
    <definedName name="_xlnm.Print_Titles" localSheetId="3">'03 - VZT'!$77:$77</definedName>
    <definedName name="_xlnm.Print_Titles" localSheetId="4">'04 - MaR'!$77:$77</definedName>
    <definedName name="_xlnm.Print_Titles" localSheetId="5">'05 - ZTI'!$77:$77</definedName>
    <definedName name="_xlnm.Print_Titles" localSheetId="6">'06 - NN'!$77:$77</definedName>
    <definedName name="_xlnm.Print_Titles" localSheetId="7">'07 - Slaboproud'!$77:$77</definedName>
    <definedName name="_xlnm.Print_Titles" localSheetId="8">'08 - Mediciální plyny'!$77:$77</definedName>
    <definedName name="_xlnm.Print_Titles" localSheetId="9">'09 - NN přípojka'!$77:$77</definedName>
    <definedName name="_xlnm.Print_Titles" localSheetId="10">'10 - Přesun MRI'!$80:$80</definedName>
    <definedName name="_xlnm.Print_Titles" localSheetId="0">'Rekapitulace stavby'!$49:$49</definedName>
    <definedName name="_xlnm.Print_Titles" localSheetId="11">'VORN - Vedlejší a ostatní...'!$83:$83</definedName>
    <definedName name="_xlnm.Print_Area" localSheetId="1">'01 - ASŘ'!$C$4:$J$36,'01 - ASŘ'!$C$42:$J$84,'01 - ASŘ'!$C$90:$K$1323</definedName>
    <definedName name="_xlnm.Print_Area" localSheetId="2">'02 - ÚT'!$C$4:$J$36,'02 - ÚT'!$C$42:$J$59,'02 - ÚT'!$C$65:$K$81</definedName>
    <definedName name="_xlnm.Print_Area" localSheetId="3">'03 - VZT'!$C$4:$J$36,'03 - VZT'!$C$42:$J$59,'03 - VZT'!$C$65:$K$81</definedName>
    <definedName name="_xlnm.Print_Area" localSheetId="4">'04 - MaR'!$C$4:$J$36,'04 - MaR'!$C$42:$J$59,'04 - MaR'!$C$65:$K$81</definedName>
    <definedName name="_xlnm.Print_Area" localSheetId="5">'05 - ZTI'!$C$4:$J$36,'05 - ZTI'!$C$42:$J$59,'05 - ZTI'!$C$65:$K$81</definedName>
    <definedName name="_xlnm.Print_Area" localSheetId="6">'06 - NN'!$C$4:$J$36,'06 - NN'!$C$42:$J$59,'06 - NN'!$C$65:$K$81</definedName>
    <definedName name="_xlnm.Print_Area" localSheetId="7">'07 - Slaboproud'!$C$4:$J$36,'07 - Slaboproud'!$C$42:$J$59,'07 - Slaboproud'!$C$65:$K$81</definedName>
    <definedName name="_xlnm.Print_Area" localSheetId="8">'08 - Mediciální plyny'!$C$4:$J$36,'08 - Mediciální plyny'!$C$42:$J$59,'08 - Mediciální plyny'!$C$65:$K$81</definedName>
    <definedName name="_xlnm.Print_Area" localSheetId="9">'09 - NN přípojka'!$C$4:$J$36,'09 - NN přípojka'!$C$42:$J$59,'09 - NN přípojka'!$C$65:$K$81</definedName>
    <definedName name="_xlnm.Print_Area" localSheetId="10">'10 - Přesun MRI'!$C$4:$J$36,'10 - Přesun MRI'!$C$42:$J$62,'10 - Přesun MRI'!$C$68:$K$107</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 name="_xlnm.Print_Area" localSheetId="11">'VORN - Vedlejší a ostatní...'!$C$4:$J$36,'VORN - Vedlejší a ostatní...'!$C$42:$J$65,'VORN - Vedlejší a ostatní...'!$C$71:$K$116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10" i="2" l="1"/>
  <c r="BK909" i="2"/>
  <c r="BI909" i="2"/>
  <c r="BH909" i="2"/>
  <c r="BG909" i="2"/>
  <c r="BF909" i="2"/>
  <c r="T909" i="2"/>
  <c r="R909" i="2"/>
  <c r="P909" i="2"/>
  <c r="J909" i="2"/>
  <c r="BE909" i="2" s="1"/>
  <c r="C909" i="2"/>
  <c r="BK908" i="2"/>
  <c r="BI908" i="2"/>
  <c r="BH908" i="2"/>
  <c r="BG908" i="2"/>
  <c r="BF908" i="2"/>
  <c r="T908" i="2"/>
  <c r="R908" i="2"/>
  <c r="P908" i="2"/>
  <c r="J908" i="2"/>
  <c r="BE908" i="2" s="1"/>
  <c r="C908" i="2"/>
  <c r="C186" i="2" l="1"/>
  <c r="BK182" i="2"/>
  <c r="BI182" i="2"/>
  <c r="BH182" i="2"/>
  <c r="BG182" i="2"/>
  <c r="BF182" i="2"/>
  <c r="BE182" i="2"/>
  <c r="T182" i="2"/>
  <c r="R182" i="2"/>
  <c r="P182" i="2"/>
  <c r="J182" i="2"/>
  <c r="C182" i="2"/>
  <c r="H391" i="2" l="1"/>
  <c r="H396" i="2"/>
  <c r="H395" i="2"/>
  <c r="H936" i="2"/>
  <c r="H937" i="2"/>
  <c r="H1083" i="2"/>
  <c r="H1084" i="2"/>
  <c r="H689" i="2"/>
  <c r="H694" i="2"/>
  <c r="H693" i="2"/>
  <c r="H677" i="2" l="1"/>
  <c r="H676" i="2" s="1"/>
  <c r="H206" i="2"/>
  <c r="H204" i="2" s="1"/>
  <c r="H559" i="2" l="1"/>
  <c r="H560" i="2" l="1"/>
  <c r="H558" i="2" s="1"/>
  <c r="H380" i="2"/>
  <c r="H381" i="2" s="1"/>
  <c r="H378" i="2" s="1"/>
  <c r="BK636" i="2" l="1"/>
  <c r="BI636" i="2"/>
  <c r="BH636" i="2"/>
  <c r="BG636" i="2"/>
  <c r="BF636" i="2"/>
  <c r="T636" i="2"/>
  <c r="R636" i="2"/>
  <c r="P636" i="2"/>
  <c r="J636" i="2"/>
  <c r="BE636" i="2" s="1"/>
  <c r="C110" i="2" l="1"/>
  <c r="C111" i="2" l="1"/>
  <c r="C115" i="2" l="1"/>
  <c r="C119" i="2" l="1"/>
  <c r="C123" i="2" s="1"/>
  <c r="C138" i="2" l="1"/>
  <c r="C140" i="2" s="1"/>
  <c r="C145" i="2" l="1"/>
  <c r="C147" i="2" s="1"/>
  <c r="C153" i="2" l="1"/>
  <c r="C154" i="2"/>
  <c r="C160" i="2" s="1"/>
  <c r="C161" i="2" s="1"/>
  <c r="C167" i="2" l="1"/>
  <c r="C168" i="2" l="1"/>
  <c r="C173" i="2" l="1"/>
  <c r="C174" i="2" l="1"/>
  <c r="BK1301" i="2"/>
  <c r="BI1301" i="2"/>
  <c r="BH1301" i="2"/>
  <c r="BG1301" i="2"/>
  <c r="BF1301" i="2"/>
  <c r="T1301" i="2"/>
  <c r="R1301" i="2"/>
  <c r="P1301" i="2"/>
  <c r="J1301" i="2"/>
  <c r="BE1301" i="2" s="1"/>
  <c r="BK1300" i="2"/>
  <c r="BI1300" i="2"/>
  <c r="BH1300" i="2"/>
  <c r="BG1300" i="2"/>
  <c r="BF1300" i="2"/>
  <c r="T1300" i="2"/>
  <c r="R1300" i="2"/>
  <c r="P1300" i="2"/>
  <c r="J1300" i="2"/>
  <c r="BE1300" i="2" s="1"/>
  <c r="C178" i="2" l="1"/>
  <c r="BK1313" i="2"/>
  <c r="BI1313" i="2"/>
  <c r="BH1313" i="2"/>
  <c r="BG1313" i="2"/>
  <c r="BF1313" i="2"/>
  <c r="T1313" i="2"/>
  <c r="R1313" i="2"/>
  <c r="P1313" i="2"/>
  <c r="J1313" i="2"/>
  <c r="BE1313" i="2" s="1"/>
  <c r="H855" i="2"/>
  <c r="H858" i="2" s="1"/>
  <c r="H854" i="2" s="1"/>
  <c r="BK1107" i="2" l="1"/>
  <c r="BI1107" i="2"/>
  <c r="BH1107" i="2"/>
  <c r="BG1107" i="2"/>
  <c r="BF1107" i="2"/>
  <c r="T1107" i="2"/>
  <c r="R1107" i="2"/>
  <c r="P1107" i="2"/>
  <c r="J1107" i="2"/>
  <c r="BE1107" i="2" s="1"/>
  <c r="BK1105" i="2"/>
  <c r="BI1105" i="2"/>
  <c r="BH1105" i="2"/>
  <c r="BG1105" i="2"/>
  <c r="BF1105" i="2"/>
  <c r="T1105" i="2"/>
  <c r="R1105" i="2"/>
  <c r="P1105" i="2"/>
  <c r="J1105" i="2"/>
  <c r="BE1105" i="2" s="1"/>
  <c r="BK1123" i="2"/>
  <c r="BI1123" i="2"/>
  <c r="BH1123" i="2"/>
  <c r="BG1123" i="2"/>
  <c r="BF1123" i="2"/>
  <c r="T1123" i="2"/>
  <c r="R1123" i="2"/>
  <c r="P1123" i="2"/>
  <c r="J1123" i="2"/>
  <c r="BE1123" i="2" s="1"/>
  <c r="J1199" i="2"/>
  <c r="H1175" i="2"/>
  <c r="H1179" i="2" s="1"/>
  <c r="H1174" i="2" s="1"/>
  <c r="C190" i="2" l="1"/>
  <c r="C197" i="2" s="1"/>
  <c r="C202" i="2" s="1"/>
  <c r="C204" i="2" s="1"/>
  <c r="C207" i="2" s="1"/>
  <c r="C212" i="2" s="1"/>
  <c r="C227" i="2" s="1"/>
  <c r="C233" i="2" s="1"/>
  <c r="C251" i="2" s="1"/>
  <c r="C278" i="2" s="1"/>
  <c r="C297" i="2" s="1"/>
  <c r="C300" i="2" s="1"/>
  <c r="C328" i="2" s="1"/>
  <c r="C331" i="2" s="1"/>
  <c r="C336" i="2" s="1"/>
  <c r="C343" i="2" s="1"/>
  <c r="C354" i="2" s="1"/>
  <c r="C365" i="2" s="1"/>
  <c r="AY62" i="1"/>
  <c r="AX62" i="1"/>
  <c r="BI116" i="13"/>
  <c r="BH116" i="13"/>
  <c r="BG116" i="13"/>
  <c r="BF116" i="13"/>
  <c r="T116" i="13"/>
  <c r="T115" i="13"/>
  <c r="R116" i="13"/>
  <c r="R115" i="13" s="1"/>
  <c r="P116" i="13"/>
  <c r="P115" i="13"/>
  <c r="BK116" i="13"/>
  <c r="BK115" i="13" s="1"/>
  <c r="J115" i="13" s="1"/>
  <c r="J64" i="13" s="1"/>
  <c r="J116" i="13"/>
  <c r="BE116" i="13" s="1"/>
  <c r="BI114" i="13"/>
  <c r="BH114" i="13"/>
  <c r="BG114" i="13"/>
  <c r="BF114" i="13"/>
  <c r="T114" i="13"/>
  <c r="T113" i="13"/>
  <c r="R114" i="13"/>
  <c r="R113" i="13" s="1"/>
  <c r="P114" i="13"/>
  <c r="P113" i="13"/>
  <c r="BK114" i="13"/>
  <c r="BK113" i="13" s="1"/>
  <c r="J113" i="13" s="1"/>
  <c r="J63" i="13" s="1"/>
  <c r="J114" i="13"/>
  <c r="BE114" i="13" s="1"/>
  <c r="BI112" i="13"/>
  <c r="BH112" i="13"/>
  <c r="BG112" i="13"/>
  <c r="BF112" i="13"/>
  <c r="T112" i="13"/>
  <c r="T111" i="13"/>
  <c r="R112" i="13"/>
  <c r="R111" i="13" s="1"/>
  <c r="P112" i="13"/>
  <c r="P111" i="13"/>
  <c r="BK112" i="13"/>
  <c r="BK111" i="13" s="1"/>
  <c r="J111" i="13" s="1"/>
  <c r="J62" i="13" s="1"/>
  <c r="J112" i="13"/>
  <c r="BE112" i="13" s="1"/>
  <c r="BI110" i="13"/>
  <c r="BH110" i="13"/>
  <c r="BG110" i="13"/>
  <c r="BF110" i="13"/>
  <c r="T110" i="13"/>
  <c r="R110" i="13"/>
  <c r="P110" i="13"/>
  <c r="BK110" i="13"/>
  <c r="J110" i="13"/>
  <c r="BE110" i="13"/>
  <c r="BI109" i="13"/>
  <c r="BH109" i="13"/>
  <c r="BG109" i="13"/>
  <c r="BF109" i="13"/>
  <c r="T109" i="13"/>
  <c r="R109" i="13"/>
  <c r="P109" i="13"/>
  <c r="BK109" i="13"/>
  <c r="J109" i="13"/>
  <c r="BE109" i="13" s="1"/>
  <c r="BI108" i="13"/>
  <c r="BH108" i="13"/>
  <c r="BG108" i="13"/>
  <c r="BF108" i="13"/>
  <c r="T108" i="13"/>
  <c r="T107" i="13"/>
  <c r="R108" i="13"/>
  <c r="R107" i="13" s="1"/>
  <c r="P108" i="13"/>
  <c r="P107" i="13"/>
  <c r="BK108" i="13"/>
  <c r="BK107" i="13" s="1"/>
  <c r="J107" i="13" s="1"/>
  <c r="J61" i="13" s="1"/>
  <c r="J108" i="13"/>
  <c r="BE108" i="13" s="1"/>
  <c r="BI106" i="13"/>
  <c r="BH106" i="13"/>
  <c r="BG106" i="13"/>
  <c r="BF106" i="13"/>
  <c r="T106" i="13"/>
  <c r="T105" i="13"/>
  <c r="R106" i="13"/>
  <c r="R105" i="13" s="1"/>
  <c r="P106" i="13"/>
  <c r="P105" i="13"/>
  <c r="BK106" i="13"/>
  <c r="BK105" i="13" s="1"/>
  <c r="J105" i="13" s="1"/>
  <c r="J60" i="13" s="1"/>
  <c r="J106" i="13"/>
  <c r="BE106" i="13" s="1"/>
  <c r="BI104" i="13"/>
  <c r="BH104" i="13"/>
  <c r="BG104" i="13"/>
  <c r="BF104" i="13"/>
  <c r="T104" i="13"/>
  <c r="R104" i="13"/>
  <c r="P104" i="13"/>
  <c r="BK104" i="13"/>
  <c r="J104" i="13"/>
  <c r="BE104" i="13"/>
  <c r="BI103" i="13"/>
  <c r="BH103" i="13"/>
  <c r="BG103" i="13"/>
  <c r="BF103" i="13"/>
  <c r="T103" i="13"/>
  <c r="R103" i="13"/>
  <c r="P103" i="13"/>
  <c r="BK103" i="13"/>
  <c r="J103" i="13"/>
  <c r="BE103" i="13" s="1"/>
  <c r="BI102" i="13"/>
  <c r="BH102" i="13"/>
  <c r="BG102" i="13"/>
  <c r="BF102" i="13"/>
  <c r="T102" i="13"/>
  <c r="R102" i="13"/>
  <c r="P102" i="13"/>
  <c r="BK102" i="13"/>
  <c r="J102" i="13"/>
  <c r="BE102" i="13"/>
  <c r="BI101" i="13"/>
  <c r="BH101" i="13"/>
  <c r="BG101" i="13"/>
  <c r="BF101" i="13"/>
  <c r="T101" i="13"/>
  <c r="R101" i="13"/>
  <c r="P101" i="13"/>
  <c r="BK101" i="13"/>
  <c r="J101" i="13"/>
  <c r="BE101" i="13" s="1"/>
  <c r="BI100" i="13"/>
  <c r="BH100" i="13"/>
  <c r="BG100" i="13"/>
  <c r="BF100" i="13"/>
  <c r="T100" i="13"/>
  <c r="R100" i="13"/>
  <c r="P100" i="13"/>
  <c r="BK100" i="13"/>
  <c r="J100" i="13"/>
  <c r="BE100" i="13"/>
  <c r="BI99" i="13"/>
  <c r="BH99" i="13"/>
  <c r="BG99" i="13"/>
  <c r="BF99" i="13"/>
  <c r="T99" i="13"/>
  <c r="R99" i="13"/>
  <c r="P99" i="13"/>
  <c r="BK99" i="13"/>
  <c r="J99" i="13"/>
  <c r="BE99" i="13" s="1"/>
  <c r="BI98" i="13"/>
  <c r="BH98" i="13"/>
  <c r="BG98" i="13"/>
  <c r="BF98" i="13"/>
  <c r="T98" i="13"/>
  <c r="R98" i="13"/>
  <c r="P98" i="13"/>
  <c r="BK98" i="13"/>
  <c r="J98" i="13"/>
  <c r="BE98" i="13"/>
  <c r="BI97" i="13"/>
  <c r="BH97" i="13"/>
  <c r="BG97" i="13"/>
  <c r="BF97" i="13"/>
  <c r="T97" i="13"/>
  <c r="R97" i="13"/>
  <c r="P97" i="13"/>
  <c r="BK97" i="13"/>
  <c r="J97" i="13"/>
  <c r="BE97" i="13" s="1"/>
  <c r="BI96" i="13"/>
  <c r="BH96" i="13"/>
  <c r="BG96" i="13"/>
  <c r="BF96" i="13"/>
  <c r="T96" i="13"/>
  <c r="R96" i="13"/>
  <c r="P96" i="13"/>
  <c r="BK96" i="13"/>
  <c r="J96" i="13"/>
  <c r="BE96" i="13"/>
  <c r="BI95" i="13"/>
  <c r="BH95" i="13"/>
  <c r="BG95" i="13"/>
  <c r="BF95" i="13"/>
  <c r="T95" i="13"/>
  <c r="R95" i="13"/>
  <c r="P95" i="13"/>
  <c r="BK95" i="13"/>
  <c r="J95" i="13"/>
  <c r="BE95" i="13" s="1"/>
  <c r="BI94" i="13"/>
  <c r="BH94" i="13"/>
  <c r="BG94" i="13"/>
  <c r="BF94" i="13"/>
  <c r="T94" i="13"/>
  <c r="T93" i="13"/>
  <c r="R94" i="13"/>
  <c r="P94" i="13"/>
  <c r="P93" i="13"/>
  <c r="BK94" i="13"/>
  <c r="J94" i="13"/>
  <c r="BE94" i="13" s="1"/>
  <c r="BI92" i="13"/>
  <c r="BH92" i="13"/>
  <c r="BG92" i="13"/>
  <c r="BF92" i="13"/>
  <c r="T92" i="13"/>
  <c r="R92" i="13"/>
  <c r="P92" i="13"/>
  <c r="BK92" i="13"/>
  <c r="J92" i="13"/>
  <c r="BE92" i="13"/>
  <c r="BI91" i="13"/>
  <c r="BH91" i="13"/>
  <c r="BG91" i="13"/>
  <c r="BF91" i="13"/>
  <c r="T91" i="13"/>
  <c r="R91" i="13"/>
  <c r="P91" i="13"/>
  <c r="BK91" i="13"/>
  <c r="J91" i="13"/>
  <c r="BE91" i="13" s="1"/>
  <c r="BI90" i="13"/>
  <c r="BH90" i="13"/>
  <c r="BG90" i="13"/>
  <c r="BF90" i="13"/>
  <c r="T90" i="13"/>
  <c r="R90" i="13"/>
  <c r="P90" i="13"/>
  <c r="BK90" i="13"/>
  <c r="J90" i="13"/>
  <c r="BE90" i="13"/>
  <c r="BI89" i="13"/>
  <c r="BH89" i="13"/>
  <c r="BG89" i="13"/>
  <c r="BF89" i="13"/>
  <c r="T89" i="13"/>
  <c r="R89" i="13"/>
  <c r="P89" i="13"/>
  <c r="BK89" i="13"/>
  <c r="J89" i="13"/>
  <c r="BE89" i="13" s="1"/>
  <c r="J30" i="13" s="1"/>
  <c r="AV62" i="1" s="1"/>
  <c r="BI88" i="13"/>
  <c r="BH88" i="13"/>
  <c r="BG88" i="13"/>
  <c r="BF88" i="13"/>
  <c r="T88" i="13"/>
  <c r="R88" i="13"/>
  <c r="P88" i="13"/>
  <c r="BK88" i="13"/>
  <c r="J88" i="13"/>
  <c r="BE88" i="13"/>
  <c r="BI87" i="13"/>
  <c r="F34" i="13" s="1"/>
  <c r="BD62" i="1" s="1"/>
  <c r="BH87" i="13"/>
  <c r="F33" i="13" s="1"/>
  <c r="BC62" i="1" s="1"/>
  <c r="BG87" i="13"/>
  <c r="F32" i="13"/>
  <c r="BB62" i="1" s="1"/>
  <c r="BF87" i="13"/>
  <c r="T87" i="13"/>
  <c r="T86" i="13"/>
  <c r="R87" i="13"/>
  <c r="R86" i="13"/>
  <c r="P87" i="13"/>
  <c r="P86" i="13"/>
  <c r="BK87" i="13"/>
  <c r="J87" i="13"/>
  <c r="BE87" i="13" s="1"/>
  <c r="J80" i="13"/>
  <c r="F80" i="13"/>
  <c r="F78" i="13"/>
  <c r="E76" i="13"/>
  <c r="J51" i="13"/>
  <c r="F51" i="13"/>
  <c r="F49" i="13"/>
  <c r="E47" i="13"/>
  <c r="J18" i="13"/>
  <c r="E18" i="13"/>
  <c r="J17" i="13"/>
  <c r="J12" i="13"/>
  <c r="E7" i="13"/>
  <c r="E45" i="13" s="1"/>
  <c r="AY61" i="1"/>
  <c r="AX61" i="1"/>
  <c r="BI107" i="12"/>
  <c r="BH107" i="12"/>
  <c r="BG107" i="12"/>
  <c r="BF107" i="12"/>
  <c r="T107" i="12"/>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P104" i="12"/>
  <c r="BK104" i="12"/>
  <c r="J104" i="12"/>
  <c r="BE104" i="12"/>
  <c r="BI103" i="12"/>
  <c r="BH103" i="12"/>
  <c r="BG103" i="12"/>
  <c r="BF103" i="12"/>
  <c r="T103" i="12"/>
  <c r="R103" i="12"/>
  <c r="P103" i="12"/>
  <c r="BK103" i="12"/>
  <c r="J103" i="12"/>
  <c r="BE103" i="12" s="1"/>
  <c r="BI100" i="12"/>
  <c r="BH100" i="12"/>
  <c r="BG100" i="12"/>
  <c r="BF100" i="12"/>
  <c r="T100" i="12"/>
  <c r="R100" i="12"/>
  <c r="R99" i="12" s="1"/>
  <c r="R98" i="12" s="1"/>
  <c r="P100" i="12"/>
  <c r="BK100" i="12"/>
  <c r="BK99" i="12"/>
  <c r="J100" i="12"/>
  <c r="BE100" i="12" s="1"/>
  <c r="BI97" i="12"/>
  <c r="BH97" i="12"/>
  <c r="BG97" i="12"/>
  <c r="BF97" i="12"/>
  <c r="T97" i="12"/>
  <c r="R97" i="12"/>
  <c r="P97" i="12"/>
  <c r="BK97" i="12"/>
  <c r="J97" i="12"/>
  <c r="BE97" i="12" s="1"/>
  <c r="BI96" i="12"/>
  <c r="BH96" i="12"/>
  <c r="BG96" i="12"/>
  <c r="BF96" i="12"/>
  <c r="T96" i="12"/>
  <c r="R96" i="12"/>
  <c r="P96" i="12"/>
  <c r="P92" i="12" s="1"/>
  <c r="BK96" i="12"/>
  <c r="J96" i="12"/>
  <c r="BE96" i="12"/>
  <c r="BI94" i="12"/>
  <c r="BH94" i="12"/>
  <c r="BG94" i="12"/>
  <c r="BF94" i="12"/>
  <c r="T94" i="12"/>
  <c r="R94" i="12"/>
  <c r="P94" i="12"/>
  <c r="BK94" i="12"/>
  <c r="J94" i="12"/>
  <c r="BE94" i="12" s="1"/>
  <c r="BI93" i="12"/>
  <c r="BH93" i="12"/>
  <c r="BG93" i="12"/>
  <c r="BF93" i="12"/>
  <c r="T93" i="12"/>
  <c r="R93" i="12"/>
  <c r="R92" i="12" s="1"/>
  <c r="P93" i="12"/>
  <c r="BK93" i="12"/>
  <c r="BK92" i="12" s="1"/>
  <c r="J92" i="12" s="1"/>
  <c r="J59" i="12" s="1"/>
  <c r="J93" i="12"/>
  <c r="BE93" i="12"/>
  <c r="BI91" i="12"/>
  <c r="BH91" i="12"/>
  <c r="BG91" i="12"/>
  <c r="BF91" i="12"/>
  <c r="T91" i="12"/>
  <c r="R91" i="12"/>
  <c r="P91" i="12"/>
  <c r="BK91" i="12"/>
  <c r="J91" i="12"/>
  <c r="BE91" i="12"/>
  <c r="BI90" i="12"/>
  <c r="BH90" i="12"/>
  <c r="BG90" i="12"/>
  <c r="BF90" i="12"/>
  <c r="T90" i="12"/>
  <c r="R90" i="12"/>
  <c r="P90" i="12"/>
  <c r="BK90" i="12"/>
  <c r="J90" i="12"/>
  <c r="BE90" i="12" s="1"/>
  <c r="BI89" i="12"/>
  <c r="BH89" i="12"/>
  <c r="BG89" i="12"/>
  <c r="BF89" i="12"/>
  <c r="T89" i="12"/>
  <c r="R89" i="12"/>
  <c r="P89" i="12"/>
  <c r="BK89" i="12"/>
  <c r="J89" i="12"/>
  <c r="BE89" i="12"/>
  <c r="BI88" i="12"/>
  <c r="BH88" i="12"/>
  <c r="BG88" i="12"/>
  <c r="BF88" i="12"/>
  <c r="T88" i="12"/>
  <c r="R88" i="12"/>
  <c r="P88" i="12"/>
  <c r="BK88" i="12"/>
  <c r="J88" i="12"/>
  <c r="BE88" i="12" s="1"/>
  <c r="BI84" i="12"/>
  <c r="BH84" i="12"/>
  <c r="F33" i="12" s="1"/>
  <c r="BC61" i="1" s="1"/>
  <c r="BG84" i="12"/>
  <c r="BF84" i="12"/>
  <c r="F31" i="12" s="1"/>
  <c r="BA61" i="1" s="1"/>
  <c r="J31" i="12"/>
  <c r="AW61" i="1" s="1"/>
  <c r="T84" i="12"/>
  <c r="T83" i="12" s="1"/>
  <c r="R84" i="12"/>
  <c r="R83" i="12" s="1"/>
  <c r="P84" i="12"/>
  <c r="P83" i="12" s="1"/>
  <c r="P82" i="12" s="1"/>
  <c r="BK84" i="12"/>
  <c r="BK83" i="12" s="1"/>
  <c r="J84" i="12"/>
  <c r="BE84" i="12"/>
  <c r="J77" i="12"/>
  <c r="F77" i="12"/>
  <c r="F75" i="12"/>
  <c r="E73" i="12"/>
  <c r="J51" i="12"/>
  <c r="F51" i="12"/>
  <c r="F49" i="12"/>
  <c r="E47" i="12"/>
  <c r="J18" i="12"/>
  <c r="E18" i="12"/>
  <c r="F78" i="12" s="1"/>
  <c r="J17" i="12"/>
  <c r="J12" i="12"/>
  <c r="J75" i="12" s="1"/>
  <c r="E7" i="12"/>
  <c r="AY60" i="1"/>
  <c r="AX60" i="1"/>
  <c r="BI81" i="11"/>
  <c r="F34" i="11" s="1"/>
  <c r="BD60" i="1" s="1"/>
  <c r="BH81" i="11"/>
  <c r="F33" i="11" s="1"/>
  <c r="BC60" i="1" s="1"/>
  <c r="BG81" i="11"/>
  <c r="F32" i="11"/>
  <c r="BB60" i="1" s="1"/>
  <c r="BF81" i="11"/>
  <c r="J31" i="11"/>
  <c r="AW60" i="1"/>
  <c r="AT60" i="1" s="1"/>
  <c r="F31" i="11"/>
  <c r="BA60" i="1" s="1"/>
  <c r="T81" i="11"/>
  <c r="T80" i="11"/>
  <c r="T79" i="11" s="1"/>
  <c r="T78" i="11" s="1"/>
  <c r="R81" i="11"/>
  <c r="R80" i="11"/>
  <c r="R79" i="11" s="1"/>
  <c r="R78" i="11" s="1"/>
  <c r="P81" i="11"/>
  <c r="P80" i="11"/>
  <c r="P79" i="11" s="1"/>
  <c r="P78" i="11" s="1"/>
  <c r="AU60" i="1" s="1"/>
  <c r="BK81" i="11"/>
  <c r="BK80" i="11" s="1"/>
  <c r="J81" i="11"/>
  <c r="BE81" i="11"/>
  <c r="F30" i="11" s="1"/>
  <c r="AZ60" i="1" s="1"/>
  <c r="J30" i="11"/>
  <c r="AV60" i="1" s="1"/>
  <c r="J74" i="11"/>
  <c r="F74" i="11"/>
  <c r="F72" i="11"/>
  <c r="E70" i="11"/>
  <c r="J51" i="11"/>
  <c r="F51" i="11"/>
  <c r="F49" i="11"/>
  <c r="E47" i="11"/>
  <c r="J18" i="11"/>
  <c r="E18" i="11"/>
  <c r="J17" i="11"/>
  <c r="J12" i="11"/>
  <c r="E7" i="11"/>
  <c r="E45" i="11" s="1"/>
  <c r="AY59" i="1"/>
  <c r="AX59" i="1"/>
  <c r="BI81" i="9"/>
  <c r="F34" i="9"/>
  <c r="BD59" i="1" s="1"/>
  <c r="BH81" i="9"/>
  <c r="F33" i="9"/>
  <c r="BC59" i="1"/>
  <c r="BG81" i="9"/>
  <c r="F32" i="9" s="1"/>
  <c r="BB59" i="1"/>
  <c r="BF81" i="9"/>
  <c r="J31" i="9"/>
  <c r="AW59" i="1" s="1"/>
  <c r="AT59" i="1" s="1"/>
  <c r="F31" i="9"/>
  <c r="BA59" i="1"/>
  <c r="T81" i="9"/>
  <c r="T80" i="9" s="1"/>
  <c r="T79" i="9"/>
  <c r="T78" i="9" s="1"/>
  <c r="R81" i="9"/>
  <c r="R80" i="9" s="1"/>
  <c r="R79" i="9" s="1"/>
  <c r="R78" i="9"/>
  <c r="P81" i="9"/>
  <c r="P80" i="9" s="1"/>
  <c r="P79" i="9" s="1"/>
  <c r="P78" i="9" s="1"/>
  <c r="AU59" i="1" s="1"/>
  <c r="BK81" i="9"/>
  <c r="BK80" i="9"/>
  <c r="J81" i="9"/>
  <c r="BE81" i="9"/>
  <c r="J30" i="9" s="1"/>
  <c r="AV59" i="1" s="1"/>
  <c r="F30" i="9"/>
  <c r="AZ59" i="1"/>
  <c r="J74" i="9"/>
  <c r="F74" i="9"/>
  <c r="F72" i="9"/>
  <c r="E70" i="9"/>
  <c r="J51" i="9"/>
  <c r="F51" i="9"/>
  <c r="F49" i="9"/>
  <c r="E47" i="9"/>
  <c r="J18" i="9"/>
  <c r="E18" i="9"/>
  <c r="J17" i="9"/>
  <c r="J12" i="9"/>
  <c r="J72" i="9" s="1"/>
  <c r="J49" i="9"/>
  <c r="E7" i="9"/>
  <c r="E45" i="9" s="1"/>
  <c r="E68" i="9"/>
  <c r="AY58" i="1"/>
  <c r="AX58" i="1"/>
  <c r="BI81" i="8"/>
  <c r="F34" i="8" s="1"/>
  <c r="BD58" i="1"/>
  <c r="BH81" i="8"/>
  <c r="F33" i="8"/>
  <c r="BC58" i="1" s="1"/>
  <c r="BG81" i="8"/>
  <c r="F32" i="8"/>
  <c r="BB58" i="1"/>
  <c r="BF81" i="8"/>
  <c r="J31" i="8"/>
  <c r="AW58" i="1"/>
  <c r="F31" i="8"/>
  <c r="BA58" i="1" s="1"/>
  <c r="T81" i="8"/>
  <c r="T80" i="8" s="1"/>
  <c r="T79" i="8" s="1"/>
  <c r="T78" i="8" s="1"/>
  <c r="R81" i="8"/>
  <c r="R80" i="8" s="1"/>
  <c r="R79" i="8" s="1"/>
  <c r="R78" i="8" s="1"/>
  <c r="P81" i="8"/>
  <c r="P80" i="8"/>
  <c r="P79" i="8"/>
  <c r="P78" i="8" s="1"/>
  <c r="AU58" i="1" s="1"/>
  <c r="BK81" i="8"/>
  <c r="BK80" i="8"/>
  <c r="J80" i="8" s="1"/>
  <c r="J58" i="8" s="1"/>
  <c r="BK79" i="8"/>
  <c r="J81" i="8"/>
  <c r="BE81" i="8"/>
  <c r="F30" i="8" s="1"/>
  <c r="AZ58" i="1" s="1"/>
  <c r="J30" i="8"/>
  <c r="AV58" i="1" s="1"/>
  <c r="AT58" i="1" s="1"/>
  <c r="J74" i="8"/>
  <c r="F74" i="8"/>
  <c r="F72" i="8"/>
  <c r="E70" i="8"/>
  <c r="J51" i="8"/>
  <c r="F51" i="8"/>
  <c r="F49" i="8"/>
  <c r="E47" i="8"/>
  <c r="J18" i="8"/>
  <c r="E18" i="8"/>
  <c r="F52" i="8" s="1"/>
  <c r="J17" i="8"/>
  <c r="J12" i="8"/>
  <c r="J49" i="8" s="1"/>
  <c r="E7" i="8"/>
  <c r="E45" i="8" s="1"/>
  <c r="E68" i="8"/>
  <c r="AY57" i="1"/>
  <c r="AX57" i="1"/>
  <c r="BI81" i="7"/>
  <c r="F34" i="7" s="1"/>
  <c r="BD57" i="1" s="1"/>
  <c r="BH81" i="7"/>
  <c r="F33" i="7"/>
  <c r="BC57" i="1"/>
  <c r="BG81" i="7"/>
  <c r="F32" i="7"/>
  <c r="BB57" i="1"/>
  <c r="BF81" i="7"/>
  <c r="T81" i="7"/>
  <c r="T80" i="7"/>
  <c r="T79" i="7"/>
  <c r="T78" i="7"/>
  <c r="R81" i="7"/>
  <c r="R80" i="7"/>
  <c r="R79" i="7"/>
  <c r="R78" i="7"/>
  <c r="P81" i="7"/>
  <c r="P80" i="7"/>
  <c r="P79" i="7"/>
  <c r="P78" i="7"/>
  <c r="AU57" i="1" s="1"/>
  <c r="BK81" i="7"/>
  <c r="BK80" i="7" s="1"/>
  <c r="J81" i="7"/>
  <c r="BE81" i="7" s="1"/>
  <c r="J30" i="7" s="1"/>
  <c r="AV57" i="1" s="1"/>
  <c r="F30" i="7"/>
  <c r="AZ57" i="1" s="1"/>
  <c r="J74" i="7"/>
  <c r="F74" i="7"/>
  <c r="F72" i="7"/>
  <c r="E70" i="7"/>
  <c r="J51" i="7"/>
  <c r="F51" i="7"/>
  <c r="F49" i="7"/>
  <c r="E47" i="7"/>
  <c r="J18" i="7"/>
  <c r="E18" i="7"/>
  <c r="J17" i="7"/>
  <c r="J12" i="7"/>
  <c r="E7" i="7"/>
  <c r="E68" i="7" s="1"/>
  <c r="E45" i="7"/>
  <c r="AY56" i="1"/>
  <c r="AX56" i="1"/>
  <c r="BI81" i="6"/>
  <c r="F34" i="6" s="1"/>
  <c r="BD56" i="1" s="1"/>
  <c r="BH81" i="6"/>
  <c r="F33" i="6"/>
  <c r="BC56" i="1" s="1"/>
  <c r="BG81" i="6"/>
  <c r="F32" i="6" s="1"/>
  <c r="BB56" i="1"/>
  <c r="BF81" i="6"/>
  <c r="T81" i="6"/>
  <c r="T80" i="6" s="1"/>
  <c r="T79" i="6" s="1"/>
  <c r="T78" i="6" s="1"/>
  <c r="R81" i="6"/>
  <c r="R80" i="6" s="1"/>
  <c r="R79" i="6"/>
  <c r="R78" i="6" s="1"/>
  <c r="P81" i="6"/>
  <c r="P80" i="6" s="1"/>
  <c r="P79" i="6"/>
  <c r="P78" i="6"/>
  <c r="AU56" i="1" s="1"/>
  <c r="BK81" i="6"/>
  <c r="BK80" i="6"/>
  <c r="BK79" i="6" s="1"/>
  <c r="J81" i="6"/>
  <c r="BE81" i="6"/>
  <c r="J74" i="6"/>
  <c r="F74" i="6"/>
  <c r="F72" i="6"/>
  <c r="E70" i="6"/>
  <c r="J51" i="6"/>
  <c r="F51" i="6"/>
  <c r="F49" i="6"/>
  <c r="E47" i="6"/>
  <c r="J18" i="6"/>
  <c r="E18" i="6"/>
  <c r="F75" i="6" s="1"/>
  <c r="J17" i="6"/>
  <c r="J12" i="6"/>
  <c r="J72" i="6" s="1"/>
  <c r="E7" i="6"/>
  <c r="E68" i="6" s="1"/>
  <c r="E45" i="6"/>
  <c r="AY55" i="1"/>
  <c r="AX55" i="1"/>
  <c r="BI81" i="5"/>
  <c r="F34" i="5"/>
  <c r="BD55" i="1"/>
  <c r="BH81" i="5"/>
  <c r="F33" i="5" s="1"/>
  <c r="BC55" i="1" s="1"/>
  <c r="BG81" i="5"/>
  <c r="F32" i="5"/>
  <c r="BB55" i="1" s="1"/>
  <c r="BF81" i="5"/>
  <c r="T81" i="5"/>
  <c r="T80" i="5" s="1"/>
  <c r="T79" i="5" s="1"/>
  <c r="T78" i="5" s="1"/>
  <c r="R81" i="5"/>
  <c r="R80" i="5"/>
  <c r="R79" i="5" s="1"/>
  <c r="R78" i="5" s="1"/>
  <c r="P81" i="5"/>
  <c r="P80" i="5"/>
  <c r="P79" i="5" s="1"/>
  <c r="P78" i="5"/>
  <c r="AU55" i="1" s="1"/>
  <c r="BK81" i="5"/>
  <c r="BK80" i="5" s="1"/>
  <c r="J80" i="5"/>
  <c r="J58" i="5" s="1"/>
  <c r="BK79" i="5"/>
  <c r="J81" i="5"/>
  <c r="BE81" i="5"/>
  <c r="J30" i="5"/>
  <c r="AV55" i="1" s="1"/>
  <c r="F30" i="5"/>
  <c r="AZ55" i="1" s="1"/>
  <c r="J74" i="5"/>
  <c r="F74" i="5"/>
  <c r="F72" i="5"/>
  <c r="E70" i="5"/>
  <c r="J51" i="5"/>
  <c r="F51" i="5"/>
  <c r="F49" i="5"/>
  <c r="E47" i="5"/>
  <c r="J18" i="5"/>
  <c r="E18" i="5"/>
  <c r="F75" i="5" s="1"/>
  <c r="J17" i="5"/>
  <c r="J12" i="5"/>
  <c r="E7" i="5"/>
  <c r="E45" i="5" s="1"/>
  <c r="AY54" i="1"/>
  <c r="AX54" i="1"/>
  <c r="BI81" i="4"/>
  <c r="F34" i="4" s="1"/>
  <c r="BD54" i="1"/>
  <c r="BH81" i="4"/>
  <c r="F33" i="4" s="1"/>
  <c r="BC54" i="1" s="1"/>
  <c r="BG81" i="4"/>
  <c r="F32" i="4"/>
  <c r="BB54" i="1"/>
  <c r="BF81" i="4"/>
  <c r="J31" i="4"/>
  <c r="AW54" i="1"/>
  <c r="F31" i="4"/>
  <c r="BA54" i="1" s="1"/>
  <c r="T81" i="4"/>
  <c r="T80" i="4"/>
  <c r="T79" i="4"/>
  <c r="T78" i="4" s="1"/>
  <c r="R81" i="4"/>
  <c r="R80" i="4" s="1"/>
  <c r="R79" i="4" s="1"/>
  <c r="R78" i="4" s="1"/>
  <c r="P81" i="4"/>
  <c r="P80" i="4" s="1"/>
  <c r="P79" i="4" s="1"/>
  <c r="P78" i="4" s="1"/>
  <c r="AU54" i="1" s="1"/>
  <c r="BK81" i="4"/>
  <c r="BK80" i="4"/>
  <c r="J81" i="4"/>
  <c r="BE81" i="4"/>
  <c r="J74" i="4"/>
  <c r="F74" i="4"/>
  <c r="F72" i="4"/>
  <c r="E70" i="4"/>
  <c r="J51" i="4"/>
  <c r="F51" i="4"/>
  <c r="F49" i="4"/>
  <c r="E47" i="4"/>
  <c r="J18" i="4"/>
  <c r="E18" i="4"/>
  <c r="F52" i="4" s="1"/>
  <c r="J17" i="4"/>
  <c r="J12" i="4"/>
  <c r="J49" i="4" s="1"/>
  <c r="J72" i="4"/>
  <c r="E7" i="4"/>
  <c r="AY53" i="1"/>
  <c r="AX53" i="1"/>
  <c r="BI81" i="3"/>
  <c r="F34" i="3"/>
  <c r="BD53" i="1" s="1"/>
  <c r="BH81" i="3"/>
  <c r="F33" i="3"/>
  <c r="BC53" i="1" s="1"/>
  <c r="BG81" i="3"/>
  <c r="F32" i="3"/>
  <c r="BB53" i="1" s="1"/>
  <c r="BF81" i="3"/>
  <c r="J31" i="3" s="1"/>
  <c r="AW53" i="1"/>
  <c r="F31" i="3"/>
  <c r="BA53" i="1" s="1"/>
  <c r="T81" i="3"/>
  <c r="T80" i="3"/>
  <c r="T79" i="3"/>
  <c r="T78" i="3" s="1"/>
  <c r="R81" i="3"/>
  <c r="R80" i="3"/>
  <c r="R79" i="3"/>
  <c r="R78" i="3" s="1"/>
  <c r="P81" i="3"/>
  <c r="P80" i="3"/>
  <c r="P79" i="3"/>
  <c r="P78" i="3" s="1"/>
  <c r="AU53" i="1" s="1"/>
  <c r="BK81" i="3"/>
  <c r="BK80" i="3"/>
  <c r="BK79" i="3" s="1"/>
  <c r="BK78" i="3" s="1"/>
  <c r="J78" i="3" s="1"/>
  <c r="J56" i="3" s="1"/>
  <c r="J80" i="3"/>
  <c r="J58" i="3" s="1"/>
  <c r="J79" i="3"/>
  <c r="J81" i="3"/>
  <c r="BE81" i="3"/>
  <c r="F30" i="3" s="1"/>
  <c r="AZ53" i="1" s="1"/>
  <c r="J30" i="3"/>
  <c r="AV53" i="1"/>
  <c r="J57" i="3"/>
  <c r="J74" i="3"/>
  <c r="F74" i="3"/>
  <c r="F72" i="3"/>
  <c r="E70" i="3"/>
  <c r="J51" i="3"/>
  <c r="F51" i="3"/>
  <c r="F49" i="3"/>
  <c r="E47" i="3"/>
  <c r="J18" i="3"/>
  <c r="E18" i="3"/>
  <c r="F52" i="3" s="1"/>
  <c r="J17" i="3"/>
  <c r="J12" i="3"/>
  <c r="J49" i="3" s="1"/>
  <c r="J72" i="3"/>
  <c r="E7" i="3"/>
  <c r="E68" i="3" s="1"/>
  <c r="E45" i="3"/>
  <c r="AY52" i="1"/>
  <c r="AX52" i="1"/>
  <c r="BI1323" i="2"/>
  <c r="BH1323" i="2"/>
  <c r="BG1323" i="2"/>
  <c r="BF1323" i="2"/>
  <c r="T1323" i="2"/>
  <c r="R1323" i="2"/>
  <c r="P1323" i="2"/>
  <c r="BK1323" i="2"/>
  <c r="J1323" i="2"/>
  <c r="BE1323" i="2" s="1"/>
  <c r="BI1319" i="2"/>
  <c r="BH1319" i="2"/>
  <c r="BG1319" i="2"/>
  <c r="BF1319" i="2"/>
  <c r="T1319" i="2"/>
  <c r="R1319" i="2"/>
  <c r="P1319" i="2"/>
  <c r="P1318" i="2" s="1"/>
  <c r="BK1319" i="2"/>
  <c r="J1319" i="2"/>
  <c r="BE1319" i="2" s="1"/>
  <c r="BI1317" i="2"/>
  <c r="BH1317" i="2"/>
  <c r="BG1317" i="2"/>
  <c r="BF1317" i="2"/>
  <c r="T1317" i="2"/>
  <c r="T1316" i="2" s="1"/>
  <c r="T1315" i="2" s="1"/>
  <c r="R1317" i="2"/>
  <c r="R1316" i="2" s="1"/>
  <c r="R1315" i="2" s="1"/>
  <c r="P1317" i="2"/>
  <c r="P1316" i="2" s="1"/>
  <c r="P1315" i="2" s="1"/>
  <c r="BK1317" i="2"/>
  <c r="BK1316" i="2" s="1"/>
  <c r="BK1315" i="2" s="1"/>
  <c r="J1315" i="2" s="1"/>
  <c r="J81" i="2" s="1"/>
  <c r="J1317" i="2"/>
  <c r="BE1317" i="2" s="1"/>
  <c r="BI1314" i="2"/>
  <c r="BH1314" i="2"/>
  <c r="BG1314" i="2"/>
  <c r="BF1314" i="2"/>
  <c r="T1314" i="2"/>
  <c r="R1314" i="2"/>
  <c r="P1314" i="2"/>
  <c r="BK1314" i="2"/>
  <c r="J1314" i="2"/>
  <c r="BE1314" i="2" s="1"/>
  <c r="BI1310" i="2"/>
  <c r="BH1310" i="2"/>
  <c r="BG1310" i="2"/>
  <c r="BF1310" i="2"/>
  <c r="T1310" i="2"/>
  <c r="R1310" i="2"/>
  <c r="P1310" i="2"/>
  <c r="BK1310" i="2"/>
  <c r="J1310" i="2"/>
  <c r="BE1310" i="2" s="1"/>
  <c r="BI1308" i="2"/>
  <c r="BH1308" i="2"/>
  <c r="BG1308" i="2"/>
  <c r="BF1308" i="2"/>
  <c r="T1308" i="2"/>
  <c r="R1308" i="2"/>
  <c r="P1308" i="2"/>
  <c r="BK1308" i="2"/>
  <c r="J1308" i="2"/>
  <c r="BE1308" i="2" s="1"/>
  <c r="BI1307" i="2"/>
  <c r="BH1307" i="2"/>
  <c r="BG1307" i="2"/>
  <c r="BF1307" i="2"/>
  <c r="T1307" i="2"/>
  <c r="R1307" i="2"/>
  <c r="P1307" i="2"/>
  <c r="BK1307" i="2"/>
  <c r="J1307" i="2"/>
  <c r="BE1307" i="2" s="1"/>
  <c r="BI1306" i="2"/>
  <c r="BH1306" i="2"/>
  <c r="BG1306" i="2"/>
  <c r="BF1306" i="2"/>
  <c r="T1306" i="2"/>
  <c r="R1306" i="2"/>
  <c r="P1306" i="2"/>
  <c r="BK1306" i="2"/>
  <c r="J1306" i="2"/>
  <c r="BE1306" i="2" s="1"/>
  <c r="BI1305" i="2"/>
  <c r="BH1305" i="2"/>
  <c r="BG1305" i="2"/>
  <c r="BF1305" i="2"/>
  <c r="T1305" i="2"/>
  <c r="R1305" i="2"/>
  <c r="P1305" i="2"/>
  <c r="BK1305" i="2"/>
  <c r="J1305" i="2"/>
  <c r="BE1305" i="2" s="1"/>
  <c r="BI1304" i="2"/>
  <c r="BH1304" i="2"/>
  <c r="BG1304" i="2"/>
  <c r="BF1304" i="2"/>
  <c r="T1304" i="2"/>
  <c r="R1304" i="2"/>
  <c r="P1304" i="2"/>
  <c r="BK1304" i="2"/>
  <c r="J1304" i="2"/>
  <c r="BE1304" i="2" s="1"/>
  <c r="BI1303" i="2"/>
  <c r="BH1303" i="2"/>
  <c r="BG1303" i="2"/>
  <c r="BF1303" i="2"/>
  <c r="T1303" i="2"/>
  <c r="R1303" i="2"/>
  <c r="P1303" i="2"/>
  <c r="BK1303" i="2"/>
  <c r="J1303" i="2"/>
  <c r="BE1303" i="2" s="1"/>
  <c r="BI1302" i="2"/>
  <c r="BH1302" i="2"/>
  <c r="BG1302" i="2"/>
  <c r="BF1302" i="2"/>
  <c r="T1302" i="2"/>
  <c r="R1302" i="2"/>
  <c r="P1302" i="2"/>
  <c r="BK1302" i="2"/>
  <c r="J1302" i="2"/>
  <c r="BE1302" i="2" s="1"/>
  <c r="BI1298" i="2"/>
  <c r="BH1298" i="2"/>
  <c r="BG1298" i="2"/>
  <c r="BF1298" i="2"/>
  <c r="T1298" i="2"/>
  <c r="R1298" i="2"/>
  <c r="P1298" i="2"/>
  <c r="BK1298" i="2"/>
  <c r="J1298" i="2"/>
  <c r="BE1298" i="2" s="1"/>
  <c r="BI1297" i="2"/>
  <c r="BH1297" i="2"/>
  <c r="BG1297" i="2"/>
  <c r="BF1297" i="2"/>
  <c r="T1297" i="2"/>
  <c r="R1297" i="2"/>
  <c r="P1297" i="2"/>
  <c r="BK1297" i="2"/>
  <c r="J1297" i="2"/>
  <c r="BE1297" i="2" s="1"/>
  <c r="BI1294" i="2"/>
  <c r="BH1294" i="2"/>
  <c r="BG1294" i="2"/>
  <c r="BF1294" i="2"/>
  <c r="T1294" i="2"/>
  <c r="R1294" i="2"/>
  <c r="P1294" i="2"/>
  <c r="BK1294" i="2"/>
  <c r="J1294" i="2"/>
  <c r="BE1294" i="2" s="1"/>
  <c r="BI1293" i="2"/>
  <c r="BH1293" i="2"/>
  <c r="BG1293" i="2"/>
  <c r="BF1293" i="2"/>
  <c r="T1293" i="2"/>
  <c r="R1293" i="2"/>
  <c r="P1293" i="2"/>
  <c r="BK1293" i="2"/>
  <c r="J1293" i="2"/>
  <c r="BE1293" i="2" s="1"/>
  <c r="BI1291" i="2"/>
  <c r="BH1291" i="2"/>
  <c r="BG1291" i="2"/>
  <c r="BF1291" i="2"/>
  <c r="T1291" i="2"/>
  <c r="R1291" i="2"/>
  <c r="P1291" i="2"/>
  <c r="BK1291" i="2"/>
  <c r="J1291" i="2"/>
  <c r="BE1291" i="2" s="1"/>
  <c r="BI1290" i="2"/>
  <c r="BH1290" i="2"/>
  <c r="BG1290" i="2"/>
  <c r="BF1290" i="2"/>
  <c r="T1290" i="2"/>
  <c r="R1290" i="2"/>
  <c r="P1290" i="2"/>
  <c r="BK1290" i="2"/>
  <c r="J1290" i="2"/>
  <c r="BE1290" i="2" s="1"/>
  <c r="BI1287" i="2"/>
  <c r="BH1287" i="2"/>
  <c r="BG1287" i="2"/>
  <c r="BF1287" i="2"/>
  <c r="T1287" i="2"/>
  <c r="R1287" i="2"/>
  <c r="P1287" i="2"/>
  <c r="BK1287" i="2"/>
  <c r="J1287" i="2"/>
  <c r="BE1287" i="2" s="1"/>
  <c r="BI1286" i="2"/>
  <c r="BH1286" i="2"/>
  <c r="BG1286" i="2"/>
  <c r="BF1286" i="2"/>
  <c r="T1286" i="2"/>
  <c r="R1286" i="2"/>
  <c r="P1286" i="2"/>
  <c r="BK1286" i="2"/>
  <c r="J1286" i="2"/>
  <c r="BE1286" i="2" s="1"/>
  <c r="BI1285" i="2"/>
  <c r="BH1285" i="2"/>
  <c r="BG1285" i="2"/>
  <c r="BF1285" i="2"/>
  <c r="T1285" i="2"/>
  <c r="R1285" i="2"/>
  <c r="P1285" i="2"/>
  <c r="BK1285" i="2"/>
  <c r="J1285" i="2"/>
  <c r="BE1285" i="2" s="1"/>
  <c r="BI1284" i="2"/>
  <c r="BH1284" i="2"/>
  <c r="BG1284" i="2"/>
  <c r="BF1284" i="2"/>
  <c r="T1284" i="2"/>
  <c r="R1284" i="2"/>
  <c r="P1284" i="2"/>
  <c r="BK1284" i="2"/>
  <c r="J1284" i="2"/>
  <c r="BE1284" i="2" s="1"/>
  <c r="BI1281" i="2"/>
  <c r="BH1281" i="2"/>
  <c r="BG1281" i="2"/>
  <c r="BF1281" i="2"/>
  <c r="T1281" i="2"/>
  <c r="R1281" i="2"/>
  <c r="P1281" i="2"/>
  <c r="BK1281" i="2"/>
  <c r="J1281" i="2"/>
  <c r="BE1281" i="2" s="1"/>
  <c r="BI1277" i="2"/>
  <c r="BH1277" i="2"/>
  <c r="BG1277" i="2"/>
  <c r="BF1277" i="2"/>
  <c r="T1277" i="2"/>
  <c r="R1277" i="2"/>
  <c r="P1277" i="2"/>
  <c r="BK1277" i="2"/>
  <c r="J1277" i="2"/>
  <c r="BE1277" i="2" s="1"/>
  <c r="BI1273" i="2"/>
  <c r="BH1273" i="2"/>
  <c r="BG1273" i="2"/>
  <c r="BF1273" i="2"/>
  <c r="T1273" i="2"/>
  <c r="R1273" i="2"/>
  <c r="P1273" i="2"/>
  <c r="BK1273" i="2"/>
  <c r="J1273" i="2"/>
  <c r="BE1273" i="2" s="1"/>
  <c r="BI1269" i="2"/>
  <c r="BH1269" i="2"/>
  <c r="BG1269" i="2"/>
  <c r="BF1269" i="2"/>
  <c r="T1269" i="2"/>
  <c r="R1269" i="2"/>
  <c r="P1269" i="2"/>
  <c r="BK1269" i="2"/>
  <c r="J1269" i="2"/>
  <c r="BE1269" i="2" s="1"/>
  <c r="BI1267" i="2"/>
  <c r="BH1267" i="2"/>
  <c r="BG1267" i="2"/>
  <c r="BF1267" i="2"/>
  <c r="T1267" i="2"/>
  <c r="R1267" i="2"/>
  <c r="P1267" i="2"/>
  <c r="BK1267" i="2"/>
  <c r="J1267" i="2"/>
  <c r="BE1267" i="2" s="1"/>
  <c r="BI1265" i="2"/>
  <c r="BH1265" i="2"/>
  <c r="BG1265" i="2"/>
  <c r="BF1265" i="2"/>
  <c r="T1265" i="2"/>
  <c r="R1265" i="2"/>
  <c r="P1265" i="2"/>
  <c r="BK1265" i="2"/>
  <c r="J1265" i="2"/>
  <c r="BE1265" i="2" s="1"/>
  <c r="BI1259" i="2"/>
  <c r="BH1259" i="2"/>
  <c r="BG1259" i="2"/>
  <c r="BF1259" i="2"/>
  <c r="T1259" i="2"/>
  <c r="R1259" i="2"/>
  <c r="P1259" i="2"/>
  <c r="BK1259" i="2"/>
  <c r="J1259" i="2"/>
  <c r="BE1259" i="2" s="1"/>
  <c r="BI1257" i="2"/>
  <c r="BH1257" i="2"/>
  <c r="BG1257" i="2"/>
  <c r="BF1257" i="2"/>
  <c r="T1257" i="2"/>
  <c r="R1257" i="2"/>
  <c r="P1257" i="2"/>
  <c r="BK1257" i="2"/>
  <c r="J1257" i="2"/>
  <c r="BE1257" i="2" s="1"/>
  <c r="BI1252" i="2"/>
  <c r="BH1252" i="2"/>
  <c r="BG1252" i="2"/>
  <c r="BF1252" i="2"/>
  <c r="T1252" i="2"/>
  <c r="R1252" i="2"/>
  <c r="P1252" i="2"/>
  <c r="BK1252" i="2"/>
  <c r="J1252" i="2"/>
  <c r="BE1252" i="2" s="1"/>
  <c r="BI1249" i="2"/>
  <c r="BH1249" i="2"/>
  <c r="BG1249" i="2"/>
  <c r="BF1249" i="2"/>
  <c r="T1249" i="2"/>
  <c r="R1249" i="2"/>
  <c r="P1249" i="2"/>
  <c r="BK1249" i="2"/>
  <c r="J1249" i="2"/>
  <c r="BE1249" i="2" s="1"/>
  <c r="BI1243" i="2"/>
  <c r="BH1243" i="2"/>
  <c r="BG1243" i="2"/>
  <c r="BF1243" i="2"/>
  <c r="T1243" i="2"/>
  <c r="R1243" i="2"/>
  <c r="P1243" i="2"/>
  <c r="BK1243" i="2"/>
  <c r="J1243" i="2"/>
  <c r="BE1243" i="2" s="1"/>
  <c r="BI1237" i="2"/>
  <c r="BH1237" i="2"/>
  <c r="BG1237" i="2"/>
  <c r="BF1237" i="2"/>
  <c r="T1237" i="2"/>
  <c r="R1237" i="2"/>
  <c r="P1237" i="2"/>
  <c r="BK1237" i="2"/>
  <c r="J1237" i="2"/>
  <c r="BE1237" i="2" s="1"/>
  <c r="BI1236" i="2"/>
  <c r="BH1236" i="2"/>
  <c r="BG1236" i="2"/>
  <c r="BF1236" i="2"/>
  <c r="T1236" i="2"/>
  <c r="R1236" i="2"/>
  <c r="P1236" i="2"/>
  <c r="BK1236" i="2"/>
  <c r="J1236" i="2"/>
  <c r="BE1236" i="2" s="1"/>
  <c r="BI1230" i="2"/>
  <c r="BH1230" i="2"/>
  <c r="BG1230" i="2"/>
  <c r="BF1230" i="2"/>
  <c r="T1230" i="2"/>
  <c r="R1230" i="2"/>
  <c r="P1230" i="2"/>
  <c r="BK1230" i="2"/>
  <c r="J1230" i="2"/>
  <c r="BE1230" i="2" s="1"/>
  <c r="BI1227" i="2"/>
  <c r="BH1227" i="2"/>
  <c r="BG1227" i="2"/>
  <c r="BF1227" i="2"/>
  <c r="T1227" i="2"/>
  <c r="R1227" i="2"/>
  <c r="P1227" i="2"/>
  <c r="BK1227" i="2"/>
  <c r="J1227" i="2"/>
  <c r="BE1227" i="2" s="1"/>
  <c r="BI1223" i="2"/>
  <c r="BH1223" i="2"/>
  <c r="BG1223" i="2"/>
  <c r="BF1223" i="2"/>
  <c r="T1223" i="2"/>
  <c r="R1223" i="2"/>
  <c r="P1223" i="2"/>
  <c r="BK1223" i="2"/>
  <c r="J1223" i="2"/>
  <c r="BE1223" i="2" s="1"/>
  <c r="BI1217" i="2"/>
  <c r="BH1217" i="2"/>
  <c r="BG1217" i="2"/>
  <c r="BF1217" i="2"/>
  <c r="T1217" i="2"/>
  <c r="R1217" i="2"/>
  <c r="P1217" i="2"/>
  <c r="BK1217" i="2"/>
  <c r="J1217" i="2"/>
  <c r="BE1217" i="2" s="1"/>
  <c r="BI1213" i="2"/>
  <c r="BH1213" i="2"/>
  <c r="BG1213" i="2"/>
  <c r="BF1213" i="2"/>
  <c r="T1213" i="2"/>
  <c r="R1213" i="2"/>
  <c r="P1213" i="2"/>
  <c r="BK1213" i="2"/>
  <c r="J1213" i="2"/>
  <c r="BE1213" i="2" s="1"/>
  <c r="BI1211" i="2"/>
  <c r="BH1211" i="2"/>
  <c r="BG1211" i="2"/>
  <c r="BF1211" i="2"/>
  <c r="T1211" i="2"/>
  <c r="R1211" i="2"/>
  <c r="P1211" i="2"/>
  <c r="BK1211" i="2"/>
  <c r="J1211" i="2"/>
  <c r="BE1211" i="2" s="1"/>
  <c r="BI1209" i="2"/>
  <c r="BH1209" i="2"/>
  <c r="BG1209" i="2"/>
  <c r="BF1209" i="2"/>
  <c r="T1209" i="2"/>
  <c r="R1209" i="2"/>
  <c r="P1209" i="2"/>
  <c r="BK1209" i="2"/>
  <c r="J1209" i="2"/>
  <c r="BE1209" i="2" s="1"/>
  <c r="BI1207" i="2"/>
  <c r="BH1207" i="2"/>
  <c r="BG1207" i="2"/>
  <c r="BF1207" i="2"/>
  <c r="T1207" i="2"/>
  <c r="R1207" i="2"/>
  <c r="P1207" i="2"/>
  <c r="BK1207" i="2"/>
  <c r="J1207" i="2"/>
  <c r="BE1207" i="2" s="1"/>
  <c r="BI1202" i="2"/>
  <c r="BH1202" i="2"/>
  <c r="BG1202" i="2"/>
  <c r="BF1202" i="2"/>
  <c r="T1202" i="2"/>
  <c r="R1202" i="2"/>
  <c r="P1202" i="2"/>
  <c r="BK1202" i="2"/>
  <c r="J1202" i="2"/>
  <c r="BE1202" i="2" s="1"/>
  <c r="BI1200" i="2"/>
  <c r="BH1200" i="2"/>
  <c r="BG1200" i="2"/>
  <c r="BF1200" i="2"/>
  <c r="T1200" i="2"/>
  <c r="R1200" i="2"/>
  <c r="P1200" i="2"/>
  <c r="BK1200" i="2"/>
  <c r="J1200" i="2"/>
  <c r="BE1200" i="2" s="1"/>
  <c r="BI1198" i="2"/>
  <c r="BH1198" i="2"/>
  <c r="BG1198" i="2"/>
  <c r="BF1198" i="2"/>
  <c r="T1198" i="2"/>
  <c r="R1198" i="2"/>
  <c r="P1198" i="2"/>
  <c r="BK1198" i="2"/>
  <c r="J1198" i="2"/>
  <c r="BE1198" i="2" s="1"/>
  <c r="BI1197" i="2"/>
  <c r="BH1197" i="2"/>
  <c r="BG1197" i="2"/>
  <c r="BF1197" i="2"/>
  <c r="T1197" i="2"/>
  <c r="R1197" i="2"/>
  <c r="P1197" i="2"/>
  <c r="BK1197" i="2"/>
  <c r="J1197" i="2"/>
  <c r="BE1197" i="2" s="1"/>
  <c r="BI1196" i="2"/>
  <c r="BH1196" i="2"/>
  <c r="BG1196" i="2"/>
  <c r="BF1196" i="2"/>
  <c r="T1196" i="2"/>
  <c r="R1196" i="2"/>
  <c r="P1196" i="2"/>
  <c r="BK1196" i="2"/>
  <c r="J1196" i="2"/>
  <c r="BE1196" i="2" s="1"/>
  <c r="BI1195" i="2"/>
  <c r="BH1195" i="2"/>
  <c r="BG1195" i="2"/>
  <c r="BF1195" i="2"/>
  <c r="T1195" i="2"/>
  <c r="R1195" i="2"/>
  <c r="P1195" i="2"/>
  <c r="BK1195" i="2"/>
  <c r="J1195" i="2"/>
  <c r="BE1195" i="2" s="1"/>
  <c r="BI1192" i="2"/>
  <c r="BH1192" i="2"/>
  <c r="BG1192" i="2"/>
  <c r="BF1192" i="2"/>
  <c r="T1192" i="2"/>
  <c r="R1192" i="2"/>
  <c r="P1192" i="2"/>
  <c r="BK1192" i="2"/>
  <c r="J1192" i="2"/>
  <c r="BE1192" i="2" s="1"/>
  <c r="BI1188" i="2"/>
  <c r="BH1188" i="2"/>
  <c r="BG1188" i="2"/>
  <c r="BF1188" i="2"/>
  <c r="T1188" i="2"/>
  <c r="R1188" i="2"/>
  <c r="P1188" i="2"/>
  <c r="BK1188" i="2"/>
  <c r="J1188" i="2"/>
  <c r="BE1188" i="2" s="1"/>
  <c r="BI1187" i="2"/>
  <c r="BH1187" i="2"/>
  <c r="BG1187" i="2"/>
  <c r="BF1187" i="2"/>
  <c r="T1187" i="2"/>
  <c r="R1187" i="2"/>
  <c r="P1187" i="2"/>
  <c r="BK1187" i="2"/>
  <c r="J1187" i="2"/>
  <c r="BE1187" i="2" s="1"/>
  <c r="BI1184" i="2"/>
  <c r="BH1184" i="2"/>
  <c r="BG1184" i="2"/>
  <c r="BF1184" i="2"/>
  <c r="T1184" i="2"/>
  <c r="R1184" i="2"/>
  <c r="P1184" i="2"/>
  <c r="BK1184" i="2"/>
  <c r="J1184" i="2"/>
  <c r="BE1184" i="2" s="1"/>
  <c r="BI1183" i="2"/>
  <c r="BH1183" i="2"/>
  <c r="BG1183" i="2"/>
  <c r="BF1183" i="2"/>
  <c r="T1183" i="2"/>
  <c r="R1183" i="2"/>
  <c r="P1183" i="2"/>
  <c r="BK1183" i="2"/>
  <c r="J1183" i="2"/>
  <c r="BE1183" i="2" s="1"/>
  <c r="BI1182" i="2"/>
  <c r="BH1182" i="2"/>
  <c r="BG1182" i="2"/>
  <c r="BF1182" i="2"/>
  <c r="T1182" i="2"/>
  <c r="R1182" i="2"/>
  <c r="P1182" i="2"/>
  <c r="BK1182" i="2"/>
  <c r="J1182" i="2"/>
  <c r="BE1182" i="2" s="1"/>
  <c r="BI1181" i="2"/>
  <c r="BH1181" i="2"/>
  <c r="BG1181" i="2"/>
  <c r="BF1181" i="2"/>
  <c r="T1181" i="2"/>
  <c r="R1181" i="2"/>
  <c r="P1181" i="2"/>
  <c r="BK1181" i="2"/>
  <c r="J1181" i="2"/>
  <c r="BE1181" i="2" s="1"/>
  <c r="BI1180" i="2"/>
  <c r="BH1180" i="2"/>
  <c r="BG1180" i="2"/>
  <c r="BF1180" i="2"/>
  <c r="T1180" i="2"/>
  <c r="R1180" i="2"/>
  <c r="P1180" i="2"/>
  <c r="BK1180" i="2"/>
  <c r="J1180" i="2"/>
  <c r="BE1180" i="2" s="1"/>
  <c r="BI1174" i="2"/>
  <c r="BH1174" i="2"/>
  <c r="BG1174" i="2"/>
  <c r="BF1174" i="2"/>
  <c r="T1174" i="2"/>
  <c r="R1174" i="2"/>
  <c r="P1174" i="2"/>
  <c r="BK1174" i="2"/>
  <c r="J1174" i="2"/>
  <c r="BE1174" i="2"/>
  <c r="BI1173" i="2"/>
  <c r="BH1173" i="2"/>
  <c r="BG1173" i="2"/>
  <c r="BF1173" i="2"/>
  <c r="T1173" i="2"/>
  <c r="R1173" i="2"/>
  <c r="P1173" i="2"/>
  <c r="BK1173" i="2"/>
  <c r="J1173" i="2"/>
  <c r="BE1173" i="2" s="1"/>
  <c r="BI1170" i="2"/>
  <c r="BH1170" i="2"/>
  <c r="BG1170" i="2"/>
  <c r="BF1170" i="2"/>
  <c r="T1170" i="2"/>
  <c r="R1170" i="2"/>
  <c r="P1170" i="2"/>
  <c r="BK1170" i="2"/>
  <c r="J1170" i="2"/>
  <c r="BE1170" i="2" s="1"/>
  <c r="BI1169" i="2"/>
  <c r="BH1169" i="2"/>
  <c r="BG1169" i="2"/>
  <c r="BF1169" i="2"/>
  <c r="T1169" i="2"/>
  <c r="R1169" i="2"/>
  <c r="P1169" i="2"/>
  <c r="BK1169" i="2"/>
  <c r="J1169" i="2"/>
  <c r="BE1169" i="2" s="1"/>
  <c r="BI1165" i="2"/>
  <c r="BH1165" i="2"/>
  <c r="BG1165" i="2"/>
  <c r="BF1165" i="2"/>
  <c r="T1165" i="2"/>
  <c r="R1165" i="2"/>
  <c r="P1165" i="2"/>
  <c r="BK1165" i="2"/>
  <c r="J1165" i="2"/>
  <c r="BE1165" i="2" s="1"/>
  <c r="BI1164" i="2"/>
  <c r="BH1164" i="2"/>
  <c r="BG1164" i="2"/>
  <c r="BF1164" i="2"/>
  <c r="T1164" i="2"/>
  <c r="R1164" i="2"/>
  <c r="P1164" i="2"/>
  <c r="BK1164" i="2"/>
  <c r="J1164" i="2"/>
  <c r="BE1164" i="2" s="1"/>
  <c r="BI1160" i="2"/>
  <c r="BH1160" i="2"/>
  <c r="BG1160" i="2"/>
  <c r="BF1160" i="2"/>
  <c r="T1160" i="2"/>
  <c r="R1160" i="2"/>
  <c r="P1160" i="2"/>
  <c r="BK1160" i="2"/>
  <c r="J1160" i="2"/>
  <c r="BE1160" i="2" s="1"/>
  <c r="BI1157" i="2"/>
  <c r="BH1157" i="2"/>
  <c r="BG1157" i="2"/>
  <c r="BF1157" i="2"/>
  <c r="T1157" i="2"/>
  <c r="R1157" i="2"/>
  <c r="P1157" i="2"/>
  <c r="BK1157" i="2"/>
  <c r="J1157" i="2"/>
  <c r="BE1157" i="2" s="1"/>
  <c r="BI1156" i="2"/>
  <c r="BH1156" i="2"/>
  <c r="BG1156" i="2"/>
  <c r="BF1156" i="2"/>
  <c r="T1156" i="2"/>
  <c r="R1156" i="2"/>
  <c r="P1156" i="2"/>
  <c r="BK1156" i="2"/>
  <c r="J1156" i="2"/>
  <c r="BE1156" i="2" s="1"/>
  <c r="BI1155" i="2"/>
  <c r="BH1155" i="2"/>
  <c r="BG1155" i="2"/>
  <c r="BF1155" i="2"/>
  <c r="T1155" i="2"/>
  <c r="R1155" i="2"/>
  <c r="P1155" i="2"/>
  <c r="BK1155" i="2"/>
  <c r="J1155" i="2"/>
  <c r="BE1155" i="2" s="1"/>
  <c r="BI1154" i="2"/>
  <c r="BH1154" i="2"/>
  <c r="BG1154" i="2"/>
  <c r="BF1154" i="2"/>
  <c r="T1154" i="2"/>
  <c r="R1154" i="2"/>
  <c r="P1154" i="2"/>
  <c r="BK1154" i="2"/>
  <c r="J1154" i="2"/>
  <c r="BE1154" i="2" s="1"/>
  <c r="BI1153" i="2"/>
  <c r="BH1153" i="2"/>
  <c r="BG1153" i="2"/>
  <c r="BF1153" i="2"/>
  <c r="T1153" i="2"/>
  <c r="R1153" i="2"/>
  <c r="P1153" i="2"/>
  <c r="BK1153" i="2"/>
  <c r="J1153" i="2"/>
  <c r="BE1153" i="2" s="1"/>
  <c r="BI1152" i="2"/>
  <c r="BH1152" i="2"/>
  <c r="BG1152" i="2"/>
  <c r="BF1152" i="2"/>
  <c r="T1152" i="2"/>
  <c r="R1152" i="2"/>
  <c r="P1152" i="2"/>
  <c r="BK1152" i="2"/>
  <c r="J1152" i="2"/>
  <c r="BE1152" i="2" s="1"/>
  <c r="BI1151" i="2"/>
  <c r="BH1151" i="2"/>
  <c r="BG1151" i="2"/>
  <c r="BF1151" i="2"/>
  <c r="T1151" i="2"/>
  <c r="R1151" i="2"/>
  <c r="P1151" i="2"/>
  <c r="BK1151" i="2"/>
  <c r="J1151" i="2"/>
  <c r="BE1151" i="2" s="1"/>
  <c r="BI1150" i="2"/>
  <c r="BH1150" i="2"/>
  <c r="BG1150" i="2"/>
  <c r="BF1150" i="2"/>
  <c r="T1150" i="2"/>
  <c r="R1150" i="2"/>
  <c r="P1150" i="2"/>
  <c r="BK1150" i="2"/>
  <c r="J1150" i="2"/>
  <c r="BE1150" i="2" s="1"/>
  <c r="BI1149" i="2"/>
  <c r="BH1149" i="2"/>
  <c r="BG1149" i="2"/>
  <c r="BF1149" i="2"/>
  <c r="T1149" i="2"/>
  <c r="R1149" i="2"/>
  <c r="P1149" i="2"/>
  <c r="BK1149" i="2"/>
  <c r="J1149" i="2"/>
  <c r="BE1149" i="2" s="1"/>
  <c r="BI1148" i="2"/>
  <c r="BH1148" i="2"/>
  <c r="BG1148" i="2"/>
  <c r="BF1148" i="2"/>
  <c r="T1148" i="2"/>
  <c r="R1148" i="2"/>
  <c r="P1148" i="2"/>
  <c r="BK1148" i="2"/>
  <c r="J1148" i="2"/>
  <c r="BE1148" i="2" s="1"/>
  <c r="BI1147" i="2"/>
  <c r="BH1147" i="2"/>
  <c r="BG1147" i="2"/>
  <c r="BF1147" i="2"/>
  <c r="T1147" i="2"/>
  <c r="R1147" i="2"/>
  <c r="P1147" i="2"/>
  <c r="BK1147" i="2"/>
  <c r="J1147" i="2"/>
  <c r="BE1147" i="2" s="1"/>
  <c r="BI1146" i="2"/>
  <c r="BH1146" i="2"/>
  <c r="BG1146" i="2"/>
  <c r="BF1146" i="2"/>
  <c r="T1146" i="2"/>
  <c r="R1146" i="2"/>
  <c r="P1146" i="2"/>
  <c r="BK1146" i="2"/>
  <c r="J1146" i="2"/>
  <c r="BE1146" i="2" s="1"/>
  <c r="BI1145" i="2"/>
  <c r="BH1145" i="2"/>
  <c r="BG1145" i="2"/>
  <c r="BF1145" i="2"/>
  <c r="T1145" i="2"/>
  <c r="R1145" i="2"/>
  <c r="P1145" i="2"/>
  <c r="BK1145" i="2"/>
  <c r="J1145" i="2"/>
  <c r="BE1145" i="2" s="1"/>
  <c r="BI1144" i="2"/>
  <c r="BH1144" i="2"/>
  <c r="BG1144" i="2"/>
  <c r="BF1144" i="2"/>
  <c r="T1144" i="2"/>
  <c r="R1144" i="2"/>
  <c r="P1144" i="2"/>
  <c r="BK1144" i="2"/>
  <c r="J1144" i="2"/>
  <c r="BE1144" i="2" s="1"/>
  <c r="BI1143" i="2"/>
  <c r="BH1143" i="2"/>
  <c r="BG1143" i="2"/>
  <c r="BF1143" i="2"/>
  <c r="T1143" i="2"/>
  <c r="R1143" i="2"/>
  <c r="P1143" i="2"/>
  <c r="BK1143" i="2"/>
  <c r="J1143" i="2"/>
  <c r="BE1143" i="2" s="1"/>
  <c r="BI1142" i="2"/>
  <c r="BH1142" i="2"/>
  <c r="BG1142" i="2"/>
  <c r="BF1142" i="2"/>
  <c r="T1142" i="2"/>
  <c r="R1142" i="2"/>
  <c r="P1142" i="2"/>
  <c r="BK1142" i="2"/>
  <c r="J1142" i="2"/>
  <c r="BE1142" i="2" s="1"/>
  <c r="BI1141" i="2"/>
  <c r="BH1141" i="2"/>
  <c r="BG1141" i="2"/>
  <c r="BF1141" i="2"/>
  <c r="T1141" i="2"/>
  <c r="R1141" i="2"/>
  <c r="P1141" i="2"/>
  <c r="BK1141" i="2"/>
  <c r="J1141" i="2"/>
  <c r="BE1141" i="2"/>
  <c r="BI1140" i="2"/>
  <c r="BH1140" i="2"/>
  <c r="BG1140" i="2"/>
  <c r="BF1140" i="2"/>
  <c r="T1140" i="2"/>
  <c r="R1140" i="2"/>
  <c r="P1140" i="2"/>
  <c r="BK1140" i="2"/>
  <c r="J1140" i="2"/>
  <c r="BE1140" i="2" s="1"/>
  <c r="BI1139" i="2"/>
  <c r="BH1139" i="2"/>
  <c r="BG1139" i="2"/>
  <c r="BF1139" i="2"/>
  <c r="T1139" i="2"/>
  <c r="R1139" i="2"/>
  <c r="P1139" i="2"/>
  <c r="BK1139" i="2"/>
  <c r="J1139" i="2"/>
  <c r="BE1139" i="2" s="1"/>
  <c r="BI1138" i="2"/>
  <c r="BH1138" i="2"/>
  <c r="BG1138" i="2"/>
  <c r="BF1138" i="2"/>
  <c r="T1138" i="2"/>
  <c r="R1138" i="2"/>
  <c r="P1138" i="2"/>
  <c r="BK1138" i="2"/>
  <c r="J1138" i="2"/>
  <c r="BE1138" i="2" s="1"/>
  <c r="BI1137" i="2"/>
  <c r="BH1137" i="2"/>
  <c r="BG1137" i="2"/>
  <c r="BF1137" i="2"/>
  <c r="T1137" i="2"/>
  <c r="R1137" i="2"/>
  <c r="P1137" i="2"/>
  <c r="BK1137" i="2"/>
  <c r="J1137" i="2"/>
  <c r="BE1137" i="2" s="1"/>
  <c r="BI1136" i="2"/>
  <c r="BH1136" i="2"/>
  <c r="BG1136" i="2"/>
  <c r="BF1136" i="2"/>
  <c r="T1136" i="2"/>
  <c r="R1136" i="2"/>
  <c r="P1136" i="2"/>
  <c r="BK1136" i="2"/>
  <c r="J1136" i="2"/>
  <c r="BE1136" i="2" s="1"/>
  <c r="BI1135" i="2"/>
  <c r="BH1135" i="2"/>
  <c r="BG1135" i="2"/>
  <c r="BF1135" i="2"/>
  <c r="T1135" i="2"/>
  <c r="R1135" i="2"/>
  <c r="P1135" i="2"/>
  <c r="BK1135" i="2"/>
  <c r="J1135" i="2"/>
  <c r="BE1135" i="2" s="1"/>
  <c r="BI1134" i="2"/>
  <c r="BH1134" i="2"/>
  <c r="BG1134" i="2"/>
  <c r="BF1134" i="2"/>
  <c r="T1134" i="2"/>
  <c r="R1134" i="2"/>
  <c r="P1134" i="2"/>
  <c r="BK1134" i="2"/>
  <c r="J1134" i="2"/>
  <c r="BE1134" i="2" s="1"/>
  <c r="BI1133" i="2"/>
  <c r="BH1133" i="2"/>
  <c r="BG1133" i="2"/>
  <c r="BF1133" i="2"/>
  <c r="T1133" i="2"/>
  <c r="R1133" i="2"/>
  <c r="P1133" i="2"/>
  <c r="BK1133" i="2"/>
  <c r="J1133" i="2"/>
  <c r="BE1133" i="2" s="1"/>
  <c r="BI1132" i="2"/>
  <c r="BH1132" i="2"/>
  <c r="BG1132" i="2"/>
  <c r="BF1132" i="2"/>
  <c r="T1132" i="2"/>
  <c r="R1132" i="2"/>
  <c r="P1132" i="2"/>
  <c r="BK1132" i="2"/>
  <c r="J1132" i="2"/>
  <c r="BE1132" i="2" s="1"/>
  <c r="BI1131" i="2"/>
  <c r="BH1131" i="2"/>
  <c r="BG1131" i="2"/>
  <c r="BF1131" i="2"/>
  <c r="T1131" i="2"/>
  <c r="R1131" i="2"/>
  <c r="P1131" i="2"/>
  <c r="BK1131" i="2"/>
  <c r="J1131" i="2"/>
  <c r="BE1131" i="2" s="1"/>
  <c r="BI1130" i="2"/>
  <c r="BH1130" i="2"/>
  <c r="BG1130" i="2"/>
  <c r="BF1130" i="2"/>
  <c r="T1130" i="2"/>
  <c r="R1130" i="2"/>
  <c r="P1130" i="2"/>
  <c r="BK1130" i="2"/>
  <c r="J1130" i="2"/>
  <c r="BE1130" i="2" s="1"/>
  <c r="BI1129" i="2"/>
  <c r="BH1129" i="2"/>
  <c r="BG1129" i="2"/>
  <c r="BF1129" i="2"/>
  <c r="T1129" i="2"/>
  <c r="R1129" i="2"/>
  <c r="P1129" i="2"/>
  <c r="BK1129" i="2"/>
  <c r="J1129" i="2"/>
  <c r="BE1129" i="2"/>
  <c r="BI1128" i="2"/>
  <c r="BH1128" i="2"/>
  <c r="BG1128" i="2"/>
  <c r="BF1128" i="2"/>
  <c r="T1128" i="2"/>
  <c r="R1128" i="2"/>
  <c r="P1128" i="2"/>
  <c r="BK1128" i="2"/>
  <c r="J1128" i="2"/>
  <c r="BE1128" i="2" s="1"/>
  <c r="BI1126" i="2"/>
  <c r="BH1126" i="2"/>
  <c r="BG1126" i="2"/>
  <c r="BF1126" i="2"/>
  <c r="T1126" i="2"/>
  <c r="R1126" i="2"/>
  <c r="P1126" i="2"/>
  <c r="BK1126" i="2"/>
  <c r="J1126" i="2"/>
  <c r="BE1126" i="2" s="1"/>
  <c r="BI1122" i="2"/>
  <c r="BH1122" i="2"/>
  <c r="BG1122" i="2"/>
  <c r="BF1122" i="2"/>
  <c r="T1122" i="2"/>
  <c r="R1122" i="2"/>
  <c r="P1122" i="2"/>
  <c r="BK1122" i="2"/>
  <c r="J1122" i="2"/>
  <c r="BE1122" i="2" s="1"/>
  <c r="BI1121" i="2"/>
  <c r="BH1121" i="2"/>
  <c r="BG1121" i="2"/>
  <c r="BF1121" i="2"/>
  <c r="T1121" i="2"/>
  <c r="R1121" i="2"/>
  <c r="P1121" i="2"/>
  <c r="BK1121" i="2"/>
  <c r="J1121" i="2"/>
  <c r="BE1121" i="2" s="1"/>
  <c r="BI1115" i="2"/>
  <c r="BH1115" i="2"/>
  <c r="BG1115" i="2"/>
  <c r="BF1115" i="2"/>
  <c r="T1115" i="2"/>
  <c r="R1115" i="2"/>
  <c r="P1115" i="2"/>
  <c r="BK1115" i="2"/>
  <c r="J1115" i="2"/>
  <c r="BE1115" i="2" s="1"/>
  <c r="BI1113" i="2"/>
  <c r="BH1113" i="2"/>
  <c r="BG1113" i="2"/>
  <c r="BF1113" i="2"/>
  <c r="T1113" i="2"/>
  <c r="R1113" i="2"/>
  <c r="P1113" i="2"/>
  <c r="BK1113" i="2"/>
  <c r="J1113" i="2"/>
  <c r="BE1113" i="2" s="1"/>
  <c r="BI1111" i="2"/>
  <c r="BH1111" i="2"/>
  <c r="BG1111" i="2"/>
  <c r="BF1111" i="2"/>
  <c r="T1111" i="2"/>
  <c r="R1111" i="2"/>
  <c r="P1111" i="2"/>
  <c r="BK1111" i="2"/>
  <c r="J1111" i="2"/>
  <c r="BE1111" i="2" s="1"/>
  <c r="BI1109" i="2"/>
  <c r="BH1109" i="2"/>
  <c r="BG1109" i="2"/>
  <c r="BF1109" i="2"/>
  <c r="T1109" i="2"/>
  <c r="R1109" i="2"/>
  <c r="P1109" i="2"/>
  <c r="BK1109" i="2"/>
  <c r="J1109" i="2"/>
  <c r="BE1109" i="2" s="1"/>
  <c r="BI1103" i="2"/>
  <c r="BH1103" i="2"/>
  <c r="BG1103" i="2"/>
  <c r="BF1103" i="2"/>
  <c r="T1103" i="2"/>
  <c r="R1103" i="2"/>
  <c r="P1103" i="2"/>
  <c r="BK1103" i="2"/>
  <c r="J1103" i="2"/>
  <c r="BE1103" i="2" s="1"/>
  <c r="BI1100" i="2"/>
  <c r="BH1100" i="2"/>
  <c r="BG1100" i="2"/>
  <c r="BF1100" i="2"/>
  <c r="T1100" i="2"/>
  <c r="R1100" i="2"/>
  <c r="P1100" i="2"/>
  <c r="BK1100" i="2"/>
  <c r="J1100" i="2"/>
  <c r="BE1100" i="2" s="1"/>
  <c r="BI1096" i="2"/>
  <c r="BH1096" i="2"/>
  <c r="BG1096" i="2"/>
  <c r="BF1096" i="2"/>
  <c r="T1096" i="2"/>
  <c r="R1096" i="2"/>
  <c r="P1096" i="2"/>
  <c r="BK1096" i="2"/>
  <c r="J1096" i="2"/>
  <c r="BE1096" i="2" s="1"/>
  <c r="BI1093" i="2"/>
  <c r="BH1093" i="2"/>
  <c r="BG1093" i="2"/>
  <c r="BF1093" i="2"/>
  <c r="T1093" i="2"/>
  <c r="R1093" i="2"/>
  <c r="P1093" i="2"/>
  <c r="BK1093" i="2"/>
  <c r="J1093" i="2"/>
  <c r="BE1093" i="2" s="1"/>
  <c r="BI1090" i="2"/>
  <c r="BH1090" i="2"/>
  <c r="BG1090" i="2"/>
  <c r="BF1090" i="2"/>
  <c r="T1090" i="2"/>
  <c r="R1090" i="2"/>
  <c r="P1090" i="2"/>
  <c r="BK1090" i="2"/>
  <c r="J1090" i="2"/>
  <c r="BE1090" i="2" s="1"/>
  <c r="BI1087" i="2"/>
  <c r="BH1087" i="2"/>
  <c r="BG1087" i="2"/>
  <c r="BF1087" i="2"/>
  <c r="T1087" i="2"/>
  <c r="R1087" i="2"/>
  <c r="P1087" i="2"/>
  <c r="BK1087" i="2"/>
  <c r="J1087" i="2"/>
  <c r="BE1087" i="2"/>
  <c r="BI1085" i="2"/>
  <c r="BH1085" i="2"/>
  <c r="BG1085" i="2"/>
  <c r="BF1085" i="2"/>
  <c r="T1085" i="2"/>
  <c r="R1085" i="2"/>
  <c r="P1085" i="2"/>
  <c r="BK1085" i="2"/>
  <c r="J1085" i="2"/>
  <c r="BE1085" i="2" s="1"/>
  <c r="BI1083" i="2"/>
  <c r="BH1083" i="2"/>
  <c r="BG1083" i="2"/>
  <c r="BF1083" i="2"/>
  <c r="T1083" i="2"/>
  <c r="R1083" i="2"/>
  <c r="P1083" i="2"/>
  <c r="BK1083" i="2"/>
  <c r="J1083" i="2"/>
  <c r="BE1083" i="2" s="1"/>
  <c r="BI1077" i="2"/>
  <c r="BH1077" i="2"/>
  <c r="BG1077" i="2"/>
  <c r="BF1077" i="2"/>
  <c r="T1077" i="2"/>
  <c r="R1077" i="2"/>
  <c r="P1077" i="2"/>
  <c r="BK1077" i="2"/>
  <c r="J1077" i="2"/>
  <c r="BE1077" i="2" s="1"/>
  <c r="BI1075" i="2"/>
  <c r="BH1075" i="2"/>
  <c r="BG1075" i="2"/>
  <c r="BF1075" i="2"/>
  <c r="T1075" i="2"/>
  <c r="R1075" i="2"/>
  <c r="P1075" i="2"/>
  <c r="BK1075" i="2"/>
  <c r="J1075" i="2"/>
  <c r="BE1075" i="2" s="1"/>
  <c r="BI1071" i="2"/>
  <c r="BH1071" i="2"/>
  <c r="BG1071" i="2"/>
  <c r="BF1071" i="2"/>
  <c r="T1071" i="2"/>
  <c r="R1071" i="2"/>
  <c r="P1071" i="2"/>
  <c r="BK1071" i="2"/>
  <c r="J1071" i="2"/>
  <c r="BE1071" i="2" s="1"/>
  <c r="BI1069" i="2"/>
  <c r="BH1069" i="2"/>
  <c r="BG1069" i="2"/>
  <c r="BF1069" i="2"/>
  <c r="T1069" i="2"/>
  <c r="R1069" i="2"/>
  <c r="P1069" i="2"/>
  <c r="BK1069" i="2"/>
  <c r="J1069" i="2"/>
  <c r="BE1069" i="2" s="1"/>
  <c r="BI1057" i="2"/>
  <c r="BH1057" i="2"/>
  <c r="BG1057" i="2"/>
  <c r="BF1057" i="2"/>
  <c r="T1057" i="2"/>
  <c r="R1057" i="2"/>
  <c r="P1057" i="2"/>
  <c r="BK1057" i="2"/>
  <c r="J1057" i="2"/>
  <c r="BE1057" i="2" s="1"/>
  <c r="BI1053" i="2"/>
  <c r="BH1053" i="2"/>
  <c r="BG1053" i="2"/>
  <c r="BF1053" i="2"/>
  <c r="T1053" i="2"/>
  <c r="R1053" i="2"/>
  <c r="P1053" i="2"/>
  <c r="BK1053" i="2"/>
  <c r="J1053" i="2"/>
  <c r="BE1053" i="2" s="1"/>
  <c r="BI1042" i="2"/>
  <c r="BH1042" i="2"/>
  <c r="BG1042" i="2"/>
  <c r="BF1042" i="2"/>
  <c r="T1042" i="2"/>
  <c r="R1042" i="2"/>
  <c r="P1042" i="2"/>
  <c r="BK1042" i="2"/>
  <c r="J1042" i="2"/>
  <c r="BE1042" i="2" s="1"/>
  <c r="BI1037" i="2"/>
  <c r="BH1037" i="2"/>
  <c r="BG1037" i="2"/>
  <c r="BF1037" i="2"/>
  <c r="T1037" i="2"/>
  <c r="R1037" i="2"/>
  <c r="P1037" i="2"/>
  <c r="BK1037" i="2"/>
  <c r="J1037" i="2"/>
  <c r="BE1037" i="2" s="1"/>
  <c r="BI1029" i="2"/>
  <c r="BH1029" i="2"/>
  <c r="BG1029" i="2"/>
  <c r="BF1029" i="2"/>
  <c r="T1029" i="2"/>
  <c r="R1029" i="2"/>
  <c r="P1029" i="2"/>
  <c r="BK1029" i="2"/>
  <c r="J1029" i="2"/>
  <c r="BE1029" i="2" s="1"/>
  <c r="BI1012" i="2"/>
  <c r="BH1012" i="2"/>
  <c r="BG1012" i="2"/>
  <c r="BF1012" i="2"/>
  <c r="T1012" i="2"/>
  <c r="R1012" i="2"/>
  <c r="P1012" i="2"/>
  <c r="BK1012" i="2"/>
  <c r="J1012" i="2"/>
  <c r="BE1012" i="2" s="1"/>
  <c r="BI1004" i="2"/>
  <c r="BH1004" i="2"/>
  <c r="BG1004" i="2"/>
  <c r="BF1004" i="2"/>
  <c r="T1004" i="2"/>
  <c r="R1004" i="2"/>
  <c r="P1004" i="2"/>
  <c r="BK1004" i="2"/>
  <c r="J1004" i="2"/>
  <c r="BE1004" i="2" s="1"/>
  <c r="BI997" i="2"/>
  <c r="BH997" i="2"/>
  <c r="BG997" i="2"/>
  <c r="BF997" i="2"/>
  <c r="T997" i="2"/>
  <c r="R997" i="2"/>
  <c r="P997" i="2"/>
  <c r="BK997" i="2"/>
  <c r="J997" i="2"/>
  <c r="BE997" i="2" s="1"/>
  <c r="BI989" i="2"/>
  <c r="BH989" i="2"/>
  <c r="BG989" i="2"/>
  <c r="BF989" i="2"/>
  <c r="T989" i="2"/>
  <c r="R989" i="2"/>
  <c r="P989" i="2"/>
  <c r="BK989" i="2"/>
  <c r="J989" i="2"/>
  <c r="BE989" i="2" s="1"/>
  <c r="BI969" i="2"/>
  <c r="BH969" i="2"/>
  <c r="BG969" i="2"/>
  <c r="BF969" i="2"/>
  <c r="T969" i="2"/>
  <c r="R969" i="2"/>
  <c r="P969" i="2"/>
  <c r="BK969" i="2"/>
  <c r="J969" i="2"/>
  <c r="BE969" i="2" s="1"/>
  <c r="BI962" i="2"/>
  <c r="BH962" i="2"/>
  <c r="BG962" i="2"/>
  <c r="BF962" i="2"/>
  <c r="T962" i="2"/>
  <c r="R962" i="2"/>
  <c r="P962" i="2"/>
  <c r="BK962" i="2"/>
  <c r="J962" i="2"/>
  <c r="BE962" i="2" s="1"/>
  <c r="BI958" i="2"/>
  <c r="BH958" i="2"/>
  <c r="BG958" i="2"/>
  <c r="BF958" i="2"/>
  <c r="T958" i="2"/>
  <c r="R958" i="2"/>
  <c r="P958" i="2"/>
  <c r="BK958" i="2"/>
  <c r="J958" i="2"/>
  <c r="BE958" i="2" s="1"/>
  <c r="BI956" i="2"/>
  <c r="BH956" i="2"/>
  <c r="BG956" i="2"/>
  <c r="BF956" i="2"/>
  <c r="T956" i="2"/>
  <c r="T955" i="2" s="1"/>
  <c r="R956" i="2"/>
  <c r="R955" i="2" s="1"/>
  <c r="P956" i="2"/>
  <c r="P955" i="2" s="1"/>
  <c r="BK956" i="2"/>
  <c r="BK955" i="2" s="1"/>
  <c r="J955" i="2" s="1"/>
  <c r="J71" i="2" s="1"/>
  <c r="J956" i="2"/>
  <c r="BE956" i="2" s="1"/>
  <c r="BI953" i="2"/>
  <c r="BH953" i="2"/>
  <c r="BG953" i="2"/>
  <c r="BF953" i="2"/>
  <c r="T953" i="2"/>
  <c r="R953" i="2"/>
  <c r="P953" i="2"/>
  <c r="BK953" i="2"/>
  <c r="J953" i="2"/>
  <c r="BE953" i="2" s="1"/>
  <c r="BI950" i="2"/>
  <c r="BH950" i="2"/>
  <c r="BG950" i="2"/>
  <c r="BF950" i="2"/>
  <c r="T950" i="2"/>
  <c r="R950" i="2"/>
  <c r="P950" i="2"/>
  <c r="BK950" i="2"/>
  <c r="J950" i="2"/>
  <c r="BE950" i="2" s="1"/>
  <c r="BI946" i="2"/>
  <c r="BH946" i="2"/>
  <c r="BG946" i="2"/>
  <c r="BF946" i="2"/>
  <c r="T946" i="2"/>
  <c r="R946" i="2"/>
  <c r="P946" i="2"/>
  <c r="BK946" i="2"/>
  <c r="J946" i="2"/>
  <c r="BE946" i="2" s="1"/>
  <c r="BI944" i="2"/>
  <c r="BH944" i="2"/>
  <c r="BG944" i="2"/>
  <c r="BF944" i="2"/>
  <c r="T944" i="2"/>
  <c r="R944" i="2"/>
  <c r="P944" i="2"/>
  <c r="BK944" i="2"/>
  <c r="J944" i="2"/>
  <c r="BE944" i="2" s="1"/>
  <c r="BI940" i="2"/>
  <c r="BH940" i="2"/>
  <c r="BG940" i="2"/>
  <c r="BF940" i="2"/>
  <c r="T940" i="2"/>
  <c r="R940" i="2"/>
  <c r="P940" i="2"/>
  <c r="BK940" i="2"/>
  <c r="J940" i="2"/>
  <c r="BE940" i="2" s="1"/>
  <c r="BI938" i="2"/>
  <c r="BH938" i="2"/>
  <c r="BG938" i="2"/>
  <c r="BF938" i="2"/>
  <c r="T938" i="2"/>
  <c r="R938" i="2"/>
  <c r="P938" i="2"/>
  <c r="BK938" i="2"/>
  <c r="J938" i="2"/>
  <c r="BE938" i="2" s="1"/>
  <c r="BI936" i="2"/>
  <c r="BH936" i="2"/>
  <c r="BG936" i="2"/>
  <c r="BF936" i="2"/>
  <c r="T936" i="2"/>
  <c r="R936" i="2"/>
  <c r="P936" i="2"/>
  <c r="BK936" i="2"/>
  <c r="J936" i="2"/>
  <c r="BE936" i="2" s="1"/>
  <c r="BI934" i="2"/>
  <c r="BH934" i="2"/>
  <c r="BG934" i="2"/>
  <c r="BF934" i="2"/>
  <c r="T934" i="2"/>
  <c r="R934" i="2"/>
  <c r="P934" i="2"/>
  <c r="BK934" i="2"/>
  <c r="J934" i="2"/>
  <c r="BE934" i="2" s="1"/>
  <c r="BI928" i="2"/>
  <c r="BH928" i="2"/>
  <c r="BG928" i="2"/>
  <c r="BF928" i="2"/>
  <c r="T928" i="2"/>
  <c r="R928" i="2"/>
  <c r="P928" i="2"/>
  <c r="BK928" i="2"/>
  <c r="J928" i="2"/>
  <c r="BE928" i="2" s="1"/>
  <c r="BI926" i="2"/>
  <c r="BH926" i="2"/>
  <c r="BG926" i="2"/>
  <c r="BF926" i="2"/>
  <c r="T926" i="2"/>
  <c r="R926" i="2"/>
  <c r="P926" i="2"/>
  <c r="BK926" i="2"/>
  <c r="J926" i="2"/>
  <c r="BE926" i="2" s="1"/>
  <c r="BI924" i="2"/>
  <c r="BH924" i="2"/>
  <c r="BG924" i="2"/>
  <c r="BF924" i="2"/>
  <c r="T924" i="2"/>
  <c r="R924" i="2"/>
  <c r="P924" i="2"/>
  <c r="BK924" i="2"/>
  <c r="J924" i="2"/>
  <c r="BE924" i="2" s="1"/>
  <c r="BI922" i="2"/>
  <c r="BH922" i="2"/>
  <c r="BG922" i="2"/>
  <c r="BF922" i="2"/>
  <c r="T922" i="2"/>
  <c r="R922" i="2"/>
  <c r="P922" i="2"/>
  <c r="BK922" i="2"/>
  <c r="J922" i="2"/>
  <c r="BE922" i="2" s="1"/>
  <c r="BI915" i="2"/>
  <c r="BH915" i="2"/>
  <c r="BG915" i="2"/>
  <c r="BF915" i="2"/>
  <c r="T915" i="2"/>
  <c r="R915" i="2"/>
  <c r="P915" i="2"/>
  <c r="BK915" i="2"/>
  <c r="J915" i="2"/>
  <c r="BE915" i="2" s="1"/>
  <c r="BI912" i="2"/>
  <c r="BH912" i="2"/>
  <c r="BG912" i="2"/>
  <c r="BF912" i="2"/>
  <c r="T912" i="2"/>
  <c r="R912" i="2"/>
  <c r="P912" i="2"/>
  <c r="BK912" i="2"/>
  <c r="J912" i="2"/>
  <c r="BE912" i="2" s="1"/>
  <c r="BI910" i="2"/>
  <c r="BH910" i="2"/>
  <c r="BG910" i="2"/>
  <c r="BF910" i="2"/>
  <c r="T910" i="2"/>
  <c r="R910" i="2"/>
  <c r="P910" i="2"/>
  <c r="BK910" i="2"/>
  <c r="J910" i="2"/>
  <c r="BE910" i="2" s="1"/>
  <c r="BI904" i="2"/>
  <c r="BH904" i="2"/>
  <c r="BG904" i="2"/>
  <c r="BF904" i="2"/>
  <c r="T904" i="2"/>
  <c r="R904" i="2"/>
  <c r="P904" i="2"/>
  <c r="BK904" i="2"/>
  <c r="J904" i="2"/>
  <c r="BE904" i="2" s="1"/>
  <c r="BI902" i="2"/>
  <c r="BH902" i="2"/>
  <c r="BG902" i="2"/>
  <c r="BF902" i="2"/>
  <c r="T902" i="2"/>
  <c r="R902" i="2"/>
  <c r="P902" i="2"/>
  <c r="BK902" i="2"/>
  <c r="J902" i="2"/>
  <c r="BE902" i="2" s="1"/>
  <c r="BI898" i="2"/>
  <c r="BH898" i="2"/>
  <c r="BG898" i="2"/>
  <c r="BF898" i="2"/>
  <c r="T898" i="2"/>
  <c r="R898" i="2"/>
  <c r="P898" i="2"/>
  <c r="BK898" i="2"/>
  <c r="J898" i="2"/>
  <c r="BE898" i="2" s="1"/>
  <c r="BI896" i="2"/>
  <c r="BH896" i="2"/>
  <c r="BG896" i="2"/>
  <c r="BF896" i="2"/>
  <c r="T896" i="2"/>
  <c r="R896" i="2"/>
  <c r="P896" i="2"/>
  <c r="BK896" i="2"/>
  <c r="J896" i="2"/>
  <c r="BE896" i="2" s="1"/>
  <c r="BI892" i="2"/>
  <c r="BH892" i="2"/>
  <c r="BG892" i="2"/>
  <c r="BF892" i="2"/>
  <c r="T892" i="2"/>
  <c r="R892" i="2"/>
  <c r="P892" i="2"/>
  <c r="BK892" i="2"/>
  <c r="J892" i="2"/>
  <c r="BE892" i="2" s="1"/>
  <c r="BI890" i="2"/>
  <c r="BH890" i="2"/>
  <c r="BG890" i="2"/>
  <c r="BF890" i="2"/>
  <c r="T890" i="2"/>
  <c r="R890" i="2"/>
  <c r="P890" i="2"/>
  <c r="BK890" i="2"/>
  <c r="J890" i="2"/>
  <c r="BE890" i="2"/>
  <c r="BI886" i="2"/>
  <c r="BH886" i="2"/>
  <c r="BG886" i="2"/>
  <c r="BF886" i="2"/>
  <c r="T886" i="2"/>
  <c r="R886" i="2"/>
  <c r="P886" i="2"/>
  <c r="BK886" i="2"/>
  <c r="J886" i="2"/>
  <c r="BE886" i="2" s="1"/>
  <c r="BI883" i="2"/>
  <c r="BH883" i="2"/>
  <c r="BG883" i="2"/>
  <c r="BF883" i="2"/>
  <c r="T883" i="2"/>
  <c r="R883" i="2"/>
  <c r="P883" i="2"/>
  <c r="BK883" i="2"/>
  <c r="J883" i="2"/>
  <c r="BE883" i="2" s="1"/>
  <c r="BI879" i="2"/>
  <c r="BH879" i="2"/>
  <c r="BG879" i="2"/>
  <c r="BF879" i="2"/>
  <c r="T879" i="2"/>
  <c r="R879" i="2"/>
  <c r="P879" i="2"/>
  <c r="BK879" i="2"/>
  <c r="J879" i="2"/>
  <c r="BE879" i="2" s="1"/>
  <c r="BI877" i="2"/>
  <c r="BH877" i="2"/>
  <c r="BG877" i="2"/>
  <c r="BF877" i="2"/>
  <c r="T877" i="2"/>
  <c r="R877" i="2"/>
  <c r="P877" i="2"/>
  <c r="BK877" i="2"/>
  <c r="J877" i="2"/>
  <c r="BE877" i="2" s="1"/>
  <c r="BI875" i="2"/>
  <c r="BH875" i="2"/>
  <c r="BG875" i="2"/>
  <c r="BF875" i="2"/>
  <c r="T875" i="2"/>
  <c r="R875" i="2"/>
  <c r="P875" i="2"/>
  <c r="BK875" i="2"/>
  <c r="J875" i="2"/>
  <c r="BE875" i="2" s="1"/>
  <c r="BI871" i="2"/>
  <c r="BH871" i="2"/>
  <c r="BG871" i="2"/>
  <c r="BF871" i="2"/>
  <c r="T871" i="2"/>
  <c r="R871" i="2"/>
  <c r="P871" i="2"/>
  <c r="BK871" i="2"/>
  <c r="J871" i="2"/>
  <c r="BE871" i="2" s="1"/>
  <c r="BI869" i="2"/>
  <c r="BH869" i="2"/>
  <c r="BG869" i="2"/>
  <c r="BF869" i="2"/>
  <c r="T869" i="2"/>
  <c r="R869" i="2"/>
  <c r="P869" i="2"/>
  <c r="BK869" i="2"/>
  <c r="J869" i="2"/>
  <c r="BE869" i="2" s="1"/>
  <c r="BI867" i="2"/>
  <c r="BH867" i="2"/>
  <c r="BG867" i="2"/>
  <c r="BF867" i="2"/>
  <c r="T867" i="2"/>
  <c r="R867" i="2"/>
  <c r="P867" i="2"/>
  <c r="BK867" i="2"/>
  <c r="J867" i="2"/>
  <c r="BE867" i="2" s="1"/>
  <c r="BI863" i="2"/>
  <c r="BH863" i="2"/>
  <c r="BG863" i="2"/>
  <c r="BF863" i="2"/>
  <c r="T863" i="2"/>
  <c r="R863" i="2"/>
  <c r="P863" i="2"/>
  <c r="BK863" i="2"/>
  <c r="J863" i="2"/>
  <c r="BE863" i="2" s="1"/>
  <c r="BI859" i="2"/>
  <c r="BH859" i="2"/>
  <c r="BG859" i="2"/>
  <c r="BF859" i="2"/>
  <c r="T859" i="2"/>
  <c r="R859" i="2"/>
  <c r="P859" i="2"/>
  <c r="BK859" i="2"/>
  <c r="J859" i="2"/>
  <c r="BE859" i="2" s="1"/>
  <c r="BI854" i="2"/>
  <c r="BH854" i="2"/>
  <c r="BG854" i="2"/>
  <c r="BF854" i="2"/>
  <c r="T854" i="2"/>
  <c r="R854" i="2"/>
  <c r="P854" i="2"/>
  <c r="BK854" i="2"/>
  <c r="J854" i="2"/>
  <c r="BE854" i="2" s="1"/>
  <c r="BI852" i="2"/>
  <c r="BH852" i="2"/>
  <c r="BG852" i="2"/>
  <c r="BF852" i="2"/>
  <c r="T852" i="2"/>
  <c r="R852" i="2"/>
  <c r="P852" i="2"/>
  <c r="BK852" i="2"/>
  <c r="J852" i="2"/>
  <c r="BE852" i="2" s="1"/>
  <c r="BI848" i="2"/>
  <c r="BH848" i="2"/>
  <c r="BG848" i="2"/>
  <c r="BF848" i="2"/>
  <c r="T848" i="2"/>
  <c r="R848" i="2"/>
  <c r="P848" i="2"/>
  <c r="BK848" i="2"/>
  <c r="J848" i="2"/>
  <c r="BE848" i="2" s="1"/>
  <c r="BI846" i="2"/>
  <c r="BH846" i="2"/>
  <c r="BG846" i="2"/>
  <c r="BF846" i="2"/>
  <c r="T846" i="2"/>
  <c r="R846" i="2"/>
  <c r="P846" i="2"/>
  <c r="BK846" i="2"/>
  <c r="J846" i="2"/>
  <c r="BE846" i="2" s="1"/>
  <c r="BI839" i="2"/>
  <c r="BH839" i="2"/>
  <c r="BG839" i="2"/>
  <c r="BF839" i="2"/>
  <c r="T839" i="2"/>
  <c r="R839" i="2"/>
  <c r="P839" i="2"/>
  <c r="BK839" i="2"/>
  <c r="J839" i="2"/>
  <c r="BE839" i="2" s="1"/>
  <c r="BI835" i="2"/>
  <c r="BH835" i="2"/>
  <c r="BG835" i="2"/>
  <c r="BF835" i="2"/>
  <c r="T835" i="2"/>
  <c r="T834" i="2" s="1"/>
  <c r="R835" i="2"/>
  <c r="R834" i="2" s="1"/>
  <c r="P835" i="2"/>
  <c r="P834" i="2" s="1"/>
  <c r="BK835" i="2"/>
  <c r="BK834" i="2" s="1"/>
  <c r="J834" i="2" s="1"/>
  <c r="J66" i="2" s="1"/>
  <c r="J835" i="2"/>
  <c r="BE835" i="2" s="1"/>
  <c r="BI832" i="2"/>
  <c r="BH832" i="2"/>
  <c r="BG832" i="2"/>
  <c r="BF832" i="2"/>
  <c r="T832" i="2"/>
  <c r="R832" i="2"/>
  <c r="P832" i="2"/>
  <c r="BK832" i="2"/>
  <c r="J832" i="2"/>
  <c r="BE832" i="2" s="1"/>
  <c r="BI830" i="2"/>
  <c r="BH830" i="2"/>
  <c r="BG830" i="2"/>
  <c r="BF830" i="2"/>
  <c r="T830" i="2"/>
  <c r="R830" i="2"/>
  <c r="P830" i="2"/>
  <c r="BK830" i="2"/>
  <c r="J830" i="2"/>
  <c r="BE830" i="2" s="1"/>
  <c r="BI827" i="2"/>
  <c r="BH827" i="2"/>
  <c r="BG827" i="2"/>
  <c r="BF827" i="2"/>
  <c r="T827" i="2"/>
  <c r="R827" i="2"/>
  <c r="P827" i="2"/>
  <c r="BK827" i="2"/>
  <c r="J827" i="2"/>
  <c r="BE827" i="2" s="1"/>
  <c r="BI825" i="2"/>
  <c r="BH825" i="2"/>
  <c r="BG825" i="2"/>
  <c r="BF825" i="2"/>
  <c r="T825" i="2"/>
  <c r="R825" i="2"/>
  <c r="P825" i="2"/>
  <c r="BK825" i="2"/>
  <c r="J825" i="2"/>
  <c r="BE825" i="2" s="1"/>
  <c r="BI819" i="2"/>
  <c r="BH819" i="2"/>
  <c r="BG819" i="2"/>
  <c r="BF819" i="2"/>
  <c r="T819" i="2"/>
  <c r="R819" i="2"/>
  <c r="P819" i="2"/>
  <c r="BK819" i="2"/>
  <c r="J819" i="2"/>
  <c r="BE819" i="2" s="1"/>
  <c r="BI814" i="2"/>
  <c r="BH814" i="2"/>
  <c r="BG814" i="2"/>
  <c r="BF814" i="2"/>
  <c r="T814" i="2"/>
  <c r="R814" i="2"/>
  <c r="P814" i="2"/>
  <c r="BK814" i="2"/>
  <c r="J814" i="2"/>
  <c r="BE814" i="2" s="1"/>
  <c r="BI809" i="2"/>
  <c r="BH809" i="2"/>
  <c r="BG809" i="2"/>
  <c r="BF809" i="2"/>
  <c r="T809" i="2"/>
  <c r="R809" i="2"/>
  <c r="P809" i="2"/>
  <c r="BK809" i="2"/>
  <c r="J809" i="2"/>
  <c r="BE809" i="2" s="1"/>
  <c r="BI805" i="2"/>
  <c r="BH805" i="2"/>
  <c r="BG805" i="2"/>
  <c r="BF805" i="2"/>
  <c r="T805" i="2"/>
  <c r="R805" i="2"/>
  <c r="P805" i="2"/>
  <c r="BK805" i="2"/>
  <c r="J805" i="2"/>
  <c r="BE805" i="2" s="1"/>
  <c r="BI801" i="2"/>
  <c r="BH801" i="2"/>
  <c r="BG801" i="2"/>
  <c r="BF801" i="2"/>
  <c r="T801" i="2"/>
  <c r="R801" i="2"/>
  <c r="P801" i="2"/>
  <c r="BK801" i="2"/>
  <c r="J801" i="2"/>
  <c r="BE801" i="2" s="1"/>
  <c r="BI794" i="2"/>
  <c r="BH794" i="2"/>
  <c r="BG794" i="2"/>
  <c r="BF794" i="2"/>
  <c r="T794" i="2"/>
  <c r="R794" i="2"/>
  <c r="P794" i="2"/>
  <c r="BK794" i="2"/>
  <c r="J794" i="2"/>
  <c r="BE794" i="2" s="1"/>
  <c r="BI790" i="2"/>
  <c r="BH790" i="2"/>
  <c r="BG790" i="2"/>
  <c r="BF790" i="2"/>
  <c r="T790" i="2"/>
  <c r="R790" i="2"/>
  <c r="P790" i="2"/>
  <c r="BK790" i="2"/>
  <c r="J790" i="2"/>
  <c r="BE790" i="2" s="1"/>
  <c r="BI786" i="2"/>
  <c r="BH786" i="2"/>
  <c r="BG786" i="2"/>
  <c r="BF786" i="2"/>
  <c r="T786" i="2"/>
  <c r="R786" i="2"/>
  <c r="P786" i="2"/>
  <c r="BK786" i="2"/>
  <c r="J786" i="2"/>
  <c r="BE786" i="2" s="1"/>
  <c r="BI777" i="2"/>
  <c r="BH777" i="2"/>
  <c r="BG777" i="2"/>
  <c r="BF777" i="2"/>
  <c r="T777" i="2"/>
  <c r="R777" i="2"/>
  <c r="P777" i="2"/>
  <c r="BK777" i="2"/>
  <c r="J777" i="2"/>
  <c r="BE777" i="2" s="1"/>
  <c r="BI774" i="2"/>
  <c r="BH774" i="2"/>
  <c r="BG774" i="2"/>
  <c r="BF774" i="2"/>
  <c r="T774" i="2"/>
  <c r="R774" i="2"/>
  <c r="P774" i="2"/>
  <c r="BK774" i="2"/>
  <c r="J774" i="2"/>
  <c r="BE774" i="2" s="1"/>
  <c r="BI760" i="2"/>
  <c r="BH760" i="2"/>
  <c r="BG760" i="2"/>
  <c r="BF760" i="2"/>
  <c r="T760" i="2"/>
  <c r="R760" i="2"/>
  <c r="P760" i="2"/>
  <c r="BK760" i="2"/>
  <c r="J760" i="2"/>
  <c r="BE760" i="2" s="1"/>
  <c r="BI755" i="2"/>
  <c r="BH755" i="2"/>
  <c r="BG755" i="2"/>
  <c r="BF755" i="2"/>
  <c r="T755" i="2"/>
  <c r="R755" i="2"/>
  <c r="P755" i="2"/>
  <c r="BK755" i="2"/>
  <c r="J755" i="2"/>
  <c r="BE755" i="2" s="1"/>
  <c r="BI753" i="2"/>
  <c r="BH753" i="2"/>
  <c r="BG753" i="2"/>
  <c r="BF753" i="2"/>
  <c r="T753" i="2"/>
  <c r="R753" i="2"/>
  <c r="P753" i="2"/>
  <c r="BK753" i="2"/>
  <c r="J753" i="2"/>
  <c r="BE753" i="2" s="1"/>
  <c r="BI751" i="2"/>
  <c r="BH751" i="2"/>
  <c r="BG751" i="2"/>
  <c r="BF751" i="2"/>
  <c r="T751" i="2"/>
  <c r="R751" i="2"/>
  <c r="P751" i="2"/>
  <c r="BK751" i="2"/>
  <c r="J751" i="2"/>
  <c r="BE751" i="2" s="1"/>
  <c r="BI749" i="2"/>
  <c r="BH749" i="2"/>
  <c r="BG749" i="2"/>
  <c r="BF749" i="2"/>
  <c r="T749" i="2"/>
  <c r="R749" i="2"/>
  <c r="P749" i="2"/>
  <c r="BK749" i="2"/>
  <c r="J749" i="2"/>
  <c r="BE749" i="2" s="1"/>
  <c r="BI747" i="2"/>
  <c r="BH747" i="2"/>
  <c r="BG747" i="2"/>
  <c r="BF747" i="2"/>
  <c r="T747" i="2"/>
  <c r="R747" i="2"/>
  <c r="P747" i="2"/>
  <c r="BK747" i="2"/>
  <c r="J747" i="2"/>
  <c r="BE747" i="2" s="1"/>
  <c r="BI746" i="2"/>
  <c r="BH746" i="2"/>
  <c r="BG746" i="2"/>
  <c r="BF746" i="2"/>
  <c r="T746" i="2"/>
  <c r="R746" i="2"/>
  <c r="P746" i="2"/>
  <c r="BK746" i="2"/>
  <c r="J746" i="2"/>
  <c r="BE746" i="2" s="1"/>
  <c r="BI743" i="2"/>
  <c r="BH743" i="2"/>
  <c r="BG743" i="2"/>
  <c r="BF743" i="2"/>
  <c r="T743" i="2"/>
  <c r="R743" i="2"/>
  <c r="P743" i="2"/>
  <c r="BK743" i="2"/>
  <c r="J743" i="2"/>
  <c r="BE743" i="2" s="1"/>
  <c r="BI741" i="2"/>
  <c r="BH741" i="2"/>
  <c r="BG741" i="2"/>
  <c r="BF741" i="2"/>
  <c r="T741" i="2"/>
  <c r="R741" i="2"/>
  <c r="P741" i="2"/>
  <c r="BK741" i="2"/>
  <c r="J741" i="2"/>
  <c r="BE741" i="2" s="1"/>
  <c r="BI740" i="2"/>
  <c r="BH740" i="2"/>
  <c r="BG740" i="2"/>
  <c r="BF740" i="2"/>
  <c r="T740" i="2"/>
  <c r="R740" i="2"/>
  <c r="P740" i="2"/>
  <c r="BK740" i="2"/>
  <c r="J740" i="2"/>
  <c r="BE740" i="2" s="1"/>
  <c r="BI739" i="2"/>
  <c r="BH739" i="2"/>
  <c r="BG739" i="2"/>
  <c r="BF739" i="2"/>
  <c r="T739" i="2"/>
  <c r="R739" i="2"/>
  <c r="P739" i="2"/>
  <c r="BK739" i="2"/>
  <c r="J739" i="2"/>
  <c r="BE739" i="2" s="1"/>
  <c r="BI738" i="2"/>
  <c r="BH738" i="2"/>
  <c r="BG738" i="2"/>
  <c r="BF738" i="2"/>
  <c r="T738" i="2"/>
  <c r="R738" i="2"/>
  <c r="P738" i="2"/>
  <c r="BK738" i="2"/>
  <c r="J738" i="2"/>
  <c r="BE738" i="2" s="1"/>
  <c r="BI736" i="2"/>
  <c r="BH736" i="2"/>
  <c r="BG736" i="2"/>
  <c r="BF736" i="2"/>
  <c r="T736" i="2"/>
  <c r="R736" i="2"/>
  <c r="P736" i="2"/>
  <c r="BK736" i="2"/>
  <c r="J736" i="2"/>
  <c r="BE736" i="2" s="1"/>
  <c r="BI733" i="2"/>
  <c r="BH733" i="2"/>
  <c r="BG733" i="2"/>
  <c r="BF733" i="2"/>
  <c r="T733" i="2"/>
  <c r="R733" i="2"/>
  <c r="P733" i="2"/>
  <c r="BK733" i="2"/>
  <c r="J733" i="2"/>
  <c r="BE733" i="2" s="1"/>
  <c r="BI731" i="2"/>
  <c r="BH731" i="2"/>
  <c r="BG731" i="2"/>
  <c r="BF731" i="2"/>
  <c r="T731" i="2"/>
  <c r="R731" i="2"/>
  <c r="P731" i="2"/>
  <c r="BK731" i="2"/>
  <c r="J731" i="2"/>
  <c r="BE731" i="2" s="1"/>
  <c r="BI726" i="2"/>
  <c r="BH726" i="2"/>
  <c r="BG726" i="2"/>
  <c r="BF726" i="2"/>
  <c r="T726" i="2"/>
  <c r="R726" i="2"/>
  <c r="P726" i="2"/>
  <c r="BK726" i="2"/>
  <c r="J726" i="2"/>
  <c r="BE726" i="2" s="1"/>
  <c r="BI722" i="2"/>
  <c r="BH722" i="2"/>
  <c r="BG722" i="2"/>
  <c r="BF722" i="2"/>
  <c r="T722" i="2"/>
  <c r="R722" i="2"/>
  <c r="P722" i="2"/>
  <c r="BK722" i="2"/>
  <c r="J722" i="2"/>
  <c r="BE722" i="2" s="1"/>
  <c r="BI716" i="2"/>
  <c r="BH716" i="2"/>
  <c r="BG716" i="2"/>
  <c r="BF716" i="2"/>
  <c r="T716" i="2"/>
  <c r="R716" i="2"/>
  <c r="P716" i="2"/>
  <c r="BK716" i="2"/>
  <c r="J716" i="2"/>
  <c r="BE716" i="2" s="1"/>
  <c r="BI712" i="2"/>
  <c r="BH712" i="2"/>
  <c r="BG712" i="2"/>
  <c r="BF712" i="2"/>
  <c r="T712" i="2"/>
  <c r="R712" i="2"/>
  <c r="P712" i="2"/>
  <c r="BK712" i="2"/>
  <c r="J712" i="2"/>
  <c r="BE712" i="2" s="1"/>
  <c r="BI708" i="2"/>
  <c r="BH708" i="2"/>
  <c r="BG708" i="2"/>
  <c r="BF708" i="2"/>
  <c r="T708" i="2"/>
  <c r="R708" i="2"/>
  <c r="P708" i="2"/>
  <c r="BK708" i="2"/>
  <c r="J708" i="2"/>
  <c r="BE708" i="2" s="1"/>
  <c r="BI704" i="2"/>
  <c r="BH704" i="2"/>
  <c r="BG704" i="2"/>
  <c r="BF704" i="2"/>
  <c r="T704" i="2"/>
  <c r="R704" i="2"/>
  <c r="P704" i="2"/>
  <c r="BK704" i="2"/>
  <c r="J704" i="2"/>
  <c r="BE704" i="2" s="1"/>
  <c r="BI701" i="2"/>
  <c r="BH701" i="2"/>
  <c r="BG701" i="2"/>
  <c r="BF701" i="2"/>
  <c r="T701" i="2"/>
  <c r="R701" i="2"/>
  <c r="P701" i="2"/>
  <c r="BK701" i="2"/>
  <c r="J701" i="2"/>
  <c r="BE701" i="2" s="1"/>
  <c r="BI699" i="2"/>
  <c r="BH699" i="2"/>
  <c r="BG699" i="2"/>
  <c r="BF699" i="2"/>
  <c r="T699" i="2"/>
  <c r="R699" i="2"/>
  <c r="P699" i="2"/>
  <c r="BK699" i="2"/>
  <c r="J699" i="2"/>
  <c r="BE699" i="2" s="1"/>
  <c r="BI695" i="2"/>
  <c r="BH695" i="2"/>
  <c r="BG695" i="2"/>
  <c r="BF695" i="2"/>
  <c r="T695" i="2"/>
  <c r="R695" i="2"/>
  <c r="P695" i="2"/>
  <c r="BK695" i="2"/>
  <c r="J695" i="2"/>
  <c r="BE695" i="2" s="1"/>
  <c r="BI689" i="2"/>
  <c r="BH689" i="2"/>
  <c r="BG689" i="2"/>
  <c r="BF689" i="2"/>
  <c r="T689" i="2"/>
  <c r="R689" i="2"/>
  <c r="P689" i="2"/>
  <c r="BK689" i="2"/>
  <c r="J689" i="2"/>
  <c r="BE689" i="2" s="1"/>
  <c r="BI685" i="2"/>
  <c r="BH685" i="2"/>
  <c r="BG685" i="2"/>
  <c r="BF685" i="2"/>
  <c r="T685" i="2"/>
  <c r="R685" i="2"/>
  <c r="P685" i="2"/>
  <c r="BK685" i="2"/>
  <c r="J685" i="2"/>
  <c r="BE685" i="2" s="1"/>
  <c r="BI682" i="2"/>
  <c r="BH682" i="2"/>
  <c r="BG682" i="2"/>
  <c r="BF682" i="2"/>
  <c r="T682" i="2"/>
  <c r="R682" i="2"/>
  <c r="P682" i="2"/>
  <c r="BK682" i="2"/>
  <c r="J682" i="2"/>
  <c r="BE682" i="2" s="1"/>
  <c r="BI679" i="2"/>
  <c r="BH679" i="2"/>
  <c r="BG679" i="2"/>
  <c r="BF679" i="2"/>
  <c r="T679" i="2"/>
  <c r="R679" i="2"/>
  <c r="P679" i="2"/>
  <c r="BK679" i="2"/>
  <c r="J679" i="2"/>
  <c r="BE679" i="2" s="1"/>
  <c r="BI678" i="2"/>
  <c r="BH678" i="2"/>
  <c r="BG678" i="2"/>
  <c r="BF678" i="2"/>
  <c r="T678" i="2"/>
  <c r="R678" i="2"/>
  <c r="P678" i="2"/>
  <c r="BK678" i="2"/>
  <c r="J678" i="2"/>
  <c r="BE678" i="2" s="1"/>
  <c r="BI676" i="2"/>
  <c r="BH676" i="2"/>
  <c r="BG676" i="2"/>
  <c r="BF676" i="2"/>
  <c r="T676" i="2"/>
  <c r="R676" i="2"/>
  <c r="P676" i="2"/>
  <c r="BK676" i="2"/>
  <c r="J676" i="2"/>
  <c r="BE676" i="2" s="1"/>
  <c r="BI671" i="2"/>
  <c r="BH671" i="2"/>
  <c r="BG671" i="2"/>
  <c r="BF671" i="2"/>
  <c r="T671" i="2"/>
  <c r="R671" i="2"/>
  <c r="P671" i="2"/>
  <c r="BK671" i="2"/>
  <c r="J671" i="2"/>
  <c r="BE671" i="2" s="1"/>
  <c r="BI669" i="2"/>
  <c r="BH669" i="2"/>
  <c r="BG669" i="2"/>
  <c r="BF669" i="2"/>
  <c r="T669" i="2"/>
  <c r="R669" i="2"/>
  <c r="P669" i="2"/>
  <c r="BK669" i="2"/>
  <c r="J669" i="2"/>
  <c r="BE669" i="2" s="1"/>
  <c r="BI667" i="2"/>
  <c r="BH667" i="2"/>
  <c r="BG667" i="2"/>
  <c r="BF667" i="2"/>
  <c r="T667" i="2"/>
  <c r="R667" i="2"/>
  <c r="P667" i="2"/>
  <c r="BK667" i="2"/>
  <c r="J667" i="2"/>
  <c r="BE667" i="2" s="1"/>
  <c r="BI665" i="2"/>
  <c r="BH665" i="2"/>
  <c r="BG665" i="2"/>
  <c r="BF665" i="2"/>
  <c r="T665" i="2"/>
  <c r="R665" i="2"/>
  <c r="P665" i="2"/>
  <c r="BK665" i="2"/>
  <c r="J665" i="2"/>
  <c r="BE665" i="2" s="1"/>
  <c r="BI663" i="2"/>
  <c r="BH663" i="2"/>
  <c r="BG663" i="2"/>
  <c r="BF663" i="2"/>
  <c r="T663" i="2"/>
  <c r="R663" i="2"/>
  <c r="P663" i="2"/>
  <c r="BK663" i="2"/>
  <c r="J663" i="2"/>
  <c r="BE663" i="2" s="1"/>
  <c r="BI662" i="2"/>
  <c r="BH662" i="2"/>
  <c r="BG662" i="2"/>
  <c r="BF662" i="2"/>
  <c r="T662" i="2"/>
  <c r="R662" i="2"/>
  <c r="P662" i="2"/>
  <c r="BK662" i="2"/>
  <c r="J662" i="2"/>
  <c r="BE662" i="2" s="1"/>
  <c r="BI660" i="2"/>
  <c r="BH660" i="2"/>
  <c r="BG660" i="2"/>
  <c r="BF660" i="2"/>
  <c r="T660" i="2"/>
  <c r="R660" i="2"/>
  <c r="P660" i="2"/>
  <c r="BK660" i="2"/>
  <c r="J660" i="2"/>
  <c r="BE660" i="2" s="1"/>
  <c r="BI656" i="2"/>
  <c r="BH656" i="2"/>
  <c r="BG656" i="2"/>
  <c r="BF656" i="2"/>
  <c r="T656" i="2"/>
  <c r="R656" i="2"/>
  <c r="P656" i="2"/>
  <c r="BK656" i="2"/>
  <c r="J656" i="2"/>
  <c r="BE656" i="2" s="1"/>
  <c r="BI645" i="2"/>
  <c r="BH645" i="2"/>
  <c r="BG645" i="2"/>
  <c r="BF645" i="2"/>
  <c r="T645" i="2"/>
  <c r="R645" i="2"/>
  <c r="P645" i="2"/>
  <c r="BK645" i="2"/>
  <c r="J645" i="2"/>
  <c r="BE645" i="2" s="1"/>
  <c r="BI641" i="2"/>
  <c r="BH641" i="2"/>
  <c r="BG641" i="2"/>
  <c r="BF641" i="2"/>
  <c r="T641" i="2"/>
  <c r="R641" i="2"/>
  <c r="P641" i="2"/>
  <c r="BK641" i="2"/>
  <c r="J641" i="2"/>
  <c r="BE641" i="2" s="1"/>
  <c r="BI637" i="2"/>
  <c r="BH637" i="2"/>
  <c r="BG637" i="2"/>
  <c r="BF637" i="2"/>
  <c r="T637" i="2"/>
  <c r="R637" i="2"/>
  <c r="P637" i="2"/>
  <c r="BK637" i="2"/>
  <c r="J637" i="2"/>
  <c r="BE637" i="2" s="1"/>
  <c r="BI626" i="2"/>
  <c r="BH626" i="2"/>
  <c r="BG626" i="2"/>
  <c r="BF626" i="2"/>
  <c r="T626" i="2"/>
  <c r="R626" i="2"/>
  <c r="P626" i="2"/>
  <c r="BK626" i="2"/>
  <c r="J626" i="2"/>
  <c r="BE626" i="2" s="1"/>
  <c r="BI625" i="2"/>
  <c r="BH625" i="2"/>
  <c r="BG625" i="2"/>
  <c r="BF625" i="2"/>
  <c r="T625" i="2"/>
  <c r="R625" i="2"/>
  <c r="P625" i="2"/>
  <c r="BK625" i="2"/>
  <c r="J625" i="2"/>
  <c r="BE625" i="2" s="1"/>
  <c r="BI622" i="2"/>
  <c r="BH622" i="2"/>
  <c r="BG622" i="2"/>
  <c r="BF622" i="2"/>
  <c r="T622" i="2"/>
  <c r="R622" i="2"/>
  <c r="P622" i="2"/>
  <c r="BK622" i="2"/>
  <c r="J622" i="2"/>
  <c r="BE622" i="2" s="1"/>
  <c r="BI621" i="2"/>
  <c r="BH621" i="2"/>
  <c r="BG621" i="2"/>
  <c r="BF621" i="2"/>
  <c r="T621" i="2"/>
  <c r="R621" i="2"/>
  <c r="P621" i="2"/>
  <c r="BK621" i="2"/>
  <c r="J621" i="2"/>
  <c r="BE621" i="2" s="1"/>
  <c r="BI617" i="2"/>
  <c r="BH617" i="2"/>
  <c r="BG617" i="2"/>
  <c r="BF617" i="2"/>
  <c r="T617" i="2"/>
  <c r="R617" i="2"/>
  <c r="P617" i="2"/>
  <c r="BK617" i="2"/>
  <c r="J617" i="2"/>
  <c r="BE617" i="2" s="1"/>
  <c r="BI613" i="2"/>
  <c r="BH613" i="2"/>
  <c r="BG613" i="2"/>
  <c r="BF613" i="2"/>
  <c r="T613" i="2"/>
  <c r="R613" i="2"/>
  <c r="P613" i="2"/>
  <c r="BK613" i="2"/>
  <c r="J613" i="2"/>
  <c r="BE613" i="2" s="1"/>
  <c r="BI609" i="2"/>
  <c r="BH609" i="2"/>
  <c r="BG609" i="2"/>
  <c r="BF609" i="2"/>
  <c r="T609" i="2"/>
  <c r="R609" i="2"/>
  <c r="P609" i="2"/>
  <c r="BK609" i="2"/>
  <c r="J609" i="2"/>
  <c r="BE609" i="2" s="1"/>
  <c r="BI608" i="2"/>
  <c r="BH608" i="2"/>
  <c r="BG608" i="2"/>
  <c r="BF608" i="2"/>
  <c r="T608" i="2"/>
  <c r="R608" i="2"/>
  <c r="P608" i="2"/>
  <c r="BK608" i="2"/>
  <c r="J608" i="2"/>
  <c r="BE608" i="2" s="1"/>
  <c r="BI607" i="2"/>
  <c r="BH607" i="2"/>
  <c r="BG607" i="2"/>
  <c r="BF607" i="2"/>
  <c r="T607" i="2"/>
  <c r="R607" i="2"/>
  <c r="P607" i="2"/>
  <c r="BK607" i="2"/>
  <c r="J607" i="2"/>
  <c r="BE607" i="2" s="1"/>
  <c r="BI604" i="2"/>
  <c r="BH604" i="2"/>
  <c r="BG604" i="2"/>
  <c r="BF604" i="2"/>
  <c r="T604" i="2"/>
  <c r="R604" i="2"/>
  <c r="P604" i="2"/>
  <c r="BK604" i="2"/>
  <c r="J604" i="2"/>
  <c r="BE604" i="2" s="1"/>
  <c r="BI603" i="2"/>
  <c r="BH603" i="2"/>
  <c r="BG603" i="2"/>
  <c r="BF603" i="2"/>
  <c r="T603" i="2"/>
  <c r="R603" i="2"/>
  <c r="P603" i="2"/>
  <c r="BK603" i="2"/>
  <c r="J603" i="2"/>
  <c r="BE603" i="2" s="1"/>
  <c r="BI597" i="2"/>
  <c r="BH597" i="2"/>
  <c r="BG597" i="2"/>
  <c r="BF597" i="2"/>
  <c r="T597" i="2"/>
  <c r="R597" i="2"/>
  <c r="P597" i="2"/>
  <c r="BK597" i="2"/>
  <c r="J597" i="2"/>
  <c r="BE597" i="2" s="1"/>
  <c r="BI595" i="2"/>
  <c r="BH595" i="2"/>
  <c r="BG595" i="2"/>
  <c r="BF595" i="2"/>
  <c r="T595" i="2"/>
  <c r="R595" i="2"/>
  <c r="P595" i="2"/>
  <c r="BK595" i="2"/>
  <c r="J595" i="2"/>
  <c r="BE595" i="2" s="1"/>
  <c r="BI591" i="2"/>
  <c r="BH591" i="2"/>
  <c r="BG591" i="2"/>
  <c r="BF591" i="2"/>
  <c r="T591" i="2"/>
  <c r="R591" i="2"/>
  <c r="P591" i="2"/>
  <c r="BK591" i="2"/>
  <c r="J591" i="2"/>
  <c r="BE591" i="2" s="1"/>
  <c r="BI589" i="2"/>
  <c r="BH589" i="2"/>
  <c r="BG589" i="2"/>
  <c r="BF589" i="2"/>
  <c r="T589" i="2"/>
  <c r="R589" i="2"/>
  <c r="P589" i="2"/>
  <c r="BK589" i="2"/>
  <c r="J589" i="2"/>
  <c r="BE589" i="2" s="1"/>
  <c r="BI577" i="2"/>
  <c r="BH577" i="2"/>
  <c r="BG577" i="2"/>
  <c r="BF577" i="2"/>
  <c r="T577" i="2"/>
  <c r="R577" i="2"/>
  <c r="P577" i="2"/>
  <c r="BK577" i="2"/>
  <c r="J577" i="2"/>
  <c r="BE577" i="2" s="1"/>
  <c r="BI563" i="2"/>
  <c r="BH563" i="2"/>
  <c r="BG563" i="2"/>
  <c r="BF563" i="2"/>
  <c r="T563" i="2"/>
  <c r="R563" i="2"/>
  <c r="P563" i="2"/>
  <c r="BK563" i="2"/>
  <c r="J563" i="2"/>
  <c r="BE563" i="2" s="1"/>
  <c r="BI561" i="2"/>
  <c r="BH561" i="2"/>
  <c r="BG561" i="2"/>
  <c r="BF561" i="2"/>
  <c r="T561" i="2"/>
  <c r="R561" i="2"/>
  <c r="P561" i="2"/>
  <c r="BK561" i="2"/>
  <c r="J561" i="2"/>
  <c r="BE561" i="2" s="1"/>
  <c r="BI558" i="2"/>
  <c r="BH558" i="2"/>
  <c r="BG558" i="2"/>
  <c r="BF558" i="2"/>
  <c r="T558" i="2"/>
  <c r="R558" i="2"/>
  <c r="P558" i="2"/>
  <c r="BK558" i="2"/>
  <c r="J558" i="2"/>
  <c r="BE558" i="2" s="1"/>
  <c r="BI556" i="2"/>
  <c r="BH556" i="2"/>
  <c r="BG556" i="2"/>
  <c r="BF556" i="2"/>
  <c r="T556" i="2"/>
  <c r="R556" i="2"/>
  <c r="P556" i="2"/>
  <c r="BK556" i="2"/>
  <c r="J556" i="2"/>
  <c r="BE556" i="2" s="1"/>
  <c r="BI544" i="2"/>
  <c r="BH544" i="2"/>
  <c r="BG544" i="2"/>
  <c r="BF544" i="2"/>
  <c r="T544" i="2"/>
  <c r="R544" i="2"/>
  <c r="P544" i="2"/>
  <c r="BK544" i="2"/>
  <c r="J544" i="2"/>
  <c r="BE544" i="2" s="1"/>
  <c r="BI533" i="2"/>
  <c r="BH533" i="2"/>
  <c r="BG533" i="2"/>
  <c r="BF533" i="2"/>
  <c r="T533" i="2"/>
  <c r="R533" i="2"/>
  <c r="P533" i="2"/>
  <c r="BK533" i="2"/>
  <c r="J533" i="2"/>
  <c r="BE533" i="2" s="1"/>
  <c r="BI530" i="2"/>
  <c r="BH530" i="2"/>
  <c r="BG530" i="2"/>
  <c r="BF530" i="2"/>
  <c r="T530" i="2"/>
  <c r="R530" i="2"/>
  <c r="P530" i="2"/>
  <c r="BK530" i="2"/>
  <c r="J530" i="2"/>
  <c r="BE530" i="2" s="1"/>
  <c r="BI528" i="2"/>
  <c r="BH528" i="2"/>
  <c r="BG528" i="2"/>
  <c r="BF528" i="2"/>
  <c r="T528" i="2"/>
  <c r="R528" i="2"/>
  <c r="P528" i="2"/>
  <c r="BK528" i="2"/>
  <c r="J528" i="2"/>
  <c r="BE528" i="2" s="1"/>
  <c r="BI524" i="2"/>
  <c r="BH524" i="2"/>
  <c r="BG524" i="2"/>
  <c r="BF524" i="2"/>
  <c r="T524" i="2"/>
  <c r="R524" i="2"/>
  <c r="P524" i="2"/>
  <c r="BK524" i="2"/>
  <c r="J524" i="2"/>
  <c r="BE524" i="2" s="1"/>
  <c r="BI520" i="2"/>
  <c r="BH520" i="2"/>
  <c r="BG520" i="2"/>
  <c r="BF520" i="2"/>
  <c r="T520" i="2"/>
  <c r="R520" i="2"/>
  <c r="P520" i="2"/>
  <c r="BK520" i="2"/>
  <c r="J520" i="2"/>
  <c r="BE520" i="2" s="1"/>
  <c r="BI515" i="2"/>
  <c r="BH515" i="2"/>
  <c r="BG515" i="2"/>
  <c r="BF515" i="2"/>
  <c r="T515" i="2"/>
  <c r="R515" i="2"/>
  <c r="P515" i="2"/>
  <c r="BK515" i="2"/>
  <c r="J515" i="2"/>
  <c r="BE515" i="2" s="1"/>
  <c r="BI511" i="2"/>
  <c r="BH511" i="2"/>
  <c r="BG511" i="2"/>
  <c r="BF511" i="2"/>
  <c r="T511" i="2"/>
  <c r="R511" i="2"/>
  <c r="P511" i="2"/>
  <c r="BK511" i="2"/>
  <c r="J511" i="2"/>
  <c r="BE511" i="2" s="1"/>
  <c r="BI507" i="2"/>
  <c r="BH507" i="2"/>
  <c r="BG507" i="2"/>
  <c r="BF507" i="2"/>
  <c r="T507" i="2"/>
  <c r="R507" i="2"/>
  <c r="P507" i="2"/>
  <c r="BK507" i="2"/>
  <c r="J507" i="2"/>
  <c r="BE507" i="2" s="1"/>
  <c r="BI502" i="2"/>
  <c r="BH502" i="2"/>
  <c r="BG502" i="2"/>
  <c r="BF502" i="2"/>
  <c r="T502" i="2"/>
  <c r="R502" i="2"/>
  <c r="P502" i="2"/>
  <c r="BK502" i="2"/>
  <c r="J502" i="2"/>
  <c r="BE502" i="2" s="1"/>
  <c r="BI497" i="2"/>
  <c r="BH497" i="2"/>
  <c r="BG497" i="2"/>
  <c r="BF497" i="2"/>
  <c r="T497" i="2"/>
  <c r="R497" i="2"/>
  <c r="P497" i="2"/>
  <c r="BK497" i="2"/>
  <c r="J497" i="2"/>
  <c r="BE497" i="2" s="1"/>
  <c r="BI493" i="2"/>
  <c r="BH493" i="2"/>
  <c r="BG493" i="2"/>
  <c r="BF493" i="2"/>
  <c r="T493" i="2"/>
  <c r="R493" i="2"/>
  <c r="P493" i="2"/>
  <c r="BK493" i="2"/>
  <c r="J493" i="2"/>
  <c r="BE493" i="2" s="1"/>
  <c r="BI489" i="2"/>
  <c r="BH489" i="2"/>
  <c r="BG489" i="2"/>
  <c r="BF489" i="2"/>
  <c r="T489" i="2"/>
  <c r="R489" i="2"/>
  <c r="P489" i="2"/>
  <c r="BK489" i="2"/>
  <c r="J489" i="2"/>
  <c r="BE489" i="2" s="1"/>
  <c r="BI485" i="2"/>
  <c r="BH485" i="2"/>
  <c r="BG485" i="2"/>
  <c r="BF485" i="2"/>
  <c r="T485" i="2"/>
  <c r="R485" i="2"/>
  <c r="P485" i="2"/>
  <c r="BK485" i="2"/>
  <c r="J485" i="2"/>
  <c r="BE485" i="2" s="1"/>
  <c r="BI480" i="2"/>
  <c r="BH480" i="2"/>
  <c r="BG480" i="2"/>
  <c r="BF480" i="2"/>
  <c r="T480" i="2"/>
  <c r="R480" i="2"/>
  <c r="P480" i="2"/>
  <c r="BK480" i="2"/>
  <c r="J480" i="2"/>
  <c r="BE480" i="2" s="1"/>
  <c r="BI475" i="2"/>
  <c r="BH475" i="2"/>
  <c r="BG475" i="2"/>
  <c r="BF475" i="2"/>
  <c r="T475" i="2"/>
  <c r="R475" i="2"/>
  <c r="P475" i="2"/>
  <c r="BK475" i="2"/>
  <c r="J475" i="2"/>
  <c r="BE475" i="2" s="1"/>
  <c r="BI471" i="2"/>
  <c r="BH471" i="2"/>
  <c r="BG471" i="2"/>
  <c r="BF471" i="2"/>
  <c r="T471" i="2"/>
  <c r="R471" i="2"/>
  <c r="P471" i="2"/>
  <c r="BK471" i="2"/>
  <c r="J471" i="2"/>
  <c r="BE471" i="2" s="1"/>
  <c r="BI466" i="2"/>
  <c r="BH466" i="2"/>
  <c r="BG466" i="2"/>
  <c r="BF466" i="2"/>
  <c r="T466" i="2"/>
  <c r="R466" i="2"/>
  <c r="P466" i="2"/>
  <c r="BK466" i="2"/>
  <c r="J466" i="2"/>
  <c r="BE466" i="2" s="1"/>
  <c r="BI452" i="2"/>
  <c r="BH452" i="2"/>
  <c r="BG452" i="2"/>
  <c r="BF452" i="2"/>
  <c r="T452" i="2"/>
  <c r="R452" i="2"/>
  <c r="P452" i="2"/>
  <c r="BK452" i="2"/>
  <c r="J452" i="2"/>
  <c r="BE452" i="2" s="1"/>
  <c r="BI443" i="2"/>
  <c r="BH443" i="2"/>
  <c r="BG443" i="2"/>
  <c r="BF443" i="2"/>
  <c r="T443" i="2"/>
  <c r="R443" i="2"/>
  <c r="P443" i="2"/>
  <c r="BK443" i="2"/>
  <c r="J443" i="2"/>
  <c r="BE443" i="2" s="1"/>
  <c r="BI407" i="2"/>
  <c r="BH407" i="2"/>
  <c r="BG407" i="2"/>
  <c r="BF407" i="2"/>
  <c r="T407" i="2"/>
  <c r="R407" i="2"/>
  <c r="P407" i="2"/>
  <c r="BK407" i="2"/>
  <c r="J407" i="2"/>
  <c r="BE407" i="2" s="1"/>
  <c r="BI401" i="2"/>
  <c r="BH401" i="2"/>
  <c r="BG401" i="2"/>
  <c r="BF401" i="2"/>
  <c r="T401" i="2"/>
  <c r="R401" i="2"/>
  <c r="P401" i="2"/>
  <c r="BK401" i="2"/>
  <c r="J401" i="2"/>
  <c r="BE401" i="2" s="1"/>
  <c r="BI397" i="2"/>
  <c r="BH397" i="2"/>
  <c r="BG397" i="2"/>
  <c r="BF397" i="2"/>
  <c r="T397" i="2"/>
  <c r="R397" i="2"/>
  <c r="P397" i="2"/>
  <c r="BK397" i="2"/>
  <c r="J397" i="2"/>
  <c r="BE397" i="2" s="1"/>
  <c r="BI391" i="2"/>
  <c r="BH391" i="2"/>
  <c r="BG391" i="2"/>
  <c r="BF391" i="2"/>
  <c r="T391" i="2"/>
  <c r="R391" i="2"/>
  <c r="P391" i="2"/>
  <c r="BK391" i="2"/>
  <c r="J391" i="2"/>
  <c r="BE391" i="2" s="1"/>
  <c r="BI389" i="2"/>
  <c r="BH389" i="2"/>
  <c r="BG389" i="2"/>
  <c r="BF389" i="2"/>
  <c r="T389" i="2"/>
  <c r="R389" i="2"/>
  <c r="P389" i="2"/>
  <c r="BK389" i="2"/>
  <c r="J389" i="2"/>
  <c r="BE389" i="2" s="1"/>
  <c r="BI383" i="2"/>
  <c r="BH383" i="2"/>
  <c r="BG383" i="2"/>
  <c r="BF383" i="2"/>
  <c r="T383" i="2"/>
  <c r="R383" i="2"/>
  <c r="P383" i="2"/>
  <c r="BK383" i="2"/>
  <c r="J383" i="2"/>
  <c r="BE383" i="2" s="1"/>
  <c r="BI382" i="2"/>
  <c r="BH382" i="2"/>
  <c r="BG382" i="2"/>
  <c r="BF382" i="2"/>
  <c r="T382" i="2"/>
  <c r="R382" i="2"/>
  <c r="P382" i="2"/>
  <c r="BK382" i="2"/>
  <c r="J382" i="2"/>
  <c r="BE382" i="2" s="1"/>
  <c r="BI378" i="2"/>
  <c r="BH378" i="2"/>
  <c r="BG378" i="2"/>
  <c r="BF378" i="2"/>
  <c r="T378" i="2"/>
  <c r="R378" i="2"/>
  <c r="P378" i="2"/>
  <c r="BK378" i="2"/>
  <c r="J378" i="2"/>
  <c r="BE378" i="2" s="1"/>
  <c r="BI376" i="2"/>
  <c r="BH376" i="2"/>
  <c r="BG376" i="2"/>
  <c r="BF376" i="2"/>
  <c r="T376" i="2"/>
  <c r="R376" i="2"/>
  <c r="P376" i="2"/>
  <c r="BK376" i="2"/>
  <c r="J376" i="2"/>
  <c r="BE376" i="2" s="1"/>
  <c r="BI365" i="2"/>
  <c r="BH365" i="2"/>
  <c r="BG365" i="2"/>
  <c r="BF365" i="2"/>
  <c r="T365" i="2"/>
  <c r="R365" i="2"/>
  <c r="P365" i="2"/>
  <c r="BK365" i="2"/>
  <c r="J365" i="2"/>
  <c r="BE365" i="2" s="1"/>
  <c r="BI354" i="2"/>
  <c r="BH354" i="2"/>
  <c r="BG354" i="2"/>
  <c r="BF354" i="2"/>
  <c r="T354" i="2"/>
  <c r="R354" i="2"/>
  <c r="P354" i="2"/>
  <c r="BK354" i="2"/>
  <c r="J354" i="2"/>
  <c r="BE354" i="2" s="1"/>
  <c r="BI343" i="2"/>
  <c r="BH343" i="2"/>
  <c r="BG343" i="2"/>
  <c r="BF343" i="2"/>
  <c r="T343" i="2"/>
  <c r="R343" i="2"/>
  <c r="P343" i="2"/>
  <c r="BK343" i="2"/>
  <c r="J343" i="2"/>
  <c r="BE343" i="2" s="1"/>
  <c r="BI336" i="2"/>
  <c r="BH336" i="2"/>
  <c r="BG336" i="2"/>
  <c r="BF336" i="2"/>
  <c r="T336" i="2"/>
  <c r="R336" i="2"/>
  <c r="P336" i="2"/>
  <c r="BK336" i="2"/>
  <c r="J336" i="2"/>
  <c r="BE336" i="2" s="1"/>
  <c r="BI331" i="2"/>
  <c r="BH331" i="2"/>
  <c r="BG331" i="2"/>
  <c r="BF331" i="2"/>
  <c r="T331" i="2"/>
  <c r="R331" i="2"/>
  <c r="P331" i="2"/>
  <c r="BK331" i="2"/>
  <c r="J331" i="2"/>
  <c r="BE331" i="2" s="1"/>
  <c r="BI328" i="2"/>
  <c r="BH328" i="2"/>
  <c r="BG328" i="2"/>
  <c r="BF328" i="2"/>
  <c r="T328" i="2"/>
  <c r="R328" i="2"/>
  <c r="P328" i="2"/>
  <c r="BK328" i="2"/>
  <c r="J328" i="2"/>
  <c r="BE328" i="2" s="1"/>
  <c r="BI300" i="2"/>
  <c r="BH300" i="2"/>
  <c r="BG300" i="2"/>
  <c r="BF300" i="2"/>
  <c r="T300" i="2"/>
  <c r="R300" i="2"/>
  <c r="P300" i="2"/>
  <c r="BK300" i="2"/>
  <c r="J300" i="2"/>
  <c r="BE300" i="2" s="1"/>
  <c r="BI297" i="2"/>
  <c r="BH297" i="2"/>
  <c r="BG297" i="2"/>
  <c r="BF297" i="2"/>
  <c r="T297" i="2"/>
  <c r="R297" i="2"/>
  <c r="P297" i="2"/>
  <c r="BK297" i="2"/>
  <c r="J297" i="2"/>
  <c r="BE297" i="2" s="1"/>
  <c r="BI278" i="2"/>
  <c r="BH278" i="2"/>
  <c r="BG278" i="2"/>
  <c r="BF278" i="2"/>
  <c r="T278" i="2"/>
  <c r="R278" i="2"/>
  <c r="P278" i="2"/>
  <c r="BK278" i="2"/>
  <c r="J278" i="2"/>
  <c r="BE278" i="2" s="1"/>
  <c r="BI251" i="2"/>
  <c r="BH251" i="2"/>
  <c r="BG251" i="2"/>
  <c r="BF251" i="2"/>
  <c r="T251" i="2"/>
  <c r="R251" i="2"/>
  <c r="P251" i="2"/>
  <c r="BK251" i="2"/>
  <c r="J251" i="2"/>
  <c r="BE251" i="2" s="1"/>
  <c r="BI233" i="2"/>
  <c r="BH233" i="2"/>
  <c r="BG233" i="2"/>
  <c r="BF233" i="2"/>
  <c r="T233" i="2"/>
  <c r="R233" i="2"/>
  <c r="P233" i="2"/>
  <c r="BK233" i="2"/>
  <c r="J233" i="2"/>
  <c r="BE233" i="2" s="1"/>
  <c r="BI227" i="2"/>
  <c r="BH227" i="2"/>
  <c r="BG227" i="2"/>
  <c r="BF227" i="2"/>
  <c r="T227" i="2"/>
  <c r="R227" i="2"/>
  <c r="P227" i="2"/>
  <c r="BK227" i="2"/>
  <c r="J227" i="2"/>
  <c r="BE227" i="2" s="1"/>
  <c r="BI212" i="2"/>
  <c r="BH212" i="2"/>
  <c r="BG212" i="2"/>
  <c r="BF212" i="2"/>
  <c r="T212" i="2"/>
  <c r="R212" i="2"/>
  <c r="P212" i="2"/>
  <c r="BK212" i="2"/>
  <c r="J212" i="2"/>
  <c r="BE212" i="2" s="1"/>
  <c r="BI207" i="2"/>
  <c r="BH207" i="2"/>
  <c r="BG207" i="2"/>
  <c r="BF207" i="2"/>
  <c r="T207" i="2"/>
  <c r="R207" i="2"/>
  <c r="P207" i="2"/>
  <c r="BK207" i="2"/>
  <c r="J207" i="2"/>
  <c r="BE207" i="2" s="1"/>
  <c r="BI204" i="2"/>
  <c r="BH204" i="2"/>
  <c r="BG204" i="2"/>
  <c r="BF204" i="2"/>
  <c r="T204" i="2"/>
  <c r="R204" i="2"/>
  <c r="P204" i="2"/>
  <c r="BK204" i="2"/>
  <c r="J204" i="2"/>
  <c r="BE204" i="2" s="1"/>
  <c r="BI202" i="2"/>
  <c r="BH202" i="2"/>
  <c r="BG202" i="2"/>
  <c r="BF202" i="2"/>
  <c r="T202" i="2"/>
  <c r="R202" i="2"/>
  <c r="P202" i="2"/>
  <c r="BK202" i="2"/>
  <c r="J202" i="2"/>
  <c r="BE202" i="2" s="1"/>
  <c r="BI197" i="2"/>
  <c r="BH197" i="2"/>
  <c r="BG197" i="2"/>
  <c r="BF197" i="2"/>
  <c r="T197" i="2"/>
  <c r="R197" i="2"/>
  <c r="P197" i="2"/>
  <c r="BK197" i="2"/>
  <c r="J197" i="2"/>
  <c r="BE197" i="2" s="1"/>
  <c r="BI190" i="2"/>
  <c r="BH190" i="2"/>
  <c r="BG190" i="2"/>
  <c r="BF190" i="2"/>
  <c r="T190" i="2"/>
  <c r="R190" i="2"/>
  <c r="P190" i="2"/>
  <c r="BK190" i="2"/>
  <c r="J190" i="2"/>
  <c r="BE190" i="2" s="1"/>
  <c r="BI186" i="2"/>
  <c r="BH186" i="2"/>
  <c r="BG186" i="2"/>
  <c r="BF186" i="2"/>
  <c r="T186" i="2"/>
  <c r="R186" i="2"/>
  <c r="P186" i="2"/>
  <c r="BK186" i="2"/>
  <c r="J186" i="2"/>
  <c r="BE186" i="2" s="1"/>
  <c r="BI178" i="2"/>
  <c r="BH178" i="2"/>
  <c r="BG178" i="2"/>
  <c r="BF178" i="2"/>
  <c r="T178" i="2"/>
  <c r="R178" i="2"/>
  <c r="P178" i="2"/>
  <c r="BK178" i="2"/>
  <c r="J178" i="2"/>
  <c r="BE178" i="2" s="1"/>
  <c r="BI174" i="2"/>
  <c r="BH174" i="2"/>
  <c r="BG174" i="2"/>
  <c r="BF174" i="2"/>
  <c r="T174" i="2"/>
  <c r="R174" i="2"/>
  <c r="P174" i="2"/>
  <c r="BK174" i="2"/>
  <c r="J174" i="2"/>
  <c r="BE174" i="2" s="1"/>
  <c r="BI173" i="2"/>
  <c r="BH173" i="2"/>
  <c r="BG173" i="2"/>
  <c r="BF173" i="2"/>
  <c r="T173" i="2"/>
  <c r="R173" i="2"/>
  <c r="P173" i="2"/>
  <c r="BK173" i="2"/>
  <c r="J173" i="2"/>
  <c r="BE173" i="2" s="1"/>
  <c r="BI168" i="2"/>
  <c r="BH168" i="2"/>
  <c r="BG168" i="2"/>
  <c r="BF168" i="2"/>
  <c r="T168" i="2"/>
  <c r="R168" i="2"/>
  <c r="P168" i="2"/>
  <c r="BK168" i="2"/>
  <c r="J168" i="2"/>
  <c r="BE168" i="2" s="1"/>
  <c r="BI167" i="2"/>
  <c r="BH167" i="2"/>
  <c r="BG167" i="2"/>
  <c r="BF167" i="2"/>
  <c r="T167" i="2"/>
  <c r="R167" i="2"/>
  <c r="P167" i="2"/>
  <c r="BK167" i="2"/>
  <c r="J167" i="2"/>
  <c r="BE167" i="2" s="1"/>
  <c r="BI161" i="2"/>
  <c r="BH161" i="2"/>
  <c r="BG161" i="2"/>
  <c r="BF161" i="2"/>
  <c r="T161" i="2"/>
  <c r="R161" i="2"/>
  <c r="P161" i="2"/>
  <c r="BK161" i="2"/>
  <c r="J161" i="2"/>
  <c r="BE161" i="2" s="1"/>
  <c r="BI160" i="2"/>
  <c r="BH160" i="2"/>
  <c r="BG160" i="2"/>
  <c r="BF160" i="2"/>
  <c r="T160" i="2"/>
  <c r="R160" i="2"/>
  <c r="P160" i="2"/>
  <c r="BK160" i="2"/>
  <c r="J160" i="2"/>
  <c r="BE160" i="2" s="1"/>
  <c r="BI154" i="2"/>
  <c r="BH154" i="2"/>
  <c r="BG154" i="2"/>
  <c r="BF154" i="2"/>
  <c r="T154" i="2"/>
  <c r="R154" i="2"/>
  <c r="P154" i="2"/>
  <c r="BK154" i="2"/>
  <c r="J154" i="2"/>
  <c r="BE154" i="2" s="1"/>
  <c r="BI153" i="2"/>
  <c r="BH153" i="2"/>
  <c r="BG153" i="2"/>
  <c r="BF153" i="2"/>
  <c r="T153" i="2"/>
  <c r="R153" i="2"/>
  <c r="P153" i="2"/>
  <c r="BK153" i="2"/>
  <c r="J153" i="2"/>
  <c r="BE153" i="2" s="1"/>
  <c r="BI147" i="2"/>
  <c r="BH147" i="2"/>
  <c r="BG147" i="2"/>
  <c r="BF147" i="2"/>
  <c r="T147" i="2"/>
  <c r="R147" i="2"/>
  <c r="P147" i="2"/>
  <c r="BK147" i="2"/>
  <c r="J147" i="2"/>
  <c r="BE147" i="2" s="1"/>
  <c r="BI145" i="2"/>
  <c r="BH145" i="2"/>
  <c r="BG145" i="2"/>
  <c r="BF145" i="2"/>
  <c r="T145" i="2"/>
  <c r="R145" i="2"/>
  <c r="P145" i="2"/>
  <c r="BK145" i="2"/>
  <c r="J145" i="2"/>
  <c r="BE145" i="2" s="1"/>
  <c r="BI140" i="2"/>
  <c r="BH140" i="2"/>
  <c r="BG140" i="2"/>
  <c r="BF140" i="2"/>
  <c r="T140" i="2"/>
  <c r="R140" i="2"/>
  <c r="P140" i="2"/>
  <c r="BK140" i="2"/>
  <c r="J140" i="2"/>
  <c r="BE140" i="2" s="1"/>
  <c r="BI138" i="2"/>
  <c r="BH138" i="2"/>
  <c r="BG138" i="2"/>
  <c r="BF138" i="2"/>
  <c r="T138" i="2"/>
  <c r="R138" i="2"/>
  <c r="P138" i="2"/>
  <c r="BK138" i="2"/>
  <c r="J138" i="2"/>
  <c r="BE138"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1" i="2"/>
  <c r="BH111" i="2"/>
  <c r="BG111" i="2"/>
  <c r="BF111" i="2"/>
  <c r="T111" i="2"/>
  <c r="R111" i="2"/>
  <c r="P111" i="2"/>
  <c r="BK111" i="2"/>
  <c r="J111" i="2"/>
  <c r="BE111" i="2" s="1"/>
  <c r="BI110" i="2"/>
  <c r="BH110" i="2"/>
  <c r="BG110" i="2"/>
  <c r="BF110" i="2"/>
  <c r="T110" i="2"/>
  <c r="R110" i="2"/>
  <c r="P110" i="2"/>
  <c r="BK110" i="2"/>
  <c r="J110" i="2"/>
  <c r="BE110" i="2" s="1"/>
  <c r="BI106" i="2"/>
  <c r="BH106" i="2"/>
  <c r="BG106" i="2"/>
  <c r="BF106" i="2"/>
  <c r="T106" i="2"/>
  <c r="R106" i="2"/>
  <c r="P106" i="2"/>
  <c r="BK106" i="2"/>
  <c r="J106" i="2"/>
  <c r="BE106" i="2" s="1"/>
  <c r="J99" i="2"/>
  <c r="F99" i="2"/>
  <c r="F97" i="2"/>
  <c r="E95" i="2"/>
  <c r="J51" i="2"/>
  <c r="F51" i="2"/>
  <c r="F49" i="2"/>
  <c r="E47" i="2"/>
  <c r="J18" i="2"/>
  <c r="E18" i="2"/>
  <c r="F52" i="2" s="1"/>
  <c r="J17" i="2"/>
  <c r="J12" i="2"/>
  <c r="J49" i="2" s="1"/>
  <c r="E7" i="2"/>
  <c r="E93" i="2" s="1"/>
  <c r="AS51" i="1"/>
  <c r="L47" i="1"/>
  <c r="AM46" i="1"/>
  <c r="L46" i="1"/>
  <c r="AM44" i="1"/>
  <c r="L44" i="1"/>
  <c r="L42" i="1"/>
  <c r="L41" i="1"/>
  <c r="BK562" i="2" l="1"/>
  <c r="J562" i="2" s="1"/>
  <c r="J61" i="2" s="1"/>
  <c r="C376" i="2"/>
  <c r="C378" i="2" s="1"/>
  <c r="R1309" i="2"/>
  <c r="R1318" i="2"/>
  <c r="BK1229" i="2"/>
  <c r="J1229" i="2" s="1"/>
  <c r="J77" i="2" s="1"/>
  <c r="R1229" i="2"/>
  <c r="BK1309" i="2"/>
  <c r="J1309" i="2" s="1"/>
  <c r="J80" i="2" s="1"/>
  <c r="T1318" i="2"/>
  <c r="BK1092" i="2"/>
  <c r="J1092" i="2" s="1"/>
  <c r="J73" i="2" s="1"/>
  <c r="BK612" i="2"/>
  <c r="J612" i="2" s="1"/>
  <c r="J62" i="2" s="1"/>
  <c r="R1159" i="2"/>
  <c r="P1309" i="2"/>
  <c r="R824" i="2"/>
  <c r="BK1296" i="2"/>
  <c r="J1296" i="2" s="1"/>
  <c r="J79" i="2" s="1"/>
  <c r="T1296" i="2"/>
  <c r="T1102" i="2"/>
  <c r="F33" i="2"/>
  <c r="BC52" i="1" s="1"/>
  <c r="BC51" i="1" s="1"/>
  <c r="W29" i="1" s="1"/>
  <c r="BK105" i="2"/>
  <c r="J105" i="2" s="1"/>
  <c r="J58" i="2" s="1"/>
  <c r="T105" i="2"/>
  <c r="R105" i="2"/>
  <c r="P232" i="2"/>
  <c r="BK730" i="2"/>
  <c r="J730" i="2" s="1"/>
  <c r="J64" i="2" s="1"/>
  <c r="R730" i="2"/>
  <c r="T824" i="2"/>
  <c r="T838" i="2"/>
  <c r="T1201" i="2"/>
  <c r="P1283" i="2"/>
  <c r="T1283" i="2"/>
  <c r="F31" i="2"/>
  <c r="BA52" i="1" s="1"/>
  <c r="T406" i="2"/>
  <c r="R914" i="2"/>
  <c r="R1102" i="2"/>
  <c r="BK1201" i="2"/>
  <c r="J1201" i="2" s="1"/>
  <c r="J76" i="2" s="1"/>
  <c r="E45" i="2"/>
  <c r="R612" i="2"/>
  <c r="T1092" i="2"/>
  <c r="R1296" i="2"/>
  <c r="BK1102" i="2"/>
  <c r="J1102" i="2" s="1"/>
  <c r="J74" i="2" s="1"/>
  <c r="P406" i="2"/>
  <c r="R1092" i="2"/>
  <c r="P1229" i="2"/>
  <c r="P1296" i="2"/>
  <c r="T1309" i="2"/>
  <c r="F32" i="2"/>
  <c r="BB52" i="1" s="1"/>
  <c r="BK232" i="2"/>
  <c r="J232" i="2" s="1"/>
  <c r="J59" i="2" s="1"/>
  <c r="R232" i="2"/>
  <c r="T232" i="2"/>
  <c r="BK406" i="2"/>
  <c r="J406" i="2" s="1"/>
  <c r="J60" i="2" s="1"/>
  <c r="P624" i="2"/>
  <c r="T624" i="2"/>
  <c r="P824" i="2"/>
  <c r="R885" i="2"/>
  <c r="BK885" i="2"/>
  <c r="J885" i="2" s="1"/>
  <c r="J69" i="2" s="1"/>
  <c r="BK914" i="2"/>
  <c r="J914" i="2" s="1"/>
  <c r="J70" i="2" s="1"/>
  <c r="T957" i="2"/>
  <c r="P1102" i="2"/>
  <c r="BK1283" i="2"/>
  <c r="J1283" i="2" s="1"/>
  <c r="J78" i="2" s="1"/>
  <c r="R1283" i="2"/>
  <c r="BK1318" i="2"/>
  <c r="J1318" i="2" s="1"/>
  <c r="J83" i="2" s="1"/>
  <c r="R838" i="2"/>
  <c r="P105" i="2"/>
  <c r="R562" i="2"/>
  <c r="T730" i="2"/>
  <c r="BK957" i="2"/>
  <c r="J957" i="2" s="1"/>
  <c r="J72" i="2" s="1"/>
  <c r="R957" i="2"/>
  <c r="P1092" i="2"/>
  <c r="T1159" i="2"/>
  <c r="P1201" i="2"/>
  <c r="T1229" i="2"/>
  <c r="J97" i="2"/>
  <c r="J31" i="2"/>
  <c r="AW52" i="1" s="1"/>
  <c r="P1159" i="2"/>
  <c r="F34" i="2"/>
  <c r="BD52" i="1" s="1"/>
  <c r="BD51" i="1" s="1"/>
  <c r="W30" i="1" s="1"/>
  <c r="BK1159" i="2"/>
  <c r="J1159" i="2" s="1"/>
  <c r="J75" i="2" s="1"/>
  <c r="F75" i="8"/>
  <c r="J49" i="6"/>
  <c r="F52" i="6"/>
  <c r="J72" i="8"/>
  <c r="F100" i="2"/>
  <c r="F75" i="3"/>
  <c r="AT53" i="1"/>
  <c r="F75" i="4"/>
  <c r="E68" i="5"/>
  <c r="F52" i="5"/>
  <c r="E68" i="11"/>
  <c r="E74" i="13"/>
  <c r="F30" i="2"/>
  <c r="AZ52" i="1" s="1"/>
  <c r="J30" i="2"/>
  <c r="AV52" i="1" s="1"/>
  <c r="J31" i="7"/>
  <c r="AW57" i="1" s="1"/>
  <c r="AT57" i="1" s="1"/>
  <c r="F31" i="7"/>
  <c r="BA57" i="1" s="1"/>
  <c r="J80" i="9"/>
  <c r="J58" i="9" s="1"/>
  <c r="BK79" i="9"/>
  <c r="P730" i="2"/>
  <c r="BK824" i="2"/>
  <c r="J824" i="2" s="1"/>
  <c r="J65" i="2" s="1"/>
  <c r="T885" i="2"/>
  <c r="F30" i="4"/>
  <c r="AZ54" i="1" s="1"/>
  <c r="J30" i="4"/>
  <c r="AV54" i="1" s="1"/>
  <c r="AT54" i="1" s="1"/>
  <c r="J80" i="4"/>
  <c r="J58" i="4" s="1"/>
  <c r="BK79" i="4"/>
  <c r="F31" i="5"/>
  <c r="BA55" i="1" s="1"/>
  <c r="J31" i="5"/>
  <c r="AW55" i="1" s="1"/>
  <c r="AT55" i="1" s="1"/>
  <c r="J31" i="6"/>
  <c r="AW56" i="1" s="1"/>
  <c r="F31" i="6"/>
  <c r="BA56" i="1" s="1"/>
  <c r="J79" i="8"/>
  <c r="J57" i="8" s="1"/>
  <c r="BK78" i="8"/>
  <c r="J78" i="8" s="1"/>
  <c r="J79" i="6"/>
  <c r="J57" i="6" s="1"/>
  <c r="BK78" i="6"/>
  <c r="J78" i="6" s="1"/>
  <c r="J72" i="7"/>
  <c r="J49" i="7"/>
  <c r="T562" i="2"/>
  <c r="P562" i="2"/>
  <c r="T612" i="2"/>
  <c r="BK624" i="2"/>
  <c r="J624" i="2" s="1"/>
  <c r="J63" i="2" s="1"/>
  <c r="T914" i="2"/>
  <c r="J27" i="3"/>
  <c r="F75" i="7"/>
  <c r="F52" i="7"/>
  <c r="BK79" i="7"/>
  <c r="J80" i="7"/>
  <c r="J58" i="7" s="1"/>
  <c r="J80" i="11"/>
  <c r="J58" i="11" s="1"/>
  <c r="BK79" i="11"/>
  <c r="J83" i="12"/>
  <c r="J58" i="12" s="1"/>
  <c r="BK82" i="12"/>
  <c r="E68" i="4"/>
  <c r="E45" i="4"/>
  <c r="F75" i="9"/>
  <c r="F52" i="9"/>
  <c r="R85" i="13"/>
  <c r="R84" i="13" s="1"/>
  <c r="R624" i="2"/>
  <c r="BK838" i="2"/>
  <c r="P885" i="2"/>
  <c r="P957" i="2"/>
  <c r="R406" i="2"/>
  <c r="P612" i="2"/>
  <c r="P838" i="2"/>
  <c r="P914" i="2"/>
  <c r="R1201" i="2"/>
  <c r="J1316" i="2"/>
  <c r="J82" i="2" s="1"/>
  <c r="J72" i="5"/>
  <c r="J49" i="5"/>
  <c r="BK78" i="5"/>
  <c r="J78" i="5" s="1"/>
  <c r="J79" i="5"/>
  <c r="J57" i="5" s="1"/>
  <c r="J30" i="6"/>
  <c r="AV56" i="1" s="1"/>
  <c r="F30" i="6"/>
  <c r="AZ56" i="1" s="1"/>
  <c r="J80" i="6"/>
  <c r="J58" i="6" s="1"/>
  <c r="F75" i="11"/>
  <c r="F52" i="11"/>
  <c r="J30" i="12"/>
  <c r="AV61" i="1" s="1"/>
  <c r="AT61" i="1" s="1"/>
  <c r="F30" i="12"/>
  <c r="AZ61" i="1" s="1"/>
  <c r="J99" i="12"/>
  <c r="J61" i="12" s="1"/>
  <c r="BK98" i="12"/>
  <c r="J98" i="12" s="1"/>
  <c r="J60" i="12" s="1"/>
  <c r="J78" i="13"/>
  <c r="J49" i="13"/>
  <c r="T82" i="12"/>
  <c r="BK86" i="13"/>
  <c r="J31" i="13"/>
  <c r="AW62" i="1" s="1"/>
  <c r="AT62" i="1" s="1"/>
  <c r="F31" i="13"/>
  <c r="BA62" i="1" s="1"/>
  <c r="E71" i="12"/>
  <c r="E45" i="12"/>
  <c r="P99" i="12"/>
  <c r="P98" i="12" s="1"/>
  <c r="P81" i="12" s="1"/>
  <c r="AU61" i="1" s="1"/>
  <c r="T99" i="12"/>
  <c r="T98" i="12" s="1"/>
  <c r="F81" i="13"/>
  <c r="F52" i="13"/>
  <c r="F30" i="13"/>
  <c r="AZ62" i="1" s="1"/>
  <c r="P85" i="13"/>
  <c r="P84" i="13" s="1"/>
  <c r="AU62" i="1" s="1"/>
  <c r="T85" i="13"/>
  <c r="T84" i="13" s="1"/>
  <c r="R93" i="13"/>
  <c r="J72" i="11"/>
  <c r="J49" i="11"/>
  <c r="R82" i="12"/>
  <c r="R81" i="12" s="1"/>
  <c r="F32" i="12"/>
  <c r="BB61" i="1" s="1"/>
  <c r="F34" i="12"/>
  <c r="BD61" i="1" s="1"/>
  <c r="T92" i="12"/>
  <c r="BK93" i="13"/>
  <c r="J93" i="13" s="1"/>
  <c r="J59" i="13" s="1"/>
  <c r="J49" i="12"/>
  <c r="F52" i="12"/>
  <c r="C382" i="2" l="1"/>
  <c r="BK104" i="2"/>
  <c r="R104" i="2"/>
  <c r="T104" i="2"/>
  <c r="R837" i="2"/>
  <c r="BB51" i="1"/>
  <c r="AX51" i="1" s="1"/>
  <c r="P104" i="2"/>
  <c r="T837" i="2"/>
  <c r="AT52" i="1"/>
  <c r="AY51" i="1"/>
  <c r="AZ51" i="1"/>
  <c r="W26" i="1" s="1"/>
  <c r="BA51" i="1"/>
  <c r="W27" i="1" s="1"/>
  <c r="BK78" i="7"/>
  <c r="J78" i="7" s="1"/>
  <c r="J79" i="7"/>
  <c r="J57" i="7" s="1"/>
  <c r="J104" i="2"/>
  <c r="J57" i="2" s="1"/>
  <c r="J27" i="6"/>
  <c r="J56" i="6"/>
  <c r="T81" i="12"/>
  <c r="J56" i="5"/>
  <c r="J27" i="5"/>
  <c r="BK78" i="11"/>
  <c r="J78" i="11" s="1"/>
  <c r="J79" i="11"/>
  <c r="J57" i="11" s="1"/>
  <c r="J79" i="4"/>
  <c r="J57" i="4" s="1"/>
  <c r="BK78" i="4"/>
  <c r="J78" i="4" s="1"/>
  <c r="AT56" i="1"/>
  <c r="P837" i="2"/>
  <c r="J82" i="12"/>
  <c r="J57" i="12" s="1"/>
  <c r="BK81" i="12"/>
  <c r="J81" i="12" s="1"/>
  <c r="J27" i="8"/>
  <c r="J56" i="8"/>
  <c r="J36" i="3"/>
  <c r="AG53" i="1"/>
  <c r="AN53" i="1" s="1"/>
  <c r="J86" i="13"/>
  <c r="J58" i="13" s="1"/>
  <c r="BK85" i="13"/>
  <c r="J838" i="2"/>
  <c r="J68" i="2" s="1"/>
  <c r="BK837" i="2"/>
  <c r="J837" i="2" s="1"/>
  <c r="J67" i="2" s="1"/>
  <c r="J79" i="9"/>
  <c r="J57" i="9" s="1"/>
  <c r="BK78" i="9"/>
  <c r="J78" i="9" s="1"/>
  <c r="R103" i="2" l="1"/>
  <c r="P103" i="2"/>
  <c r="AU52" i="1" s="1"/>
  <c r="AU51" i="1" s="1"/>
  <c r="C383" i="2"/>
  <c r="T103" i="2"/>
  <c r="W28" i="1"/>
  <c r="AW51" i="1"/>
  <c r="AK27" i="1" s="1"/>
  <c r="AV51" i="1"/>
  <c r="AK26" i="1" s="1"/>
  <c r="J27" i="4"/>
  <c r="J56" i="4"/>
  <c r="AG55" i="1"/>
  <c r="AN55" i="1" s="1"/>
  <c r="J36" i="5"/>
  <c r="J36" i="8"/>
  <c r="AG58" i="1"/>
  <c r="AN58" i="1" s="1"/>
  <c r="AG56" i="1"/>
  <c r="AN56" i="1" s="1"/>
  <c r="J36" i="6"/>
  <c r="J56" i="7"/>
  <c r="J27" i="7"/>
  <c r="BK84" i="13"/>
  <c r="J84" i="13" s="1"/>
  <c r="J85" i="13"/>
  <c r="J57" i="13" s="1"/>
  <c r="J27" i="12"/>
  <c r="J56" i="12"/>
  <c r="J27" i="9"/>
  <c r="J56" i="9"/>
  <c r="J56" i="11"/>
  <c r="J27" i="11"/>
  <c r="BK103" i="2"/>
  <c r="J103" i="2" s="1"/>
  <c r="C389" i="2" l="1"/>
  <c r="C391" i="2" s="1"/>
  <c r="AT51" i="1"/>
  <c r="AG60" i="1"/>
  <c r="AN60" i="1" s="1"/>
  <c r="J36" i="11"/>
  <c r="AG61" i="1"/>
  <c r="AN61" i="1" s="1"/>
  <c r="J36" i="12"/>
  <c r="J56" i="13"/>
  <c r="J27" i="13"/>
  <c r="J36" i="7"/>
  <c r="AG57" i="1"/>
  <c r="AN57" i="1" s="1"/>
  <c r="J56" i="2"/>
  <c r="J27" i="2"/>
  <c r="J36" i="9"/>
  <c r="AG59" i="1"/>
  <c r="AN59" i="1" s="1"/>
  <c r="J36" i="4"/>
  <c r="AG54" i="1"/>
  <c r="AN54" i="1" s="1"/>
  <c r="C397" i="2" l="1"/>
  <c r="C401" i="2" s="1"/>
  <c r="C407" i="2" s="1"/>
  <c r="AG62" i="1"/>
  <c r="AN62" i="1" s="1"/>
  <c r="J36" i="13"/>
  <c r="J36" i="2"/>
  <c r="AG52" i="1"/>
  <c r="C443" i="2" l="1"/>
  <c r="C452" i="2" s="1"/>
  <c r="C466" i="2" s="1"/>
  <c r="C471" i="2" s="1"/>
  <c r="C475" i="2" s="1"/>
  <c r="C480" i="2" s="1"/>
  <c r="C485" i="2" s="1"/>
  <c r="C489" i="2" s="1"/>
  <c r="C493" i="2" s="1"/>
  <c r="C497" i="2" s="1"/>
  <c r="C502" i="2" s="1"/>
  <c r="C507" i="2" s="1"/>
  <c r="C511" i="2" s="1"/>
  <c r="C515" i="2" s="1"/>
  <c r="C520" i="2" s="1"/>
  <c r="C524" i="2" s="1"/>
  <c r="C528" i="2" s="1"/>
  <c r="C530" i="2" s="1"/>
  <c r="C533" i="2" s="1"/>
  <c r="C544" i="2" s="1"/>
  <c r="C556" i="2" s="1"/>
  <c r="C558" i="2" s="1"/>
  <c r="C561" i="2" s="1"/>
  <c r="C563" i="2" s="1"/>
  <c r="C577" i="2" s="1"/>
  <c r="C589" i="2" s="1"/>
  <c r="C591" i="2" s="1"/>
  <c r="C595" i="2" s="1"/>
  <c r="C597" i="2" s="1"/>
  <c r="C603" i="2" s="1"/>
  <c r="C604" i="2" s="1"/>
  <c r="C607" i="2" s="1"/>
  <c r="C608" i="2" s="1"/>
  <c r="C609" i="2" s="1"/>
  <c r="C613" i="2" s="1"/>
  <c r="C617" i="2" s="1"/>
  <c r="C621" i="2" s="1"/>
  <c r="C622" i="2" s="1"/>
  <c r="C625" i="2" s="1"/>
  <c r="C626" i="2" s="1"/>
  <c r="AN52" i="1"/>
  <c r="AG51" i="1"/>
  <c r="C636" i="2" l="1"/>
  <c r="C637" i="2" s="1"/>
  <c r="AK23" i="1"/>
  <c r="AK32" i="1" s="1"/>
  <c r="AN51" i="1"/>
  <c r="C641" i="2" l="1"/>
  <c r="C645" i="2" l="1"/>
  <c r="C656" i="2" l="1"/>
  <c r="C660" i="2" l="1"/>
  <c r="C662" i="2" s="1"/>
  <c r="C663" i="2" s="1"/>
  <c r="C665" i="2" s="1"/>
  <c r="C667" i="2" s="1"/>
  <c r="C669" i="2" s="1"/>
  <c r="C671" i="2" s="1"/>
  <c r="C676" i="2" s="1"/>
  <c r="C678" i="2" s="1"/>
  <c r="C679" i="2" s="1"/>
  <c r="C682" i="2" s="1"/>
  <c r="C685" i="2" s="1"/>
  <c r="C689" i="2" l="1"/>
  <c r="C695" i="2" s="1"/>
  <c r="C699" i="2" s="1"/>
  <c r="C701" i="2" l="1"/>
  <c r="C704" i="2" s="1"/>
  <c r="C708" i="2" s="1"/>
  <c r="C712" i="2" l="1"/>
  <c r="C716" i="2" s="1"/>
  <c r="C722" i="2" l="1"/>
  <c r="C726" i="2" s="1"/>
  <c r="C731" i="2" s="1"/>
  <c r="C733" i="2" l="1"/>
  <c r="C736" i="2" l="1"/>
  <c r="C738" i="2" l="1"/>
  <c r="C739" i="2" l="1"/>
  <c r="C740" i="2" l="1"/>
  <c r="C741" i="2" l="1"/>
  <c r="C743" i="2" l="1"/>
  <c r="C746" i="2" l="1"/>
  <c r="C747" i="2" l="1"/>
  <c r="C749" i="2" l="1"/>
  <c r="C751" i="2" l="1"/>
  <c r="C753" i="2" l="1"/>
  <c r="C755" i="2" l="1"/>
  <c r="C760" i="2" l="1"/>
  <c r="C774" i="2" l="1"/>
  <c r="C777" i="2" l="1"/>
  <c r="C786" i="2" l="1"/>
  <c r="C790" i="2" l="1"/>
  <c r="C794" i="2" l="1"/>
  <c r="C801" i="2" l="1"/>
  <c r="C805" i="2" l="1"/>
  <c r="C809" i="2" l="1"/>
  <c r="C814" i="2" s="1"/>
  <c r="C819" i="2" s="1"/>
  <c r="C825" i="2" s="1"/>
  <c r="C827" i="2" s="1"/>
  <c r="C830" i="2" s="1"/>
  <c r="C832" i="2" s="1"/>
  <c r="C835" i="2" s="1"/>
  <c r="C839" i="2" s="1"/>
  <c r="C846" i="2" s="1"/>
  <c r="C848" i="2" s="1"/>
  <c r="C852" i="2" s="1"/>
  <c r="C854" i="2" s="1"/>
  <c r="C859" i="2" s="1"/>
  <c r="C863" i="2" s="1"/>
  <c r="C867" i="2" s="1"/>
  <c r="C869" i="2" s="1"/>
  <c r="C871" i="2" s="1"/>
  <c r="C875" i="2" s="1"/>
  <c r="C877" i="2" s="1"/>
  <c r="C879" i="2" s="1"/>
  <c r="C883" i="2" s="1"/>
  <c r="C886" i="2" s="1"/>
  <c r="C890" i="2" s="1"/>
  <c r="C892" i="2" s="1"/>
  <c r="C896" i="2" s="1"/>
  <c r="C898" i="2" s="1"/>
  <c r="C902" i="2" s="1"/>
  <c r="C904" i="2" s="1"/>
  <c r="C912" i="2" s="1"/>
  <c r="C915" i="2" s="1"/>
  <c r="C922" i="2" s="1"/>
  <c r="C924" i="2" s="1"/>
  <c r="C926" i="2" s="1"/>
  <c r="C928" i="2" s="1"/>
  <c r="C934" i="2" s="1"/>
  <c r="C936" i="2" s="1"/>
  <c r="C938" i="2" s="1"/>
  <c r="C940" i="2" s="1"/>
  <c r="C944" i="2" s="1"/>
  <c r="C946" i="2" s="1"/>
  <c r="C950" i="2" s="1"/>
  <c r="C953" i="2" s="1"/>
  <c r="C956" i="2" s="1"/>
  <c r="C958" i="2" s="1"/>
  <c r="C962" i="2" s="1"/>
  <c r="C969" i="2" s="1"/>
  <c r="C989" i="2" s="1"/>
  <c r="C997" i="2" s="1"/>
  <c r="C1004" i="2" s="1"/>
  <c r="C1012" i="2" s="1"/>
  <c r="C1029" i="2" s="1"/>
  <c r="C1037" i="2" s="1"/>
  <c r="C1042" i="2" s="1"/>
  <c r="C1053" i="2" s="1"/>
  <c r="C1057" i="2" s="1"/>
  <c r="C1069" i="2" s="1"/>
  <c r="C1071" i="2" s="1"/>
  <c r="C1075" i="2" s="1"/>
  <c r="C1077" i="2" s="1"/>
  <c r="C1083" i="2" s="1"/>
  <c r="C1085" i="2" s="1"/>
  <c r="C1087" i="2" s="1"/>
  <c r="C1090" i="2" s="1"/>
  <c r="C1093" i="2" s="1"/>
  <c r="C1096" i="2" s="1"/>
  <c r="C1100" i="2" s="1"/>
  <c r="C1103" i="2" s="1"/>
  <c r="C1105" i="2" s="1"/>
  <c r="C1107" i="2" s="1"/>
  <c r="C1109" i="2" s="1"/>
  <c r="C1111" i="2" s="1"/>
  <c r="C1113" i="2" s="1"/>
  <c r="C1115" i="2" s="1"/>
  <c r="C1121" i="2" s="1"/>
  <c r="C1122" i="2" s="1"/>
  <c r="C1123" i="2" s="1"/>
  <c r="C1126" i="2" s="1"/>
  <c r="C1128" i="2" s="1"/>
  <c r="C1129" i="2" s="1"/>
  <c r="C1130" i="2" s="1"/>
  <c r="C1131" i="2" s="1"/>
  <c r="C1132" i="2" s="1"/>
  <c r="C1133" i="2" s="1"/>
  <c r="C1134" i="2" s="1"/>
  <c r="C1135" i="2" s="1"/>
  <c r="C1136" i="2" s="1"/>
  <c r="C1137" i="2" s="1"/>
  <c r="C1138" i="2" s="1"/>
  <c r="C1139" i="2" s="1"/>
  <c r="C1140" i="2" s="1"/>
  <c r="C1141" i="2" s="1"/>
  <c r="C1142" i="2" s="1"/>
  <c r="C1143" i="2" s="1"/>
  <c r="C1144" i="2" s="1"/>
  <c r="C1145" i="2" s="1"/>
  <c r="C1146" i="2" s="1"/>
  <c r="C1147" i="2" s="1"/>
  <c r="C1148" i="2" s="1"/>
  <c r="C1149" i="2" s="1"/>
  <c r="C1150" i="2" s="1"/>
  <c r="C1151" i="2" s="1"/>
  <c r="C1152" i="2" s="1"/>
  <c r="C1153" i="2" s="1"/>
  <c r="C1154" i="2" s="1"/>
  <c r="C1155" i="2" s="1"/>
  <c r="C1156" i="2" s="1"/>
  <c r="C1157" i="2" s="1"/>
  <c r="C1160" i="2" s="1"/>
  <c r="C1164" i="2" s="1"/>
  <c r="C1165" i="2" s="1"/>
  <c r="C1169" i="2" s="1"/>
  <c r="C1170" i="2" s="1"/>
  <c r="C1173" i="2" s="1"/>
  <c r="C1174" i="2" s="1"/>
  <c r="C1180" i="2" s="1"/>
  <c r="C1181" i="2" s="1"/>
  <c r="C1182" i="2" s="1"/>
  <c r="C1183" i="2" s="1"/>
  <c r="C1184" i="2" s="1"/>
  <c r="C1187" i="2" s="1"/>
  <c r="C1188" i="2" s="1"/>
  <c r="C1192" i="2" s="1"/>
  <c r="C1195" i="2" s="1"/>
  <c r="C1196" i="2" s="1"/>
  <c r="C1197" i="2" s="1"/>
  <c r="C1198" i="2" s="1"/>
  <c r="C1199" i="2" s="1"/>
  <c r="C1200" i="2" s="1"/>
  <c r="C1202" i="2" s="1"/>
  <c r="C1207" i="2" s="1"/>
  <c r="C1209" i="2" s="1"/>
  <c r="C1211" i="2" s="1"/>
  <c r="C1213" i="2" s="1"/>
  <c r="C1217" i="2" s="1"/>
  <c r="C1223" i="2" s="1"/>
  <c r="C1227" i="2" s="1"/>
  <c r="C1230" i="2" s="1"/>
  <c r="C1236" i="2" s="1"/>
  <c r="C1237" i="2" s="1"/>
  <c r="C1243" i="2" s="1"/>
  <c r="C1249" i="2" s="1"/>
  <c r="C1252" i="2" s="1"/>
  <c r="C1257" i="2" s="1"/>
  <c r="C1259" i="2" s="1"/>
  <c r="C1265" i="2" s="1"/>
  <c r="C1267" i="2" s="1"/>
  <c r="C1269" i="2" s="1"/>
  <c r="C1273" i="2" s="1"/>
  <c r="C1277" i="2" s="1"/>
  <c r="C1281" i="2" s="1"/>
  <c r="C1284" i="2" s="1"/>
  <c r="C1285" i="2" s="1"/>
  <c r="C1286" i="2" s="1"/>
  <c r="C1287" i="2" s="1"/>
  <c r="C1290" i="2" s="1"/>
  <c r="C1291" i="2" s="1"/>
  <c r="C1293" i="2" s="1"/>
  <c r="C1294" i="2" s="1"/>
  <c r="C1297" i="2" s="1"/>
  <c r="C1298" i="2" s="1"/>
  <c r="C1300" i="2" s="1"/>
  <c r="C1301" i="2" s="1"/>
  <c r="C1302" i="2" s="1"/>
  <c r="C1303" i="2" s="1"/>
  <c r="C1304" i="2" s="1"/>
  <c r="C1305" i="2" s="1"/>
  <c r="C1306" i="2" s="1"/>
  <c r="C1307" i="2" s="1"/>
  <c r="C1308" i="2" s="1"/>
  <c r="C1310" i="2" s="1"/>
  <c r="C1313" i="2" s="1"/>
  <c r="C1314" i="2" s="1"/>
  <c r="C1317" i="2" s="1"/>
  <c r="C1319" i="2" s="1"/>
  <c r="C1323" i="2" s="1"/>
</calcChain>
</file>

<file path=xl/sharedStrings.xml><?xml version="1.0" encoding="utf-8"?>
<sst xmlns="http://schemas.openxmlformats.org/spreadsheetml/2006/main" count="14650" uniqueCount="2071">
  <si>
    <t>Export VZ</t>
  </si>
  <si>
    <t>List obsahuje:</t>
  </si>
  <si>
    <t>1) Rekapitulace stavby</t>
  </si>
  <si>
    <t>2) Rekapitulace objektů stavby a soupisů prací</t>
  </si>
  <si>
    <t>3.0</t>
  </si>
  <si>
    <t/>
  </si>
  <si>
    <t>False</t>
  </si>
  <si>
    <t>{32084c5c-c44f-4b5e-8388-bd70c0199fac}</t>
  </si>
  <si>
    <t>&gt;&gt;  skryté sloupce  &lt;&lt;</t>
  </si>
  <si>
    <t>0,01</t>
  </si>
  <si>
    <t>21</t>
  </si>
  <si>
    <t>15</t>
  </si>
  <si>
    <t>REKAPITULACE STAVBY</t>
  </si>
  <si>
    <t>v ---  níže se nacházejí doplnkové a pomocné údaje k sestavám  --- v</t>
  </si>
  <si>
    <t>Návod na vyplnění</t>
  </si>
  <si>
    <t>0,001</t>
  </si>
  <si>
    <t>Kód:</t>
  </si>
  <si>
    <t>275/2018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</si>
  <si>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</si>
  <si>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</si>
  <si>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Pracoviště PET CT v Pardubické nemocnici 125, 530 02 Pardubice</t>
  </si>
  <si>
    <t>KSO:</t>
  </si>
  <si>
    <t>CC-CZ:</t>
  </si>
  <si>
    <t>Místo:</t>
  </si>
  <si>
    <t>Nemocnice Pardubice</t>
  </si>
  <si>
    <t>Datum:</t>
  </si>
  <si>
    <t>12. 10. 2018</t>
  </si>
  <si>
    <t>Zadavatel:</t>
  </si>
  <si>
    <t>IČ:</t>
  </si>
  <si>
    <t>Pardubický kraj, Komenského náměstí</t>
  </si>
  <si>
    <t>DIČ:</t>
  </si>
  <si>
    <t>Uchazeč:</t>
  </si>
  <si>
    <t>Vyplň údaj</t>
  </si>
  <si>
    <t>Projektant:</t>
  </si>
  <si>
    <t>JIKA CZ</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</si>
  <si>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</si>
  <si>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</si>
  <si>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</si>
  <si>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</si>
  <si>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</si>
  <si>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</si>
  <si>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</si>
  <si>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</si>
  <si>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</si>
  <si>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</si>
  <si>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</si>
  <si>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</si>
  <si>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</si>
  <si>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</si>
  <si>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</si>
  <si>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</si>
  <si>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</si>
  <si>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</si>
  <si>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</si>
  <si>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</si>
  <si>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</si>
  <si>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</si>
  <si>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</si>
  <si>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</si>
  <si>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</si>
  <si>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</si>
  <si>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</si>
  <si>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</si>
  <si>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</si>
  <si>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</si>
  <si>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</si>
  <si>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</si>
  <si>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</si>
  <si>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</si>
  <si>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</si>
  <si>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</si>
  <si>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</si>
  <si>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</si>
  <si>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</si>
  <si>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</si>
  <si>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</si>
  <si>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</si>
  <si>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ASŘ</t>
  </si>
  <si>
    <t>STA</t>
  </si>
  <si>
    <t>1</t>
  </si>
  <si>
    <t>{2f0adb61-e60c-40e3-b6cc-8a53ef829ba2}</t>
  </si>
  <si>
    <t>2</t>
  </si>
  <si>
    <t>02</t>
  </si>
  <si>
    <t>ÚT</t>
  </si>
  <si>
    <t>{20ac2fa8-e4b1-428b-a964-ac7e9643f49f}</t>
  </si>
  <si>
    <t>03</t>
  </si>
  <si>
    <t>VZT</t>
  </si>
  <si>
    <t>{bc83a1a2-9158-4f2d-9f99-ebb0d8245d2f}</t>
  </si>
  <si>
    <t>04</t>
  </si>
  <si>
    <t>MaR</t>
  </si>
  <si>
    <t>{054ee0fb-b526-49c3-a7c1-9ae4ad462220}</t>
  </si>
  <si>
    <t>05</t>
  </si>
  <si>
    <t>ZTI</t>
  </si>
  <si>
    <t>{e9220949-404b-4d64-8d64-f31fb8631e1a}</t>
  </si>
  <si>
    <t>06</t>
  </si>
  <si>
    <t>NN</t>
  </si>
  <si>
    <t>{237f59de-b962-4d32-a2d1-f6d248cdca0f}</t>
  </si>
  <si>
    <t>07</t>
  </si>
  <si>
    <t>Slaboproud</t>
  </si>
  <si>
    <t>{5f591f44-8699-4572-8967-08191cc0cf1b}</t>
  </si>
  <si>
    <t>08</t>
  </si>
  <si>
    <t>Mediciální plyny</t>
  </si>
  <si>
    <t>{097a5407-c1ed-4d31-a880-eefb9181d4bb}</t>
  </si>
  <si>
    <t>09</t>
  </si>
  <si>
    <t>10</t>
  </si>
  <si>
    <t>NN přípojka</t>
  </si>
  <si>
    <t>{9d1ffcbb-8203-4740-9d89-52053847e909}</t>
  </si>
  <si>
    <t>11</t>
  </si>
  <si>
    <t>Přesun MRI</t>
  </si>
  <si>
    <t>{1fc716ed-803e-45d8-95d0-32e7094ed960}</t>
  </si>
  <si>
    <t>VORN</t>
  </si>
  <si>
    <t>Vedlejší a ostatní rozpočtové náklady</t>
  </si>
  <si>
    <t>{ad9a6218-551a-4bd3-874c-b54ff9d1146e}</t>
  </si>
  <si>
    <t>1) Krycí list soupisu</t>
  </si>
  <si>
    <t>2) Rekapitulace</t>
  </si>
  <si>
    <t>3) Soupis prací</t>
  </si>
  <si>
    <t>Zpět na list:</t>
  </si>
  <si>
    <t>Rekapitulace stavby</t>
  </si>
  <si>
    <t>KRYCÍ LIST SOUPISU</t>
  </si>
  <si>
    <t>Objekt:</t>
  </si>
  <si>
    <t>01 - ASŘ</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</si>
  <si>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</si>
  <si>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</si>
  <si>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</si>
  <si>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</si>
  <si>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</si>
  <si>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</si>
  <si>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</si>
  <si>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</si>
  <si>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</si>
  <si>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</si>
  <si>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</si>
  <si>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</si>
  <si>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</si>
  <si>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</si>
  <si>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</si>
  <si>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</si>
  <si>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</si>
  <si>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</si>
  <si>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</si>
  <si>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</si>
  <si>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</si>
  <si>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</si>
  <si>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</si>
  <si>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</si>
  <si>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</si>
  <si>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</si>
  <si>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</si>
  <si>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</si>
  <si>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</si>
  <si>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M - Práce a dodávky M</t>
  </si>
  <si>
    <t xml:space="preserve">    21-M - Elektromontáže</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</si>
  <si>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</si>
  <si>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</si>
  <si>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</si>
  <si>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</si>
  <si>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</si>
  <si>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</si>
  <si>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</si>
  <si>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</si>
  <si>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</si>
  <si>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</si>
  <si>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</si>
  <si>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</si>
  <si>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</si>
  <si>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</si>
  <si>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</si>
  <si>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</si>
  <si>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</si>
  <si>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</si>
  <si>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</si>
  <si>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</si>
  <si>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112151353</t>
  </si>
  <si>
    <t>Pokácení stromu postupné se spouštěním částí kmene a koruny o průměru na řezné ploše pařezu přes 300 do 400 mm</t>
  </si>
  <si>
    <t>kus</t>
  </si>
  <si>
    <t>CS ÚRS 2018 01</t>
  </si>
  <si>
    <t>4</t>
  </si>
  <si>
    <t>1991125691</t>
  </si>
  <si>
    <t>VV</t>
  </si>
  <si>
    <t>ODSTRANĚNÍ PŮVODNÍCH JAVORŮ</t>
  </si>
  <si>
    <t>6</t>
  </si>
  <si>
    <t>Součet</t>
  </si>
  <si>
    <t>112201113</t>
  </si>
  <si>
    <t>Odstranění pařezu v rovině nebo na svahu do 1:5 o průměru pařezu na řezné ploše přes 300 do 400 mm</t>
  </si>
  <si>
    <t>-1929448389</t>
  </si>
  <si>
    <t>3</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</si>
  <si>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</si>
  <si>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</si>
  <si>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</si>
  <si>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1300689924</t>
  </si>
  <si>
    <t>PŮVODNÍ OKAPOVÝ CHODNÍČEK</t>
  </si>
  <si>
    <t>25,32</t>
  </si>
  <si>
    <t>113107312</t>
  </si>
  <si>
    <t>Odstranění podkladů nebo krytů strojně plochy jednotlivě do 50 m2 s přemístěním hmot na skládku na vzdálenost do 3 m nebo s naložením na dopravní prostředek z kameniva těženého, o tl. vrstvy přes 100 do 200 mm</t>
  </si>
  <si>
    <t>-445711142</t>
  </si>
  <si>
    <t>ODSTRANĚNÍ PODKLADNÍCH VRSTEV PŮVODNÍHO OKAPOVÉHO CHODNÍČKU</t>
  </si>
  <si>
    <t>5</t>
  </si>
  <si>
    <t>113202111</t>
  </si>
  <si>
    <t>Vytrhání obrub  s vybouráním lože, s přemístěním hmot na skládku na vzdálenost do 3 m nebo s naložením na dopravní prostředek z krajníků nebo obrubníků stojatých</t>
  </si>
  <si>
    <t>m</t>
  </si>
  <si>
    <t>218235825</t>
  </si>
  <si>
    <t>DEMONTÁŽ PŮVODNÍHO OKAPOVÉHO CHODNÍČKU</t>
  </si>
  <si>
    <t>48,49</t>
  </si>
  <si>
    <t>122201102</t>
  </si>
  <si>
    <t>Odkopávky a prokopávky nezapažené  s přehozením výkopku na vzdálenost do 3 m nebo s naložením na dopravní prostředek v hornině tř. 3 přes 100 do 1 000 m3</t>
  </si>
  <si>
    <t>m3</t>
  </si>
  <si>
    <t>648865038</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</si>
  <si>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</si>
  <si>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</si>
  <si>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PRO ZÁKLADOVÉ DESKY</t>
  </si>
  <si>
    <t>12,598*8,176*0,75</t>
  </si>
  <si>
    <t>4,65*3,87*0,5</t>
  </si>
  <si>
    <t>12,62*26,99*0,5</t>
  </si>
  <si>
    <t>8,66*2,37*0,5</t>
  </si>
  <si>
    <t>2*50*1</t>
  </si>
  <si>
    <t>PRO SCHODIŠTĚ</t>
  </si>
  <si>
    <t>5,043*2,85*4,6</t>
  </si>
  <si>
    <t>PRO ZÁMKOVOU DLAŽBU</t>
  </si>
  <si>
    <t>72*0,24</t>
  </si>
  <si>
    <t>PRO OKAPOVÝ CHODNÍČEK</t>
  </si>
  <si>
    <t>40*0,08</t>
  </si>
  <si>
    <t>7</t>
  </si>
  <si>
    <t>122201109</t>
  </si>
  <si>
    <t>Odkopávky a prokopávky nezapažené  s přehozením výkopku na vzdálenost do 3 m nebo s naložením na dopravní prostředek v hornině tř. 3 Příplatek k cenám za lepivost horniny tř. 3</t>
  </si>
  <si>
    <t>2061685140</t>
  </si>
  <si>
    <t>8</t>
  </si>
  <si>
    <t>131201102</t>
  </si>
  <si>
    <t>Hloubení nezapažených jam a zářezů s urovnáním dna do předepsaného profilu a spádu v hornině tř. 3 přes 100 do 1 000 m3</t>
  </si>
  <si>
    <t>-1374738272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</si>
  <si>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</si>
  <si>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15*10*4,6</t>
  </si>
  <si>
    <t>2*155*0,5</t>
  </si>
  <si>
    <t>9</t>
  </si>
  <si>
    <t>131201109</t>
  </si>
  <si>
    <t>Hloubení nezapažených jam a zářezů s urovnáním dna do předepsaného profilu a spádu Příplatek k cenám za lepivost horniny tř. 3</t>
  </si>
  <si>
    <t>460388538</t>
  </si>
  <si>
    <t>132201101</t>
  </si>
  <si>
    <t>Hloubení zapažených i nezapažených rýh šířky do 600 mm  s urovnáním dna do předepsaného profilu a spádu v hornině tř. 3 do 100 m3</t>
  </si>
  <si>
    <t>-1529292415</t>
  </si>
  <si>
    <t>PRO ZÁKLADOVÉ PASY</t>
  </si>
  <si>
    <t>79,068</t>
  </si>
  <si>
    <t>PRO OBRUBNÍKY</t>
  </si>
  <si>
    <t>160*0,2*0,2</t>
  </si>
  <si>
    <t>132201109</t>
  </si>
  <si>
    <t>Hloubení zapažených i nezapažených rýh šířky do 600 mm  s urovnáním dna do předepsaného profilu a spádu v hornině tř. 3 Příplatek k cenám za lepivost horniny tř. 3</t>
  </si>
  <si>
    <t>-1097989201</t>
  </si>
  <si>
    <t>12</t>
  </si>
  <si>
    <t>132201201</t>
  </si>
  <si>
    <t>Hloubení zapažených i nezapažených rýh šířky přes 600 do 2 000 mm  s urovnáním dna do předepsaného profilu a spádu v hornině tř. 3 do 100 m3</t>
  </si>
  <si>
    <t>-344702636</t>
  </si>
  <si>
    <t>PŘÍPOJKA NN</t>
  </si>
  <si>
    <t>15*1,2*1,2</t>
  </si>
  <si>
    <t>35*1,2*1,2</t>
  </si>
  <si>
    <t>13</t>
  </si>
  <si>
    <t>132201209</t>
  </si>
  <si>
    <t>Hloubení zapažených i nezapažených rýh šířky přes 600 do 2 000 mm  s urovnáním dna do předepsaného profilu a spádu v hornině tř. 3 Příplatek k cenám za lepivost horniny tř. 3</t>
  </si>
  <si>
    <t>-1687150844</t>
  </si>
  <si>
    <t>14</t>
  </si>
  <si>
    <t>151101101</t>
  </si>
  <si>
    <t>Zřízení pažení a rozepření stěn rýh pro podzemní vedení pro všechny šířky rýhy  příložné pro jakoukoliv mezerovitost, hloubky do 2 m</t>
  </si>
  <si>
    <t>-1123098887</t>
  </si>
  <si>
    <t>15*1,2*2</t>
  </si>
  <si>
    <t>35*1,2*2</t>
  </si>
  <si>
    <t>151101111</t>
  </si>
  <si>
    <t>Odstranění pažení a rozepření stěn rýh pro podzemní vedení  s uložením materiálu na vzdálenost do 3 m od kraje výkopu příložné, hloubky do 2 m</t>
  </si>
  <si>
    <t>-2113993174</t>
  </si>
  <si>
    <t>16</t>
  </si>
  <si>
    <t>151101201</t>
  </si>
  <si>
    <t>Zřízení pažení stěn výkopu bez rozepření nebo vzepření  příložné, hloubky do 4 m</t>
  </si>
  <si>
    <t>64</t>
  </si>
  <si>
    <t>932760159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</si>
  <si>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</si>
  <si>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15*4,6*2</t>
  </si>
  <si>
    <t>10*4,6*2</t>
  </si>
  <si>
    <t>17</t>
  </si>
  <si>
    <t>151101211</t>
  </si>
  <si>
    <t>Odstranění pažení stěn výkopu  s uložením pažin na vzdálenost do 3 m od okraje výkopu příložné, hloubky do 4 m</t>
  </si>
  <si>
    <t>1872169574</t>
  </si>
  <si>
    <t>18</t>
  </si>
  <si>
    <t>153112123.R01</t>
  </si>
  <si>
    <t>Dodávka a montáž štětovnic typu VL 504, délka 9m - specifikace zcela dle PD</t>
  </si>
  <si>
    <t>-511118885</t>
  </si>
  <si>
    <t>VL504</t>
  </si>
  <si>
    <t>26</t>
  </si>
  <si>
    <t>19</t>
  </si>
  <si>
    <t>153112123.R02</t>
  </si>
  <si>
    <t>Dodávka a montáž štětovnic typu VL 504, délka 3m - specifikace zcela dle PD</t>
  </si>
  <si>
    <t>1127002709</t>
  </si>
  <si>
    <t>24</t>
  </si>
  <si>
    <t>20</t>
  </si>
  <si>
    <t>161101102</t>
  </si>
  <si>
    <t>Svislé přemístění výkopku  bez naložení do dopravní nádoby avšak s vyprázdněním dopravní nádoby na hromadu nebo do dopravního prostředku z horniny tř. 1 až 4, při hloubce výkopu přes 2,5 do 4 m</t>
  </si>
  <si>
    <t>-1182647221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</si>
  <si>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</si>
  <si>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1547,1</t>
  </si>
  <si>
    <t>162201102</t>
  </si>
  <si>
    <t>Vodorovné přemístění výkopku nebo sypaniny po suchu  na obvyklém dopravním prostředku, bez naložení výkopku, avšak se složením bez rozhrnutí z horniny tř. 1 až 4 na vzdálenost přes 20 do 50 m</t>
  </si>
  <si>
    <t>1162261438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</si>
  <si>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</si>
  <si>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VNITROSTAVENIŠTNÍ PŘEMÍSTĚNÍ VÝKOPKU</t>
  </si>
  <si>
    <t>1571</t>
  </si>
  <si>
    <t>ZPĚTNÁ DOPRAVA K ZÁSYPU</t>
  </si>
  <si>
    <t>244+50</t>
  </si>
  <si>
    <t>22</t>
  </si>
  <si>
    <t>162701105</t>
  </si>
  <si>
    <t>Vodorovné přemístění výkopku nebo sypaniny po suchu  na obvyklém dopravním prostředku, bez naložení výkopku, avšak se složením bez rozhrnutí z horniny tř. 1 až 4 na vzdálenost přes 9 000 do 10 000 m</t>
  </si>
  <si>
    <t>1247868824</t>
  </si>
  <si>
    <t>ODVOZ PŘEBYTEČNÉHO VÝKOPKU</t>
  </si>
  <si>
    <t>23</t>
  </si>
  <si>
    <t>171201201</t>
  </si>
  <si>
    <t>Uložení sypaniny  na skládky</t>
  </si>
  <si>
    <t>275388316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</si>
  <si>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</si>
  <si>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</si>
  <si>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na skládce (skládkovné) zeminy a kameniva zatříděného do Katalogu odpadů pod kódem 170 504</t>
  </si>
  <si>
    <t>t</t>
  </si>
  <si>
    <t>-1570699728</t>
  </si>
  <si>
    <t xml:space="preserve">Poznámka k souboru cen:_x000D_
1. Ceny uvedené v souboru cen lze po dohodě upravit podle místních podmínek. </t>
  </si>
  <si>
    <t>25</t>
  </si>
  <si>
    <t>174101101</t>
  </si>
  <si>
    <t>Zásyp sypaninou z jakékoliv horniny  s uložením výkopku ve vrstvách se zhutněním jam, šachet, rýh nebo kolem objektů v těchto vykopávkách</t>
  </si>
  <si>
    <t>2111626391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</si>
  <si>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</si>
  <si>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t>
  </si>
  <si>
    <t>224+50</t>
  </si>
  <si>
    <t>181951102</t>
  </si>
  <si>
    <t>Úprava pláně vyrovnáním výškových rozdílů  v hornině tř. 1 až 4 se zhutněním</t>
  </si>
  <si>
    <t>-1351982425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</si>
  <si>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</si>
  <si>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12,598*8,176</t>
  </si>
  <si>
    <t>4,65*3,87</t>
  </si>
  <si>
    <t>12,62*26,99</t>
  </si>
  <si>
    <t>8,66*2,37</t>
  </si>
  <si>
    <t>5,043*2,85</t>
  </si>
  <si>
    <t>ENERGOKANÁL</t>
  </si>
  <si>
    <t>2,5*6,07</t>
  </si>
  <si>
    <t>20,675*2,5</t>
  </si>
  <si>
    <t>POD ZÁMKOVOU DLAŽBU</t>
  </si>
  <si>
    <t>72</t>
  </si>
  <si>
    <t>POD OKAPOVÝ CHODNÍČEK</t>
  </si>
  <si>
    <t>40</t>
  </si>
  <si>
    <t>182101101</t>
  </si>
  <si>
    <t>Svahování trvalých svahů do projektovaných profilů  s potřebným přemístěním výkopku při svahování v zářezech v hornině tř. 1 až 4</t>
  </si>
  <si>
    <t>871277299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</si>
  <si>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</si>
  <si>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15*4*2</t>
  </si>
  <si>
    <t>10*4*2</t>
  </si>
  <si>
    <t>Zakládání</t>
  </si>
  <si>
    <t>226111213</t>
  </si>
  <si>
    <t>Velkoprofilové vrty náběrovým vrtáním svislé nezapažené  průměru přes 400 do 450 mm, v hl přes 5 m v hornině tř. III</t>
  </si>
  <si>
    <t>1838587054</t>
  </si>
  <si>
    <t>SPODNÍ PODLAŽÍ</t>
  </si>
  <si>
    <t>"5" 4,5</t>
  </si>
  <si>
    <t>"7"4</t>
  </si>
  <si>
    <t>"8" 2</t>
  </si>
  <si>
    <t>HORNÍ PODLAŽÍ</t>
  </si>
  <si>
    <t>"1" 7</t>
  </si>
  <si>
    <t>"2" 5</t>
  </si>
  <si>
    <t>"3" 6</t>
  </si>
  <si>
    <t>"4" 5</t>
  </si>
  <si>
    <t>"6" 5</t>
  </si>
  <si>
    <t>"7" 8</t>
  </si>
  <si>
    <t>"12" 5</t>
  </si>
  <si>
    <t>"17" 5</t>
  </si>
  <si>
    <t>"24" 7</t>
  </si>
  <si>
    <t>"25" 5</t>
  </si>
  <si>
    <t>"27" 5</t>
  </si>
  <si>
    <t>226112213</t>
  </si>
  <si>
    <t>Velkoprofilové vrty náběrovým vrtáním svislé nezapažené  průměru přes 550 do 650 mm, v hl přes 5 m v hornině tř. III</t>
  </si>
  <si>
    <t>496841419</t>
  </si>
  <si>
    <t>"1" 5</t>
  </si>
  <si>
    <t>"2" 4</t>
  </si>
  <si>
    <t>"3" 4,5</t>
  </si>
  <si>
    <t>"4" 6</t>
  </si>
  <si>
    <t>"6" 8</t>
  </si>
  <si>
    <t>"9" 8</t>
  </si>
  <si>
    <t>"10" 4</t>
  </si>
  <si>
    <t>"5" 5</t>
  </si>
  <si>
    <t>"8" 9</t>
  </si>
  <si>
    <t>"9" 6</t>
  </si>
  <si>
    <t>"10" 5</t>
  </si>
  <si>
    <t>"11" 9</t>
  </si>
  <si>
    <t>"13" 6</t>
  </si>
  <si>
    <t>"14" 5</t>
  </si>
  <si>
    <t>"15" 7</t>
  </si>
  <si>
    <t>"16" 6</t>
  </si>
  <si>
    <t>"18" 7</t>
  </si>
  <si>
    <t>"19" 5</t>
  </si>
  <si>
    <t>"20" 5</t>
  </si>
  <si>
    <t>"21" 9</t>
  </si>
  <si>
    <t>"22" 6</t>
  </si>
  <si>
    <t>"23" 7</t>
  </si>
  <si>
    <t>"26" 7</t>
  </si>
  <si>
    <t>231212111</t>
  </si>
  <si>
    <t>Zřízení výplně pilot zapažených s vytažením pažnic z vrtu  svislých z betonu železového, v hl od 0 do 10 m, při průměru piloty přes 245 do 450 mm</t>
  </si>
  <si>
    <t>-527964785</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</si>
  <si>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</si>
  <si>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M</t>
  </si>
  <si>
    <t>58932935</t>
  </si>
  <si>
    <t>beton C 25/30 XF1 XA1 kamenivo frakce 0/8</t>
  </si>
  <si>
    <t>-11363092</t>
  </si>
  <si>
    <t>73,5*0,4*1,3</t>
  </si>
  <si>
    <t>32</t>
  </si>
  <si>
    <t>231212112</t>
  </si>
  <si>
    <t>Zřízení výplně pilot zapažených s vytažením pažnic z vrtu  svislých z betonu železového, v hl od 0 do 10 m, při průměru piloty přes 450 do 650 mm</t>
  </si>
  <si>
    <t>-546268344</t>
  </si>
  <si>
    <t>434663341</t>
  </si>
  <si>
    <t>143,5*0,62*1,3</t>
  </si>
  <si>
    <t>231611114</t>
  </si>
  <si>
    <t>Výztuž pilot betonovaných do země  z oceli 10 505 (R)</t>
  </si>
  <si>
    <t>-273383818</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</si>
  <si>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</si>
  <si>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38,22*0,08</t>
  </si>
  <si>
    <t>115,661*0,08</t>
  </si>
  <si>
    <t>271532213</t>
  </si>
  <si>
    <t>Podsyp pod základové konstrukce se zhutněním a urovnáním povrchu z kameniva hrubého, frakce 8 - 16 mm</t>
  </si>
  <si>
    <t>1372081702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</si>
  <si>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</si>
  <si>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12,598*8,17*0,2</t>
  </si>
  <si>
    <t>4,65*3,87*0,2</t>
  </si>
  <si>
    <t>12,62*26,99*0,2</t>
  </si>
  <si>
    <t>8,66*2,37*0,2</t>
  </si>
  <si>
    <t>273311311</t>
  </si>
  <si>
    <t>Základy z betonu prostého desky z betonu kamenem prokládaného tř. C 8/10</t>
  </si>
  <si>
    <t>-1125398820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</si>
  <si>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</si>
  <si>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PODKLADNÍ BETONY</t>
  </si>
  <si>
    <t>12,58*8,176*0,05</t>
  </si>
  <si>
    <t>4,65*3,87*0,05</t>
  </si>
  <si>
    <t>12,62*26,99*0,05</t>
  </si>
  <si>
    <t>8,66*2,37*0,05</t>
  </si>
  <si>
    <t>2,5*6,07*0,05</t>
  </si>
  <si>
    <t>20,675*2,5*0,05</t>
  </si>
  <si>
    <t>273321511</t>
  </si>
  <si>
    <t>Základy z betonu železového (bez výztuže) desky z betonu bez zvýšených nároků na prostředí tř. C 25/30</t>
  </si>
  <si>
    <t>1374751828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</si>
  <si>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</si>
  <si>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12,598*8,176*0,5</t>
  </si>
  <si>
    <t>4,65*3,87*0,25</t>
  </si>
  <si>
    <t>12,62*26,99*0,25</t>
  </si>
  <si>
    <t>8,66*2,37*0,25</t>
  </si>
  <si>
    <t>43,885</t>
  </si>
  <si>
    <t>2,5*6,07*0,25</t>
  </si>
  <si>
    <t>20,675*2,5*0,25</t>
  </si>
  <si>
    <t>273351121</t>
  </si>
  <si>
    <t>Bednění základů desek zřízení</t>
  </si>
  <si>
    <t>2132299988</t>
  </si>
  <si>
    <t xml:space="preserve">Poznámka k souboru cen:_x000D_
1. Ceny jsou určeny pro bednění ve volném prostranství, ve volných nebo zapažených jamách, rýhách a šachtách. 2. Kruhové nebo obloukové bednění poloměru do 1 m se oceňuje individuálně. </t>
  </si>
  <si>
    <t>12,598*0,7*2</t>
  </si>
  <si>
    <t>8,176*0,7*2</t>
  </si>
  <si>
    <t>4,65*0,5*2</t>
  </si>
  <si>
    <t>3,87*0,5*2</t>
  </si>
  <si>
    <t>12,62*0,5*2</t>
  </si>
  <si>
    <t>26,99*0,5*2</t>
  </si>
  <si>
    <t>8,66*0,5*2</t>
  </si>
  <si>
    <t>2,37*0,5*2</t>
  </si>
  <si>
    <t>273351122</t>
  </si>
  <si>
    <t>Bednění základů desek odstranění</t>
  </si>
  <si>
    <t>-841069616</t>
  </si>
  <si>
    <t>273361821</t>
  </si>
  <si>
    <t>Výztuž základů desek z betonářské oceli 10 505 (R) nebo BSt 500</t>
  </si>
  <si>
    <t>563840421</t>
  </si>
  <si>
    <t xml:space="preserve">Poznámka k souboru cen:_x000D_
1. Ceny platí pro desky rovné, s náběhy, hřibové nebo upnuté do žeber včetně výztuže těchto žeber. </t>
  </si>
  <si>
    <t>274321311</t>
  </si>
  <si>
    <t>Základy z betonu železového (bez výztuže) pasy z betonu bez zvýšených nároků na prostředí tř. C 16/20</t>
  </si>
  <si>
    <t>-705595124</t>
  </si>
  <si>
    <t>274351121</t>
  </si>
  <si>
    <t>Bednění základů pasů rovné zřízení</t>
  </si>
  <si>
    <t>-14964514</t>
  </si>
  <si>
    <t>PODBETONOVÁNÍ ZÁKLADOVÝCH PASŮ</t>
  </si>
  <si>
    <t>15*3,3*2</t>
  </si>
  <si>
    <t>5*3,3*2</t>
  </si>
  <si>
    <t>274351122</t>
  </si>
  <si>
    <t>Bednění základů pasů rovné odstranění</t>
  </si>
  <si>
    <t>-710769023</t>
  </si>
  <si>
    <t>274361821</t>
  </si>
  <si>
    <t>Výztuž základů pasů z betonářské oceli 10 505 (R) nebo BSt 500</t>
  </si>
  <si>
    <t>-463309931</t>
  </si>
  <si>
    <t>PODBETONOVÁNÍ PASŮ</t>
  </si>
  <si>
    <t>26,4*0,15</t>
  </si>
  <si>
    <t>279113154</t>
  </si>
  <si>
    <t>Základové zdi z tvárnic ztraceného bednění včetně výplně z betonu  bez zvláštních nároků na vliv prostředí třídy C 25/30, tloušťky zdiva přes 250 do 300 mm</t>
  </si>
  <si>
    <t>444116039</t>
  </si>
  <si>
    <t>2,5*2,5</t>
  </si>
  <si>
    <t>279311114</t>
  </si>
  <si>
    <t>Postupné podbetonování základového zdiva  jakékoliv tloušťky, bez výkopu, bez zapažení a bednění, prostým betonem tř. C 16/20</t>
  </si>
  <si>
    <t>-300361813</t>
  </si>
  <si>
    <t>PODBETONOVÁNÍ STÁVAJÍCÍCH ZÁKLADOVÝCH KONSTRUKCÍ</t>
  </si>
  <si>
    <t>15*3,3*0,4</t>
  </si>
  <si>
    <t>5*3,3*0,4</t>
  </si>
  <si>
    <t>Svislé a kompletní konstrukce</t>
  </si>
  <si>
    <t>311235431</t>
  </si>
  <si>
    <t>Zdivo jednovrstvé z cihel děrovaných broušených na zdicí pěnu, pevnost cihel do P10, tl. zdiva 240 mm</t>
  </si>
  <si>
    <t>-83487120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</si>
  <si>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</si>
  <si>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WI01</t>
  </si>
  <si>
    <t>12,56*3,6</t>
  </si>
  <si>
    <t>ODEČET OTVORŮ</t>
  </si>
  <si>
    <t>-0,5*0,5</t>
  </si>
  <si>
    <t>-1*1,97</t>
  </si>
  <si>
    <t>-1,4*1,97</t>
  </si>
  <si>
    <t>-1,9*1,97</t>
  </si>
  <si>
    <t>Mezisoučet</t>
  </si>
  <si>
    <t>WI02</t>
  </si>
  <si>
    <t>4,66*3,45</t>
  </si>
  <si>
    <t>21,26*3,45</t>
  </si>
  <si>
    <t>9,41*3,45</t>
  </si>
  <si>
    <t>-1,61*2,15</t>
  </si>
  <si>
    <t>-1,145*1,72</t>
  </si>
  <si>
    <t>-3*2,15</t>
  </si>
  <si>
    <t>WI03</t>
  </si>
  <si>
    <t>5,68*3,6</t>
  </si>
  <si>
    <t>11*3,6</t>
  </si>
  <si>
    <t>6,18*3,6</t>
  </si>
  <si>
    <t>-0,8*1,97*3</t>
  </si>
  <si>
    <t>-1,1*1,97</t>
  </si>
  <si>
    <t>-1,25*1,97</t>
  </si>
  <si>
    <t>-1,5*1,5</t>
  </si>
  <si>
    <t>WI04</t>
  </si>
  <si>
    <t>3,51*3,6</t>
  </si>
  <si>
    <t>2,35*3,6</t>
  </si>
  <si>
    <t>-0,8*1,97</t>
  </si>
  <si>
    <t>311235451</t>
  </si>
  <si>
    <t>Zdivo jednovrstvé z cihel děrovaných broušených na zdicí pěnu, pevnost cihel do P10, tl. zdiva 300 mm</t>
  </si>
  <si>
    <t>544947597</t>
  </si>
  <si>
    <t>WE03</t>
  </si>
  <si>
    <t>7,32*0,5</t>
  </si>
  <si>
    <t>27,07*0,5</t>
  </si>
  <si>
    <t>22,51*0,5</t>
  </si>
  <si>
    <t>0,7*0,5*2</t>
  </si>
  <si>
    <t>8,84*0,5</t>
  </si>
  <si>
    <t>311235511</t>
  </si>
  <si>
    <t>Zdivo jednovrstvé z cihel děrovaných broušených na zdicí pěnu, pevnost cihel do P10, tl. zdiva 440 mm</t>
  </si>
  <si>
    <t>-1477258891</t>
  </si>
  <si>
    <t>OBVODOVÉ ZDIVO - WE01</t>
  </si>
  <si>
    <t>27,07*3,45</t>
  </si>
  <si>
    <t>22,51*3,45</t>
  </si>
  <si>
    <t>0,7*3,45*2</t>
  </si>
  <si>
    <t>8,84*3,45</t>
  </si>
  <si>
    <t>7,32*3,45</t>
  </si>
  <si>
    <t>3,68*3,45</t>
  </si>
  <si>
    <t>ODEČTY OTVORŮ</t>
  </si>
  <si>
    <t>-2,5*1,5*2</t>
  </si>
  <si>
    <t>-1,1*2,15</t>
  </si>
  <si>
    <t>-1,5*1,5*6</t>
  </si>
  <si>
    <t>317168051</t>
  </si>
  <si>
    <t>Překlady keramické vysoké osazené do maltového lože, šířky překladu 70 mm výšky 238 mm, délky 1000 mm</t>
  </si>
  <si>
    <t>2087040346</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</si>
  <si>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</si>
  <si>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"B08" 3</t>
  </si>
  <si>
    <t>"B14" 3</t>
  </si>
  <si>
    <t>317168052</t>
  </si>
  <si>
    <t>Překlady keramické vysoké osazené do maltového lože, šířky překladu 70 mm výšky 238 mm, délky 1250 mm</t>
  </si>
  <si>
    <t>-683479604</t>
  </si>
  <si>
    <t>"B06"  3*5</t>
  </si>
  <si>
    <t>317168053</t>
  </si>
  <si>
    <t>Překlady keramické vysoké osazené do maltového lože, šířky překladu 70 mm výšky 238 mm, délky 1500 mm</t>
  </si>
  <si>
    <t>-1716258919</t>
  </si>
  <si>
    <t>"B04" 5</t>
  </si>
  <si>
    <t>"B05" 3*5</t>
  </si>
  <si>
    <t>317168054</t>
  </si>
  <si>
    <t>Překlady keramické vysoké osazené do maltového lože, šířky překladu 70 mm výšky 238 mm, délky 1750 mm</t>
  </si>
  <si>
    <t>-2038446081</t>
  </si>
  <si>
    <t>"B01" 6*2</t>
  </si>
  <si>
    <t>"B09" 3*2</t>
  </si>
  <si>
    <t>317168055</t>
  </si>
  <si>
    <t>Překlady keramické vysoké osazené do maltového lože, šířky překladu 70 mm výšky 238 mm, délky 2000 mm</t>
  </si>
  <si>
    <t>1957641399</t>
  </si>
  <si>
    <t>"B01" 6</t>
  </si>
  <si>
    <t>317168056</t>
  </si>
  <si>
    <t>Překlady keramické vysoké osazené do maltového lože, šířky překladu 70 mm výšky 238 mm, délky 2250 mm</t>
  </si>
  <si>
    <t>292090507</t>
  </si>
  <si>
    <t>"B10" 3*1</t>
  </si>
  <si>
    <t>317168057</t>
  </si>
  <si>
    <t>Překlady keramické vysoké osazené do maltového lože, šířky překladu 70 mm výšky 238 mm, délky 2500 mm</t>
  </si>
  <si>
    <t>1261956787</t>
  </si>
  <si>
    <t>"B07" 3</t>
  </si>
  <si>
    <t>317168059</t>
  </si>
  <si>
    <t>Překlady keramické vysoké osazené do maltového lože, šířky překladu 70 mm výšky 238 mm, délky 3000 mm</t>
  </si>
  <si>
    <t>-722506105</t>
  </si>
  <si>
    <t>"B02" 5</t>
  </si>
  <si>
    <t>"B13" 5</t>
  </si>
  <si>
    <t>317168060</t>
  </si>
  <si>
    <t>Překlady keramické vysoké osazené do maltového lože, šířky překladu 70 mm výšky 238 mm, délky 3250 mm</t>
  </si>
  <si>
    <t>841394601</t>
  </si>
  <si>
    <t>"B03" 5</t>
  </si>
  <si>
    <t>"B11" 3</t>
  </si>
  <si>
    <t>317168061</t>
  </si>
  <si>
    <t>Překlady keramické vysoké osazené do maltového lože, šířky překladu 70 mm výšky 238 mm, délky 3500 mm</t>
  </si>
  <si>
    <t>178435052</t>
  </si>
  <si>
    <t>"B12" 3</t>
  </si>
  <si>
    <t>317168313</t>
  </si>
  <si>
    <t>Překlady keramické složené roletové určené pro zabudování rolet nebo žaluzií osazené do maltového lože, výšky překladu 238 mm pro tloušťku zdiva 365 mm, délky 1750 mm</t>
  </si>
  <si>
    <t>71911589</t>
  </si>
  <si>
    <t>317944323</t>
  </si>
  <si>
    <t>Válcované nosníky dodatečně osazované do připravených otvorů  bez zazdění hlav č. 14 až 22</t>
  </si>
  <si>
    <t>1143785391</t>
  </si>
  <si>
    <t xml:space="preserve">Poznámka k souboru cen:_x000D_
1. V cenách jsou zahrnuty náklady na dodávku a montáž válcovaných nosníků. 2. Ceny jsou určeny pouze pro ocenění konstrukce překladů nad otvory. </t>
  </si>
  <si>
    <t>"IPN 140" 0,124</t>
  </si>
  <si>
    <t>"IPN 160" 0,246</t>
  </si>
  <si>
    <t>330321410</t>
  </si>
  <si>
    <t>Sloupy, pilíře, táhla, rámové stojky, vzpěry z betonu železového (bez výztuže)  bez zvláštních nároků na vliv prostředí tř. C 25/30</t>
  </si>
  <si>
    <t>-2103927480</t>
  </si>
  <si>
    <t xml:space="preserve">Poznámka k souboru cen:_x000D_
1. V cenách pro pohledový beton jsou započteny i náklady na pečlivé hutnění zejména při líci konstrukce pro docílení neporušeného maltového povrchu bez vzhledových kazů. </t>
  </si>
  <si>
    <t>0,4*0,4*3,3</t>
  </si>
  <si>
    <t>331351121</t>
  </si>
  <si>
    <t>Bednění hranatých sloupů a pilířů včetně vzepření průřezu pravoúhlého čtyřúhelníka výšky do 4 m, průřezu přes 0,08 do 0,16 m2 zřízení</t>
  </si>
  <si>
    <t>-1148620239</t>
  </si>
  <si>
    <t xml:space="preserve">Poznámka k souboru cen:_x000D_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</si>
  <si>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0,4*3,3*4</t>
  </si>
  <si>
    <t>331351122</t>
  </si>
  <si>
    <t>Bednění hranatých sloupů a pilířů včetně vzepření průřezu pravoúhlého čtyřúhelníka výšky do 4 m, průřezu přes 0,08 do 0,16 m2 odstranění</t>
  </si>
  <si>
    <t>104512256</t>
  </si>
  <si>
    <t>331361821</t>
  </si>
  <si>
    <t>Výztuž sloupů, pilířů, rámových stojek, táhel nebo vzpěr hranatých svislých nebo šikmých (odkloněných) z betonářské oceli 10 505 (R) nebo BSt 500</t>
  </si>
  <si>
    <t>-741210382</t>
  </si>
  <si>
    <t>0,528*0,3</t>
  </si>
  <si>
    <t>341321410</t>
  </si>
  <si>
    <t>Stěny a příčky z betonu železového (bez výztuže) nosné tř. C 25/30</t>
  </si>
  <si>
    <t>-1523084363</t>
  </si>
  <si>
    <t>OBVODOVÉ STĚNY 1.PP</t>
  </si>
  <si>
    <t>63,224*3,3*0,278</t>
  </si>
  <si>
    <t>6,175*2,5*0,25*2</t>
  </si>
  <si>
    <t>3,5*2,5*0,25</t>
  </si>
  <si>
    <t>1*2,5*0,25</t>
  </si>
  <si>
    <t>1,27*2,5*0,25</t>
  </si>
  <si>
    <t>3,77*2,5*0,25</t>
  </si>
  <si>
    <t>341351111</t>
  </si>
  <si>
    <t>Bednění stěn a příček nosných rovné oboustranné za každou stranu zřízení</t>
  </si>
  <si>
    <t>-487385086</t>
  </si>
  <si>
    <t xml:space="preserve">Poznámka k souboru cen:_x000D_
1. Ceny jsou určeny pro bednění svislé nebo šikmé (odkloněné), půdorysně přímé nebo zalomené ve volném prostranství.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</si>
  <si>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63,224*3,3*2</t>
  </si>
  <si>
    <t>6,175*2,5*2*2</t>
  </si>
  <si>
    <t>3,5*2,5*2</t>
  </si>
  <si>
    <t>1*2,5*2</t>
  </si>
  <si>
    <t>1,27*2,5*2</t>
  </si>
  <si>
    <t>3,77*2,5*2</t>
  </si>
  <si>
    <t>341351112</t>
  </si>
  <si>
    <t>Bednění stěn a příček nosných rovné oboustranné za každou stranu odstranění</t>
  </si>
  <si>
    <t>30557066</t>
  </si>
  <si>
    <t>341361821</t>
  </si>
  <si>
    <t>Výztuž stěn a příček nosných svislých nebo šikmých, rovných nebo oblých z betonářské oceli 10 505 (R) nebo BSt 500</t>
  </si>
  <si>
    <t>466712393</t>
  </si>
  <si>
    <t>381R001</t>
  </si>
  <si>
    <t>-793653685</t>
  </si>
  <si>
    <t>Vodorovné konstrukce</t>
  </si>
  <si>
    <t>411321414</t>
  </si>
  <si>
    <t>Stropy z betonu železového (bez výztuže)  stropů deskových, plochých střech, desek balkonových, desek hřibových stropů včetně hlavic hřibových sloupů tř. C 25/30</t>
  </si>
  <si>
    <t>-333445251</t>
  </si>
  <si>
    <t xml:space="preserve">Poznámka k souboru cen:_x000D_
1. V cenách pohledového betonu 411 35-4 a 411 35-5 jsou započteny i náklady na pečlivé hutnění zejména při líci konstrukce pro docílení neporušeného maltového povrchu bez vzhledových kazů. </t>
  </si>
  <si>
    <t>STROPNÍ DESKY</t>
  </si>
  <si>
    <t>13,954*8,66*0,26</t>
  </si>
  <si>
    <t>5,34*3,63*0,2</t>
  </si>
  <si>
    <t>27,57*12,56*0,2</t>
  </si>
  <si>
    <t>9,95*8,86*0,25</t>
  </si>
  <si>
    <t>1,25*2,5*0,25</t>
  </si>
  <si>
    <t>6,175*2,5*0,25</t>
  </si>
  <si>
    <t>411351011</t>
  </si>
  <si>
    <t>Bednění stropních konstrukcí - bez podpěrné konstrukce desek tloušťky stropní desky přes 5 do 25 cm zřízení</t>
  </si>
  <si>
    <t>1162548537</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</si>
  <si>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</si>
  <si>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13,954*8,66</t>
  </si>
  <si>
    <t>5,34*3,63</t>
  </si>
  <si>
    <t>27,57*12,56</t>
  </si>
  <si>
    <t>9,95*8,86</t>
  </si>
  <si>
    <t>3,77*2,5</t>
  </si>
  <si>
    <t>1,25*2,5</t>
  </si>
  <si>
    <t>6,175*2,5</t>
  </si>
  <si>
    <t>411351012</t>
  </si>
  <si>
    <t>Bednění stropních konstrukcí - bez podpěrné konstrukce desek tloušťky stropní desky přes 5 do 25 cm odstranění</t>
  </si>
  <si>
    <t>-2068932551</t>
  </si>
  <si>
    <t>411354313</t>
  </si>
  <si>
    <t>Podpěrná konstrukce stropů - desek, kleneb a skořepin výška podepření do 4 m tloušťka stropu přes 15 do 25 cm zřízení</t>
  </si>
  <si>
    <t>1497041741</t>
  </si>
  <si>
    <t xml:space="preserve">Poznámka k souboru cen:_x000D_
1. Podepření větších výšek než 6 m se oceňuje individuálně. </t>
  </si>
  <si>
    <t>602,650</t>
  </si>
  <si>
    <t>411354314</t>
  </si>
  <si>
    <t>Podpěrná konstrukce stropů - desek, kleneb a skořepin výška podepření do 4 m tloušťka stropu přes 15 do 25 cm odstranění</t>
  </si>
  <si>
    <t>1876656958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</si>
  <si>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</si>
  <si>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</si>
  <si>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-196326202</t>
  </si>
  <si>
    <t>126,591*0,175</t>
  </si>
  <si>
    <t>3,135</t>
  </si>
  <si>
    <t>411R001</t>
  </si>
  <si>
    <t>Kompletní provedení konstrukce venkovního schodiště v 1.PP - provedení vč výztuže a základových pasů, specifikace dle PD</t>
  </si>
  <si>
    <t>soubor</t>
  </si>
  <si>
    <t>1035867868</t>
  </si>
  <si>
    <t>417321515</t>
  </si>
  <si>
    <t>Ztužující pásy a věnce z betonu železového (bez výztuže)  tř. C 25/30</t>
  </si>
  <si>
    <t>-15159333</t>
  </si>
  <si>
    <t>21,49</t>
  </si>
  <si>
    <t>417351115</t>
  </si>
  <si>
    <t>Bednění bočnic ztužujících pásů a věnců včetně vzpěr  zřízení</t>
  </si>
  <si>
    <t>-1240766219</t>
  </si>
  <si>
    <t>417351116</t>
  </si>
  <si>
    <t>Bednění bočnic ztužujících pásů a věnců včetně vzpěr  odstranění</t>
  </si>
  <si>
    <t>468717650</t>
  </si>
  <si>
    <t>417361821</t>
  </si>
  <si>
    <t>Výztuž ztužujících pásů a věnců  z betonářské oceli 10 505 (R) nebo BSt 500</t>
  </si>
  <si>
    <t>2003413324</t>
  </si>
  <si>
    <t>21,49*0,15</t>
  </si>
  <si>
    <t>Komunikace pozemní</t>
  </si>
  <si>
    <t>564750011</t>
  </si>
  <si>
    <t>Podklad nebo kryt z kameniva hrubého drceného  vel. 8-16 mm s rozprostřením a zhutněním, po zhutnění tl. 150 mm</t>
  </si>
  <si>
    <t>-204258806</t>
  </si>
  <si>
    <t>564801111</t>
  </si>
  <si>
    <t>Podklad ze štěrkodrti ŠD  s rozprostřením a zhutněním, po zhutnění tl. 30 mm</t>
  </si>
  <si>
    <t>-1647983597</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</si>
  <si>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</si>
  <si>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</si>
  <si>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-328653062</t>
  </si>
  <si>
    <t>59245015</t>
  </si>
  <si>
    <t>dlažba zámková profilová základní 20x16,5x6 cm přírodní</t>
  </si>
  <si>
    <t>205872108</t>
  </si>
  <si>
    <t>72*1,1 'Přepočtené koeficientem množství</t>
  </si>
  <si>
    <t>Úpravy povrchů, podlahy a osazování výplní</t>
  </si>
  <si>
    <t>612131300</t>
  </si>
  <si>
    <t>Podkladní a spojovací vrstva vnitřních omítaných ploch  vápenný postřik nanášený strojně celoplošně stěn</t>
  </si>
  <si>
    <t>648718354</t>
  </si>
  <si>
    <t>612321341</t>
  </si>
  <si>
    <t>Omítka vápenocementová vnitřních ploch  nanášená strojně dvouvrstvá, tloušťky jádrové omítky do 10 mm a tloušťky štuku do 3 mm štuková svislých konstrukcí stěn</t>
  </si>
  <si>
    <t>-2057781127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</si>
  <si>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</si>
  <si>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O02</t>
  </si>
  <si>
    <t>36,495</t>
  </si>
  <si>
    <t>110,008*2</t>
  </si>
  <si>
    <t>70,688*2</t>
  </si>
  <si>
    <t>19,52*2</t>
  </si>
  <si>
    <t>33,57*2</t>
  </si>
  <si>
    <t>220,965</t>
  </si>
  <si>
    <t>612325121</t>
  </si>
  <si>
    <t>Vápenocementová omítka rýh štuková ve stěnách, šířky rýhy do 150 mm</t>
  </si>
  <si>
    <t>202732800</t>
  </si>
  <si>
    <t>ZAČIŠTĚNÍ OCELOVÝCH VÁLCOVANÝCH NOSNÍKŮ</t>
  </si>
  <si>
    <t>"IPN 140" 8,56*0,15*2</t>
  </si>
  <si>
    <t>612325122</t>
  </si>
  <si>
    <t>Vápenocementová omítka rýh štuková ve stěnách, šířky rýhy přes 150 do 300 mm</t>
  </si>
  <si>
    <t>1641609550</t>
  </si>
  <si>
    <t>ZAČIŠTĚNÍ OSAZENÝCH VÁLCOVANÝCH NOSNÍKŮ</t>
  </si>
  <si>
    <t>"IPN 160" 14*0,16*2</t>
  </si>
  <si>
    <t>612325302</t>
  </si>
  <si>
    <t>Vápenocementová omítka ostění nebo nadpraží štuková</t>
  </si>
  <si>
    <t>499019873</t>
  </si>
  <si>
    <t xml:space="preserve">Poznámka k souboru cen:_x000D_
1. Ceny lze použít jen pro ocenění samostatně upravovaného ostění a nadpraží ( např. při dodatečné výměně oken nebo zárubní ) v šířce do 300 mm okolo upravovaného otvoru. </t>
  </si>
  <si>
    <t>ZAČIŠTĚNÍ OSTĚNÍ A NADPRAŽÍ VYBOURANÉHO OTVORU</t>
  </si>
  <si>
    <t>3,45*0,45*2</t>
  </si>
  <si>
    <t>3,5*0,45</t>
  </si>
  <si>
    <t>1,145*0,45</t>
  </si>
  <si>
    <t>2,5*0,45*2</t>
  </si>
  <si>
    <t>1,2*0,45*2</t>
  </si>
  <si>
    <t>2,3*0,45*2</t>
  </si>
  <si>
    <t>2,6*0,45*2</t>
  </si>
  <si>
    <t>621221031</t>
  </si>
  <si>
    <t>Montáž kontaktního zateplení  z desek z minerální vlny s podélnou orientací vláken na vnější podhledy, tloušťky desek přes 120 do 160 mm</t>
  </si>
  <si>
    <t>-810490370</t>
  </si>
  <si>
    <t>ŘEZ C-C - ZATEPLENÍ U VSTUPU</t>
  </si>
  <si>
    <t>2,5*0,7</t>
  </si>
  <si>
    <t>63151531</t>
  </si>
  <si>
    <t>deska izolační minerální kontaktních fasád podélné vlákno λ=0,036 tl 140mm</t>
  </si>
  <si>
    <t>-108717253</t>
  </si>
  <si>
    <t>1,75*1,02 'Přepočtené koeficientem množství</t>
  </si>
  <si>
    <t>621531021</t>
  </si>
  <si>
    <t>Omítka tenkovrstvá silikonová vnějších ploch  probarvená, včetně penetrace podkladu zrnitá, tloušťky 2,0 mm podhledů</t>
  </si>
  <si>
    <t>-609744382</t>
  </si>
  <si>
    <t>622143003</t>
  </si>
  <si>
    <t>Montáž omítkových profilů  plastových nebo pozinkovaných, upevněných vtlačením do podkladní vrstvy nebo přibitím rohových s tkaninou</t>
  </si>
  <si>
    <t>430591295</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</si>
  <si>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</si>
  <si>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59051480</t>
  </si>
  <si>
    <t>profil rohový Al s tkaninou kontaktního zateplení</t>
  </si>
  <si>
    <t>-466806271</t>
  </si>
  <si>
    <t>155*1,05 'Přepočtené koeficientem množství</t>
  </si>
  <si>
    <t>622143004</t>
  </si>
  <si>
    <t>Montáž omítkových profilů  plastových nebo pozinkovaných, upevněných vtlačením do podkladní vrstvy nebo přibitím začišťovacích samolepících pro vytvoření dilatujícího spoje s okenním rámem</t>
  </si>
  <si>
    <t>178676499</t>
  </si>
  <si>
    <t>59051476</t>
  </si>
  <si>
    <t>profil okenní začišťovací se sklovláknitou armovací tkaninou 9 mm/2,4 m</t>
  </si>
  <si>
    <t>-37723921</t>
  </si>
  <si>
    <t>73,5*1,05 'Přepočtené koeficientem množství</t>
  </si>
  <si>
    <t>622221031</t>
  </si>
  <si>
    <t>Montáž kontaktního zateplení  z desek z minerální vlny s podélnou orientací vláken na vnější stěny, tloušťky desek přes 120 do 160 mm</t>
  </si>
  <si>
    <t>1281138732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</si>
  <si>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</si>
  <si>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KZS</t>
  </si>
  <si>
    <t>278,535</t>
  </si>
  <si>
    <t>-261843928</t>
  </si>
  <si>
    <t>622222001</t>
  </si>
  <si>
    <t>Montáž kontaktního zateplení vnějšího ostění, nadpraží nebo parapetu z desek z minerální vlny s podélnou nebo kolmou orientací vláken hloubky špalet do 200 mm, tloušťky desek do 40 mm</t>
  </si>
  <si>
    <t>-842976842</t>
  </si>
  <si>
    <t>63151518</t>
  </si>
  <si>
    <t>deska izolační minerální kontaktních fasád podélné vlákno λ=0,036 tl 40mm</t>
  </si>
  <si>
    <t>2106957141</t>
  </si>
  <si>
    <t>150*0,2*1,1</t>
  </si>
  <si>
    <t>622531021</t>
  </si>
  <si>
    <t>Omítka tenkovrstvá silikonová vnějších ploch  probarvená, včetně penetrace podkladu zrnitá, tloušťky 2,0 mm stěn</t>
  </si>
  <si>
    <t>1667213489</t>
  </si>
  <si>
    <t>278,535+33</t>
  </si>
  <si>
    <t>629991011</t>
  </si>
  <si>
    <t>Zakrytí vnějších ploch před znečištěním  včetně pozdějšího odkrytí výplní otvorů a svislých ploch fólií přilepenou lepící páskou</t>
  </si>
  <si>
    <t>-1652061876</t>
  </si>
  <si>
    <t>OCHRANA OKEN - OBOUSTRANNĚ</t>
  </si>
  <si>
    <t>12,879*2</t>
  </si>
  <si>
    <t>629995101</t>
  </si>
  <si>
    <t>Očištění vnějších ploch tlakovou vodou omytím</t>
  </si>
  <si>
    <t>-1818309520</t>
  </si>
  <si>
    <t>220,965+33,57+24</t>
  </si>
  <si>
    <t>631311135</t>
  </si>
  <si>
    <t>Mazanina z betonu  prostého bez zvýšených nároků na prostředí tl. přes 120 do 240 mm tř. C 20/25</t>
  </si>
  <si>
    <t>-1085319175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</si>
  <si>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</si>
  <si>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"F2" 110,62*0,18</t>
  </si>
  <si>
    <t>631319175</t>
  </si>
  <si>
    <t>Příplatek k cenám mazanin  za stržení povrchu spodní vrstvy mazaniny latí před vložením výztuže nebo pletiva pro tl. obou vrstev mazaniny přes 120 do 240 mm</t>
  </si>
  <si>
    <t>-919037359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</si>
  <si>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</si>
  <si>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631319203</t>
  </si>
  <si>
    <t>Příplatek k cenám betonových mazanin za vyztužení  ocelovými vlákny (drátkobeton) objemové vyztužení 25 kg/m3</t>
  </si>
  <si>
    <t>-231246731</t>
  </si>
  <si>
    <t>-1394187966</t>
  </si>
  <si>
    <t xml:space="preserve">Poznámka k souboru cen:_x000D_
1. Ceny jsou určeny pro roznášecí vrstvu těžkých plovoucích podlah, pro potěr podlahového vytápění, pro potěr na oddělovací vrstvě a jako náhrada cementových potěrů (kromě vlhkých provozů). </t>
  </si>
  <si>
    <t>"F1C" 74,58</t>
  </si>
  <si>
    <t>-2065320244</t>
  </si>
  <si>
    <t>"F1A" 192,08</t>
  </si>
  <si>
    <t>-2029001050</t>
  </si>
  <si>
    <t>"F3" 109,77</t>
  </si>
  <si>
    <t>632481213</t>
  </si>
  <si>
    <t>Separační vrstva k oddělení podlahových vrstev  z polyetylénové fólie</t>
  </si>
  <si>
    <t>1458999284</t>
  </si>
  <si>
    <t>"F2" 110,85</t>
  </si>
  <si>
    <t>637211311</t>
  </si>
  <si>
    <t>Okapový chodník z dlaždic  betonových vymývaných s vyplněním spár drobným kamenivem, tl. dlaždic 50 mm do cementové malty MC-10</t>
  </si>
  <si>
    <t>-1551978219</t>
  </si>
  <si>
    <t>OKAPOVÝ CHODNÍČEK</t>
  </si>
  <si>
    <t>637311121</t>
  </si>
  <si>
    <t>Okapový chodník z obrubníků betonových chodníkových, se zalitím spár cementovou maltou do lože z betonu prostého, z obrubníků ležatých</t>
  </si>
  <si>
    <t>-661749143</t>
  </si>
  <si>
    <t>PRO ZPEV.PLOCHY</t>
  </si>
  <si>
    <t>160</t>
  </si>
  <si>
    <t>Ostatní konstrukce a práce, bourání</t>
  </si>
  <si>
    <t>941111121</t>
  </si>
  <si>
    <t>Montáž lešení řadového trubkového lehkého pracovního s podlahami  s provozním zatížením tř. 3 do 200 kg/m2 šířky tř. W09 přes 0,9 do 1,2 m, výšky do 10 m</t>
  </si>
  <si>
    <t>-121760965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</si>
  <si>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</si>
  <si>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941111221</t>
  </si>
  <si>
    <t>Montáž lešení řadového trubkového lehkého pracovního s podlahami  s provozním zatížením tř. 3 do 200 kg/m2 Příplatek za první a každý další den použití lešení k ceně -1121</t>
  </si>
  <si>
    <t>-1159349381</t>
  </si>
  <si>
    <t>300*20 'Přepočtené koeficientem množství</t>
  </si>
  <si>
    <t>941111821</t>
  </si>
  <si>
    <t>Demontáž lešení řadového trubkového lehkého pracovního s podlahami  s provozním zatížením tř. 3 do 200 kg/m2 šířky tř. W09 přes 0,9 do 1,2 m, výšky do 10 m</t>
  </si>
  <si>
    <t>1449673475</t>
  </si>
  <si>
    <t xml:space="preserve">Poznámka k souboru cen:_x000D_
1. Demontáž lešení řadového trubkového lehkého výšky přes 25 m se oceňuje individuálně. </t>
  </si>
  <si>
    <t>941H001</t>
  </si>
  <si>
    <t>Sněhový hasicí přístroj CO  s náplní o hmotnost 5 kg - hasicí schopnost 89B Hasicí přístroj bude instalován na zeď, výška madla maximálně 1,5 m</t>
  </si>
  <si>
    <t>808967034</t>
  </si>
  <si>
    <t>941H002</t>
  </si>
  <si>
    <t>Práškový hasicí přístroj  s náplní o hmotnost 6 kg - hasicí schopnost 34A/183B. Hasicí přístroj bude instalován na zeď, výška madla maximálně 1,5 m</t>
  </si>
  <si>
    <t>1304176477</t>
  </si>
  <si>
    <t>941R001</t>
  </si>
  <si>
    <t>Provedení prostupů stropní konstrukcí, základy a stěnami - specifikace a umístění zcela dle PD</t>
  </si>
  <si>
    <t>-1125446478</t>
  </si>
  <si>
    <t>P</t>
  </si>
  <si>
    <t>944511111</t>
  </si>
  <si>
    <t>Montáž ochranné sítě  zavěšené na konstrukci lešení z textilie z umělých vláken</t>
  </si>
  <si>
    <t>304254612</t>
  </si>
  <si>
    <t xml:space="preserve">Poznámka k souboru cen:_x000D_
1. V cenách nejsou započteny náklady na lešení potřebné pro zavěšení sítí; toto lešení se oceňuje příslušnými cenami lešení. </t>
  </si>
  <si>
    <t>944511211</t>
  </si>
  <si>
    <t>Montáž ochranné sítě  Příplatek za první a každý další den použití sítě k ceně -1111</t>
  </si>
  <si>
    <t>-1732430721</t>
  </si>
  <si>
    <t>944511811</t>
  </si>
  <si>
    <t>Demontáž ochranné sítě  zavěšené na konstrukci lešení z textilie z umělých vláken</t>
  </si>
  <si>
    <t>1603408210</t>
  </si>
  <si>
    <t>949101111</t>
  </si>
  <si>
    <t>Lešení pomocné pracovní pro objekty pozemních staveb  pro zatížení do 150 kg/m2, o výšce lešeňové podlahy do 1,9 m</t>
  </si>
  <si>
    <t>2143599449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</si>
  <si>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</si>
  <si>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949101112</t>
  </si>
  <si>
    <t>Lešení pomocné pracovní pro objekty pozemních staveb  pro zatížení do 150 kg/m2, o výšce lešeňové podlahy přes 1,9 do 3,5 m</t>
  </si>
  <si>
    <t>337807432</t>
  </si>
  <si>
    <t>949111111</t>
  </si>
  <si>
    <t>Montáž lešení lehkého kozového trubkového o výšce lešeňové podlahy do 1,2 m</t>
  </si>
  <si>
    <t>sada</t>
  </si>
  <si>
    <t>-314612547</t>
  </si>
  <si>
    <t xml:space="preserve">Poznámka k souboru cen:_x000D_
1. Množství měrných jednotek se určuje v počtu sad lešení (2 kozy a dřevěná podlaha). 2. V cenách nájmu jsou započteny i náklady na manipulaci s lešením. </t>
  </si>
  <si>
    <t>949111112</t>
  </si>
  <si>
    <t>Montáž lešení lehkého kozového trubkového o výšce lešeňové podlahy přes 1,2 do 1,9 m</t>
  </si>
  <si>
    <t>246949698</t>
  </si>
  <si>
    <t>952901111</t>
  </si>
  <si>
    <t>Vyčištění budov nebo objektů před předáním do užívání  budov bytové nebo občanské výstavby, světlé výšky podlaží do 4 m</t>
  </si>
  <si>
    <t>653142077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</si>
  <si>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</si>
  <si>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"1.PP" 109,77</t>
  </si>
  <si>
    <t>"1.NP" 381,37</t>
  </si>
  <si>
    <t>953321113</t>
  </si>
  <si>
    <t>Vložky svislé do dilatačních spár z minerální plsti  včetně dodání a osazení, v jakémkoliv zdivu přes 40 do 50 mm</t>
  </si>
  <si>
    <t>-888328701</t>
  </si>
  <si>
    <t xml:space="preserve">Poznámka k souboru cen:_x000D_
1. V cenách jsou započteny i náklady na jednostranné zajištění polohy vložek proti sesmeknutí (např. přibitím, maltovými terči). </t>
  </si>
  <si>
    <t>1.PP</t>
  </si>
  <si>
    <t>8,176*3,5</t>
  </si>
  <si>
    <t>12,002*3,5</t>
  </si>
  <si>
    <t>962031133</t>
  </si>
  <si>
    <t>Bourání příček z cihel, tvárnic nebo příčkovek  z cihel pálených, plných nebo dutých na maltu vápennou nebo vápenocementovou, tl. do 150 mm</t>
  </si>
  <si>
    <t>-1373281727</t>
  </si>
  <si>
    <t>3,887*3,45</t>
  </si>
  <si>
    <t>962032241</t>
  </si>
  <si>
    <t>Bourání zdiva nadzákladového z cihel nebo tvárnic  z cihel pálených nebo vápenopískových, na maltu cementovou, objemu přes 1 m3</t>
  </si>
  <si>
    <t>1393920190</t>
  </si>
  <si>
    <t xml:space="preserve">Poznámka k souboru cen:_x000D_
1. Bourání pilířů o průřezu přes 0,36 m2 se oceňuje příslušnými cenami -2230, -2231, -2240, -2241,-2253 a -2254 jako bourání zdiva nadzákladového cihelného. </t>
  </si>
  <si>
    <t>3,5*3,45*0,45</t>
  </si>
  <si>
    <t>1,2*0,8*0,45*2</t>
  </si>
  <si>
    <t>1,5*0,8*0,45*2</t>
  </si>
  <si>
    <t>1,145*0,8*0,45</t>
  </si>
  <si>
    <t>-1,5*1,5*0,45*2</t>
  </si>
  <si>
    <t>962052211</t>
  </si>
  <si>
    <t>Bourání zdiva železobetonového  nadzákladového, objemu přes 1 m3</t>
  </si>
  <si>
    <t>-706615313</t>
  </si>
  <si>
    <t>PŮVODNÍ ČÁST ENERGOKANÁLU + PROSTUPY</t>
  </si>
  <si>
    <t>5,74</t>
  </si>
  <si>
    <t>968072455</t>
  </si>
  <si>
    <t>Vybourání kovových rámů oken s křídly, dveřních zárubní, vrat, stěn, ostění nebo obkladů  dveřních zárubní, plochy do 2 m2</t>
  </si>
  <si>
    <t>-1994727543</t>
  </si>
  <si>
    <t xml:space="preserve">Poznámka k souboru cen:_x000D_
1. V cenách -2244 až -2559 jsou započteny i náklady na vyvěšení křídel. 2. Cenou -2641 se oceňuje i vybourání nosné ocelové konstrukce pro sádrokartonové příčky. </t>
  </si>
  <si>
    <t>0,8*1,97</t>
  </si>
  <si>
    <t>968082017</t>
  </si>
  <si>
    <t>Vybourání plastových rámů oken s křídly, dveřních zárubní, vrat  rámu oken s křídly, plochy přes 2 do 4 m2</t>
  </si>
  <si>
    <t>856141866</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</si>
  <si>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</si>
  <si>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1,5*1,5*2</t>
  </si>
  <si>
    <t>1,145*1,72</t>
  </si>
  <si>
    <t>1,2*1,5</t>
  </si>
  <si>
    <t>1,2*1,8</t>
  </si>
  <si>
    <t>974031664</t>
  </si>
  <si>
    <t>Vysekání rýh ve zdivu cihelném na maltu vápennou nebo vápenocementovou  pro vtahování nosníků do zdí, před vybouráním otvoru do hl. 150 mm, při v. nosníku do 150 mm</t>
  </si>
  <si>
    <t>-261033140</t>
  </si>
  <si>
    <t>PRO OSAZENÍ VÁLCOVANÝCH NOSNÍKŮ - IPN 140</t>
  </si>
  <si>
    <t>2,14*4*2</t>
  </si>
  <si>
    <t>974031666</t>
  </si>
  <si>
    <t>Vysekání rýh ve zdivu cihelném na maltu vápennou nebo vápenocementovou  pro vtahování nosníků do zdí, před vybouráním otvoru do hl. 150 mm, při v. nosníku do 250 mm</t>
  </si>
  <si>
    <t>1684999715</t>
  </si>
  <si>
    <t>PRO OSAZENÍ VÁLCOVANÝCH NOSNÍKŮ IPN 160</t>
  </si>
  <si>
    <t>3,5*4*2</t>
  </si>
  <si>
    <t>977151118</t>
  </si>
  <si>
    <t>Jádrové vrty diamantovými korunkami do stavebních materiálů (železobetonu, betonu, cihel, obkladů, dlažeb, kamene) průměru přes 90 do 100 mm</t>
  </si>
  <si>
    <t>-1427322729</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</si>
  <si>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</si>
  <si>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PROSTUP STŘECHOU</t>
  </si>
  <si>
    <t>0,25</t>
  </si>
  <si>
    <t>977151123</t>
  </si>
  <si>
    <t>Jádrové vrty diamantovými korunkami do stavebních materiálů (železobetonu, betonu, cihel, obkladů, dlažeb, kamene) průměru přes 130 do 150 mm</t>
  </si>
  <si>
    <t>-1711844111</t>
  </si>
  <si>
    <t>PROSTUPY STŘECHOU</t>
  </si>
  <si>
    <t>0,25*4</t>
  </si>
  <si>
    <t>977151128</t>
  </si>
  <si>
    <t>Jádrové vrty diamantovými korunkami do stavebních materiálů (železobetonu, betonu, cihel, obkladů, dlažeb, kamene) průměru přes 250 do 300 mm</t>
  </si>
  <si>
    <t>2099551552</t>
  </si>
  <si>
    <t>997</t>
  </si>
  <si>
    <t>Přesun sutě</t>
  </si>
  <si>
    <t>997013153</t>
  </si>
  <si>
    <t>Vnitrostaveništní doprava suti a vybouraných hmot  vodorovně do 50 m svisle s omezením mechanizace pro budovy a haly výšky přes 9 do 12 m</t>
  </si>
  <si>
    <t>2005316985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</si>
  <si>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</si>
  <si>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997013509</t>
  </si>
  <si>
    <t>Odvoz suti a vybouraných hmot na skládku nebo meziskládku  se složením, na vzdálenost Příplatek k ceně za každý další i započatý 1 km přes 1 km</t>
  </si>
  <si>
    <t>1511102387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</si>
  <si>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</si>
  <si>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57,321*20 'Přepočtené koeficientem množství</t>
  </si>
  <si>
    <t>997013511</t>
  </si>
  <si>
    <t>Odvoz suti a vybouraných hmot z meziskládky na skládku  s naložením a se složením, na vzdálenost do 1 km</t>
  </si>
  <si>
    <t>-797916519</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</si>
  <si>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</si>
  <si>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997013841</t>
  </si>
  <si>
    <t>Poplatek za uložení stavebního odpadu na skládce (skládkovné) odpadního materiálu po otryskávání bez obsahu nebezpečných látek zatříděného do Katalogu odpadů pod kódem 120 117</t>
  </si>
  <si>
    <t>1569336581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</si>
  <si>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</si>
  <si>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</si>
  <si>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</si>
  <si>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998017002</t>
  </si>
  <si>
    <t>Přesun hmot pro budovy občanské výstavby, bydlení, výrobu a služby  s omezením mechanizace vodorovná dopravní vzdálenost do 100 m pro budovy s jakoukoliv nosnou konstrukcí výšky přes 6 do 12 m</t>
  </si>
  <si>
    <t>1679193225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</si>
  <si>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</si>
  <si>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</si>
  <si>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</si>
  <si>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</si>
  <si>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</si>
  <si>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711111001</t>
  </si>
  <si>
    <t>Provedení izolace proti zemní vlhkosti natěradly a tmely za studena  na ploše vodorovné V nátěrem penetračním</t>
  </si>
  <si>
    <t>2132740000</t>
  </si>
  <si>
    <t xml:space="preserve">Poznámka k souboru cen:_x000D_
1. Izolace plochy jednotlivě do 10 m2 se oceňují skladebně cenou příslušné izolace a cenou 711 19-9095 Příplatek za plochu do 10 m2. </t>
  </si>
  <si>
    <t>11163150</t>
  </si>
  <si>
    <t>lak asfaltový penetrační</t>
  </si>
  <si>
    <t>-350670390</t>
  </si>
  <si>
    <t>482,135*0,0003 'Přepočtené koeficientem množství</t>
  </si>
  <si>
    <t>711112001</t>
  </si>
  <si>
    <t>Provedení izolace proti zemní vlhkosti natěradly a tmely za studena  na ploše svislé S nátěrem penetračním</t>
  </si>
  <si>
    <t>-1660449188</t>
  </si>
  <si>
    <t>SUTERÉN</t>
  </si>
  <si>
    <t>208,639</t>
  </si>
  <si>
    <t>-505064089</t>
  </si>
  <si>
    <t>208,639*0,00035 'Přepočtené koeficientem množství</t>
  </si>
  <si>
    <t>711113115</t>
  </si>
  <si>
    <t>Izolace proti zemní vlhkosti natěradly a tmely za studena na ploše vodorovné V těsnicí hmotou dvousložkovou bitumenovou</t>
  </si>
  <si>
    <t>-150026299</t>
  </si>
  <si>
    <t>"V4A" 38,95+16</t>
  </si>
  <si>
    <t>"V4B" 27,99</t>
  </si>
  <si>
    <t>711113125</t>
  </si>
  <si>
    <t>Izolace proti zemní vlhkosti natěradly a tmely za studena na ploše svislé S těsnicí hmotou dvousložkovou bitumenovou</t>
  </si>
  <si>
    <t>-169352973</t>
  </si>
  <si>
    <t>711141559</t>
  </si>
  <si>
    <t>Provedení izolace proti zemní vlhkosti pásy přitavením  NAIP na ploše vodorovné V</t>
  </si>
  <si>
    <t>1502172845</t>
  </si>
  <si>
    <t xml:space="preserve">Poznámka k souboru cen:_x000D_
1. Izolace plochy jednotlivě do 10 m2 se oceňují skladebně cenou příslušné izolace a cenou 711 19-9097 Příplatek za plochu do 10 m2. </t>
  </si>
  <si>
    <t>482,135*2</t>
  </si>
  <si>
    <t>62833158</t>
  </si>
  <si>
    <t>pás asfaltový s minerálním posypem tl 4mm s vložkou ze skelné tkaniny 200g/m2</t>
  </si>
  <si>
    <t>35862204</t>
  </si>
  <si>
    <t>482,135*1,15 'Přepočtené koeficientem množství</t>
  </si>
  <si>
    <t>62836110</t>
  </si>
  <si>
    <t>pás těžký asfaltovaný s Al folií nosnou vložkou</t>
  </si>
  <si>
    <t>1195218288</t>
  </si>
  <si>
    <t>711142559</t>
  </si>
  <si>
    <t>Provedení izolace proti zemní vlhkosti pásy přitavením  NAIP na ploše svislé S</t>
  </si>
  <si>
    <t>194420740</t>
  </si>
  <si>
    <t>208,639*2</t>
  </si>
  <si>
    <t>62833159</t>
  </si>
  <si>
    <t>-808673335</t>
  </si>
  <si>
    <t>208,639*1,2 'Přepočtené koeficientem množství</t>
  </si>
  <si>
    <t>753515863</t>
  </si>
  <si>
    <t>711161112</t>
  </si>
  <si>
    <t>Izolace proti zemní vlhkosti a beztlakové vodě nopovými fóliemi na ploše vodorovné V vrstva ochranná, odvětrávací a drenážní výška nopku 8,0 mm, tl. fólie do 0,6 mm</t>
  </si>
  <si>
    <t>-202346065</t>
  </si>
  <si>
    <t>OCHRANA IZOLACE SOKLU</t>
  </si>
  <si>
    <t>998711102</t>
  </si>
  <si>
    <t>Přesun hmot pro izolace proti vodě, vlhkosti a plynům  stanovený z hmotnosti přesunovaného materiálu vodorovná dopravní vzdálenost do 50 m v objektech výšky přes 6 do 12 m</t>
  </si>
  <si>
    <t>-1888355685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</si>
  <si>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</si>
  <si>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</si>
  <si>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</si>
  <si>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712311101</t>
  </si>
  <si>
    <t>Provedení povlakové krytiny střech plochých do 10° natěradly a tmely za studena  nátěrem lakem penetračním nebo asfaltovým</t>
  </si>
  <si>
    <t>-375332186</t>
  </si>
  <si>
    <t xml:space="preserve">Poznámka k souboru cen:_x000D_
1. Povlakové krytiny střech jednotlivě do 10 m2 se oceňují skladebně cenou příslušné izolace a cenou 712 39-9095 Příplatek za plochu do 10 m2. </t>
  </si>
  <si>
    <t>"R1" 453,41+33,57</t>
  </si>
  <si>
    <t>-199374776</t>
  </si>
  <si>
    <t>486,98*0,0003 'Přepočtené koeficientem množství</t>
  </si>
  <si>
    <t>712341559</t>
  </si>
  <si>
    <t>Provedení povlakové krytiny střech plochých do 10° pásy přitavením  NAIP v plné ploše</t>
  </si>
  <si>
    <t>494850601</t>
  </si>
  <si>
    <t xml:space="preserve">Poznámka k souboru cen:_x000D_
1. Povlakové krytiny střech jednotlivě do 10 m2 se oceňují skladebně cenou příslušné izolace a cenou 712 39-9097 Příplatek za plochu do 10 m2. </t>
  </si>
  <si>
    <t>-1517081565</t>
  </si>
  <si>
    <t>486,98*1,15 'Přepočtené koeficientem množství</t>
  </si>
  <si>
    <t>712361705</t>
  </si>
  <si>
    <t>Provedení povlakové krytiny střech plochých do 10° fólií  lepená se svařovanými spoji</t>
  </si>
  <si>
    <t>709817937</t>
  </si>
  <si>
    <t>28322012</t>
  </si>
  <si>
    <t>fólie hydroizolační střešní mPVC, tl. 1,5 mm š 1300 mm šedá</t>
  </si>
  <si>
    <t>667006483</t>
  </si>
  <si>
    <t>486,98*1,02 'Přepočtené koeficientem množství</t>
  </si>
  <si>
    <t>712391171</t>
  </si>
  <si>
    <t>Provedení povlakové krytiny střech plochých do 10° -ostatní práce  provedení vrstvy textilní podkladní</t>
  </si>
  <si>
    <t>411582646</t>
  </si>
  <si>
    <t xml:space="preserve">Poznámka k souboru cen:_x000D_
1. Cenami -9095 až -9097 lze oceňovat jen tehdy, nepřesáhne-li součet plochy vodorovné a svislé izolační vrstvy 10 m2. 2. Cenou -9095 až -9097 nelze oceňovat opravy a údržbu povlakové krytiny. </t>
  </si>
  <si>
    <t>69311068</t>
  </si>
  <si>
    <t>geotextilie netkaná PP 300g/m2</t>
  </si>
  <si>
    <t>1555271275</t>
  </si>
  <si>
    <t>998712102</t>
  </si>
  <si>
    <t>Přesun hmot pro povlakové krytiny stanovený z hmotnosti přesunovaného materiálu vodorovná dopravní vzdálenost do 50 m v objektech výšky přes 6 do 12 m</t>
  </si>
  <si>
    <t>-1478141679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</si>
  <si>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</si>
  <si>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</si>
  <si>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</si>
  <si>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</si>
  <si>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</si>
  <si>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-766503381</t>
  </si>
  <si>
    <t xml:space="preserve">Poznámka k souboru cen:_x000D_
1. Množství tepelné izolace podlah okrajovými pásky k ceně -1211 se určuje v m projektované délky obložení (bez přesahů) na obvodu podlahy. </t>
  </si>
  <si>
    <t>"F1A" 6,53+8,7+11,01+4,93+12,99+41,05+7,19+6,15+6,24+6,43+6,77+12,35+12,18+12,14+33,24+4,18</t>
  </si>
  <si>
    <t>"F1C" 2,12+38,95+4,73+2,74+2,55+9,33+6,52+2,74+2,37+2,53</t>
  </si>
  <si>
    <t>"F2" 11,82+54,07+29,22+15,74</t>
  </si>
  <si>
    <t>28375914</t>
  </si>
  <si>
    <t>deska EPS 150 pro trvalé zatížení v tlaku (max. 3000 kg/m2) tl 100mm</t>
  </si>
  <si>
    <t>-1500221962</t>
  </si>
  <si>
    <t>266,66*1,05 'Přepočtené koeficientem množství</t>
  </si>
  <si>
    <t>28375908</t>
  </si>
  <si>
    <t>deska EPS 150 pro trvalé zatížení v tlaku tl 40mm</t>
  </si>
  <si>
    <t>1640332192</t>
  </si>
  <si>
    <t>109,77*1,05 'Přepočtené koeficientem množství</t>
  </si>
  <si>
    <t>28375914.R01</t>
  </si>
  <si>
    <t>tepelně izolační deska s extrémní odolností vůči tlaku s hladkým povrchem a polodrážkou tl 100mm</t>
  </si>
  <si>
    <t>1608199962</t>
  </si>
  <si>
    <t>110,85*1,05 'Přepočtené koeficientem množství</t>
  </si>
  <si>
    <t>713131141</t>
  </si>
  <si>
    <t>Montáž tepelné izolace stěn rohožemi, pásy, deskami, dílci, bloky (izolační materiál ve specifikaci) lepením celoplošně</t>
  </si>
  <si>
    <t>-854743288</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</si>
  <si>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</si>
  <si>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 33,57</t>
  </si>
  <si>
    <t>"SOKL" 131,78*0,5</t>
  </si>
  <si>
    <t>"SUTERÉN" 208,639</t>
  </si>
  <si>
    <t>604468067</t>
  </si>
  <si>
    <t>33,57*1,02 'Přepočtené koeficientem množství</t>
  </si>
  <si>
    <t>28376424</t>
  </si>
  <si>
    <t>deska z polystyrénu XPS, hrana polodrážková a hladký povrch tl 140mm</t>
  </si>
  <si>
    <t>490076254</t>
  </si>
  <si>
    <t>28376366</t>
  </si>
  <si>
    <t>deska XPS hladký povrch λ=0,034 tl 50mm</t>
  </si>
  <si>
    <t>-855466273</t>
  </si>
  <si>
    <t>208,639*1,05 'Přepočtené koeficientem množství</t>
  </si>
  <si>
    <t>713141131</t>
  </si>
  <si>
    <t>Montáž tepelné izolace střech plochých rohožemi, pásy, deskami, dílci, bloky (izolační materiál ve specifikaci) přilepenými za studena zplna, jednovrstvá</t>
  </si>
  <si>
    <t>-1574827872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</si>
  <si>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</si>
  <si>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"R1" 453,41</t>
  </si>
  <si>
    <t>28375991</t>
  </si>
  <si>
    <t>deska EPS 150 pro trvalé zatížení v tlaku (max. 3000 kg/m2) tl 160mm</t>
  </si>
  <si>
    <t>-448805467</t>
  </si>
  <si>
    <t>453,41*1,02 'Přepočtené koeficientem množství</t>
  </si>
  <si>
    <t>713141331</t>
  </si>
  <si>
    <t>Montáž tepelné izolace střech plochých spádovými klíny v ploše přilepenými za studena zplna</t>
  </si>
  <si>
    <t>949116655</t>
  </si>
  <si>
    <t>28376142</t>
  </si>
  <si>
    <t>klín izolační z pěnového polystyrenu EPS 150 spádový</t>
  </si>
  <si>
    <t>1773757504</t>
  </si>
  <si>
    <t>453,41*0,15</t>
  </si>
  <si>
    <t>998713102</t>
  </si>
  <si>
    <t>Přesun hmot pro izolace tepelné stanovený z hmotnosti přesunovaného materiálu vodorovná dopravní vzdálenost do 50 m v objektech výšky přes 6 m do 12 m</t>
  </si>
  <si>
    <t>-98198824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</si>
  <si>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</si>
  <si>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</si>
  <si>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</si>
  <si>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725310823</t>
  </si>
  <si>
    <t>Demontáž dřezů jednodílných  bez výtokových armatur vestavěných v kuchyňských sestavách</t>
  </si>
  <si>
    <t>-1195804965</t>
  </si>
  <si>
    <t>763</t>
  </si>
  <si>
    <t>Konstrukce suché výstavby</t>
  </si>
  <si>
    <t>763111311</t>
  </si>
  <si>
    <t>Příčka ze sádrokartonových desek  s nosnou konstrukcí z jednoduchých ocelových profilů UW, CW jednoduše opláštěná deskou standardní A tl. 12,5 mm, příčka tl. 75 mm, profil 50 TI tl. 50 mm, EI 30, Rw 41 dB</t>
  </si>
  <si>
    <t>1892948358</t>
  </si>
  <si>
    <t>PRACHOTĚSNÉ PROVIZORNÍ PŘÍČKY</t>
  </si>
  <si>
    <t>10*3,5</t>
  </si>
  <si>
    <t>763111411</t>
  </si>
  <si>
    <t>Příčka ze sádrokartonových desek  s nosnou konstrukcí z jednoduchých ocelových profilů UW, CW dvojitě opláštěná deskami standardními A tl. 2 x 12,5 mm, EI 60, příčka tl. 100 mm, profil 50 TI tl. 50 mm, Rw 50 dB</t>
  </si>
  <si>
    <t>1594030986</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</si>
  <si>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</si>
  <si>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WI08</t>
  </si>
  <si>
    <t>4,01*3,6</t>
  </si>
  <si>
    <t>ODEČET OTVORU</t>
  </si>
  <si>
    <t>763111417</t>
  </si>
  <si>
    <t>Příčka ze sádrokartonových desek  s nosnou konstrukcí z jednoduchých ocelových profilů UW, CW dvojitě opláštěná deskami standardními A tl. 2 x 12,5 mm, EI 60, příčka tl. 150 mm, profil 100 TI tl. 50 mm, Rw 55 dB</t>
  </si>
  <si>
    <t>1379323409</t>
  </si>
  <si>
    <t>WI07</t>
  </si>
  <si>
    <t>3,83*3,6</t>
  </si>
  <si>
    <t>1,9*3,6</t>
  </si>
  <si>
    <t>3,4*3,6</t>
  </si>
  <si>
    <t>3,2*3,6</t>
  </si>
  <si>
    <t>2,21*3,6</t>
  </si>
  <si>
    <t>2,81*3,6</t>
  </si>
  <si>
    <t>6,1*3,6</t>
  </si>
  <si>
    <t>0,4*3,6</t>
  </si>
  <si>
    <t>4,06*3,6*2</t>
  </si>
  <si>
    <t>9,41*3,6</t>
  </si>
  <si>
    <t>7,94*3,6</t>
  </si>
  <si>
    <t>-0,8*1,97*6</t>
  </si>
  <si>
    <t>-0,9*1,97</t>
  </si>
  <si>
    <t>763111442</t>
  </si>
  <si>
    <t>Příčka ze sádrokartonových desek  s nosnou konstrukcí z jednoduchých ocelových profilů UW, CW dvojitě opláštěná deskami protipožárními impregnovanými H2DF tl. 2 x 12,5 mm, EI 90, příčka tl. 100 mm, profil 50 TI tl. 40 mm 100 kg/m3, Rw 51 dB</t>
  </si>
  <si>
    <t>40102445</t>
  </si>
  <si>
    <t>WI 06</t>
  </si>
  <si>
    <t>2,7*3,6</t>
  </si>
  <si>
    <t>2,11*3,6</t>
  </si>
  <si>
    <t>763111442.R01</t>
  </si>
  <si>
    <t>SDK příčka tl 100 mm profil CW+UW 50 desky 2xH2DF + 2x A 12,5 TI 50 mm 100 kg/m3 EI 90 Rw 51 dB</t>
  </si>
  <si>
    <t>-1520964143</t>
  </si>
  <si>
    <t>WI 05A</t>
  </si>
  <si>
    <t>2,3*3,6*2</t>
  </si>
  <si>
    <t>-0,5*0,5*2</t>
  </si>
  <si>
    <t>763111448</t>
  </si>
  <si>
    <t>Příčka ze sádrokartonových desek  s nosnou konstrukcí z jednoduchých ocelových profilů UW, CW dvojitě opláštěná deskami protipožárními impregnovanými H2DF tl. 2 x 12,5 mm, EI 90, příčka tl. 150 mm, profil 100 TI tl. 50 mm 100 kg/m3, Rw 56 dB</t>
  </si>
  <si>
    <t>1044111981</t>
  </si>
  <si>
    <t>WI 09</t>
  </si>
  <si>
    <t>0,9*3,6*2</t>
  </si>
  <si>
    <t>2,3*3,6</t>
  </si>
  <si>
    <t>763111448.R01</t>
  </si>
  <si>
    <t>SDK příčka tl 150 mm profil CW+UW 100 desky 2xH2DF a 2xA 12,5 TI 50 mm 100 kg/m3 EI 90 Rw 56 dB</t>
  </si>
  <si>
    <t>-1418680440</t>
  </si>
  <si>
    <t>WI 05</t>
  </si>
  <si>
    <t>4,01*3,6*2</t>
  </si>
  <si>
    <t>1,3*3,6</t>
  </si>
  <si>
    <t>1,79*3,6</t>
  </si>
  <si>
    <t>9,18*3,6</t>
  </si>
  <si>
    <t>3,05*3,6</t>
  </si>
  <si>
    <t>5*3,6</t>
  </si>
  <si>
    <t>2,75*3,6</t>
  </si>
  <si>
    <t>1,1*3,6*2</t>
  </si>
  <si>
    <t>1,75*3,6</t>
  </si>
  <si>
    <t>-0,7*1,97*1</t>
  </si>
  <si>
    <t>-0,9*1,97*2</t>
  </si>
  <si>
    <t>763111524.R01</t>
  </si>
  <si>
    <t>SDK příčka tl 150 mm profil CW+UW 100 desky 2xA + 2x RTG  12,5 TI 50 mm 100 kg/m3 EI 120 Rw 60 dB</t>
  </si>
  <si>
    <t>1851279179</t>
  </si>
  <si>
    <t>WI 11</t>
  </si>
  <si>
    <t>2,9*3,6</t>
  </si>
  <si>
    <t>763111524.R02</t>
  </si>
  <si>
    <t>SDK příčka tl 150 mm profil CW+UW 100 desky 2xRTG + 2x RTG  12,5 TI 50 mm 100 kg/m3 EI 120 Rw 60 dB</t>
  </si>
  <si>
    <t>-1262736123</t>
  </si>
  <si>
    <t>WI 12</t>
  </si>
  <si>
    <t>2,9*3,6*4</t>
  </si>
  <si>
    <t>763111717</t>
  </si>
  <si>
    <t>Příčka ze sádrokartonových desek  ostatní konstrukce a práce na příčkách ze sádrokartonových desek základní penetrační nátěr</t>
  </si>
  <si>
    <t>-1745707877</t>
  </si>
  <si>
    <t>12,86*2</t>
  </si>
  <si>
    <t>186,404*2</t>
  </si>
  <si>
    <t>15,74*2</t>
  </si>
  <si>
    <t>16,06*2</t>
  </si>
  <si>
    <t>13,184*2</t>
  </si>
  <si>
    <t>116,991*2</t>
  </si>
  <si>
    <t>8,417*2</t>
  </si>
  <si>
    <t>41,76*2</t>
  </si>
  <si>
    <t>763111811</t>
  </si>
  <si>
    <t>Demontáž příček ze sádrokartonových desek  s nosnou konstrukcí z ocelových profilů jednoduchých, opláštění jednoduché</t>
  </si>
  <si>
    <t>-1737151569</t>
  </si>
  <si>
    <t>PROVIZORNÍ PRACHOTĚSNÉ PŘÍČKY</t>
  </si>
  <si>
    <t>763121451.R01</t>
  </si>
  <si>
    <t>SDK stěna předsazená tl 75 mm profil CW+UW 50 desky 2xA 12,5 TI 50 mm EI 45</t>
  </si>
  <si>
    <t>1146035942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</si>
  <si>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</si>
  <si>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WI 10</t>
  </si>
  <si>
    <t>0,365*3,6*2</t>
  </si>
  <si>
    <t>0,7*3,6*2</t>
  </si>
  <si>
    <t>1,66*3,6</t>
  </si>
  <si>
    <t>0,76*3,6</t>
  </si>
  <si>
    <t>0,8*3,6</t>
  </si>
  <si>
    <t>763121714</t>
  </si>
  <si>
    <t>Stěna předsazená ze sádrokartonových desek ostatní konstrukce a práce na předsazených stěnách ze sádrokartonových desek základní penetrační nátěr</t>
  </si>
  <si>
    <t>915514676</t>
  </si>
  <si>
    <t>763131461</t>
  </si>
  <si>
    <t>Podhled ze sádrokartonových desek  dvouvrstvá zavěšená spodní konstrukce z ocelových profilů CD, UD dvojitě opláštěná deskami impregnovanou H2, tl. 2 x 12,5 mm, bez TI</t>
  </si>
  <si>
    <t>1630837824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</si>
  <si>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</si>
  <si>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"C4" 2,12+2,74+2,55+2,87+2,37+2,53</t>
  </si>
  <si>
    <t>763131761</t>
  </si>
  <si>
    <t>Podhled ze sádrokartonových desek  Příplatek k cenám za plochu do 3 m2 jednotlivě</t>
  </si>
  <si>
    <t>672385960</t>
  </si>
  <si>
    <t>763135101</t>
  </si>
  <si>
    <t>Montáž sádrokartonového podhledu kazetového demontovatelného, velikosti kazet 600x600 mm včetně zavěšené nosné konstrukce viditelné</t>
  </si>
  <si>
    <t>-2042803888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</si>
  <si>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</si>
  <si>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"C1" 6,66+8,81+11,26+5,09+13,15+11,74+7,19+6,17+6,24+6,46+53,92+29,22+15,74</t>
  </si>
  <si>
    <t>"C2" 41,05+38,95+4,73+9,47+6,52+6,77+12,35+12,12+12,22+32,75+4,28</t>
  </si>
  <si>
    <t>59030570</t>
  </si>
  <si>
    <t>podhled kazetový bez děrování, viditelný rastr, tl. 10 mm, 600 x 600 mm</t>
  </si>
  <si>
    <t>-365764737</t>
  </si>
  <si>
    <t>59030570.R01</t>
  </si>
  <si>
    <t>podhled kazetový bez děrování, viditelný rastr, tl. 10 mm, 600 x 600 mm určený do zdravotnických prostor - specifikace zcela dle PD</t>
  </si>
  <si>
    <t>-1139053751</t>
  </si>
  <si>
    <t>181,65*1,05 'Přepočtené koeficientem množství</t>
  </si>
  <si>
    <t>763135812</t>
  </si>
  <si>
    <t>Demontáž podhledu sádrokartonového  kazetového na zavěšeném na roštu polozapuštěném</t>
  </si>
  <si>
    <t>-369896291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</si>
  <si>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</si>
  <si>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</si>
  <si>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-2027332126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</si>
  <si>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</si>
  <si>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</si>
  <si>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</si>
  <si>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764215606</t>
  </si>
  <si>
    <t>Oplechování horních ploch zdí a nadezdívek (atik) z pozinkovaného plechu s povrchovou úpravou celoplošně lepené rš 500 mm</t>
  </si>
  <si>
    <t>-1120967702</t>
  </si>
  <si>
    <t>"K3" 186</t>
  </si>
  <si>
    <t>764216643</t>
  </si>
  <si>
    <t>Oplechování parapetů z pozinkovaného plechu s povrchovou úpravou rovných celoplošně lepené, bez rohů rš 250 mm</t>
  </si>
  <si>
    <t>-552023154</t>
  </si>
  <si>
    <t>"K1" 1,5*6</t>
  </si>
  <si>
    <t>"K2" 2,5*1</t>
  </si>
  <si>
    <t>998764102</t>
  </si>
  <si>
    <t>Přesun hmot pro konstrukce klempířské stanovený z hmotnosti přesunovaného materiálu vodorovná dopravní vzdálenost do 50 m v objektech výšky přes 6 do 12 m</t>
  </si>
  <si>
    <t>1991603315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</si>
  <si>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</si>
  <si>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</si>
  <si>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</si>
  <si>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Pol29</t>
  </si>
  <si>
    <t>776707837</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</si>
  <si>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t>
  </si>
  <si>
    <t>Pol30</t>
  </si>
  <si>
    <t>-1903948870</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</si>
  <si>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 prostor pro podstavnou chladničku</t>
  </si>
  <si>
    <t>Pol31</t>
  </si>
  <si>
    <t>-958546734</t>
  </si>
  <si>
    <t>766691914</t>
  </si>
  <si>
    <t>Ostatní práce  vyvěšení nebo zavěšení křídel s případným uložením a opětovným zavěšením po provedení stavebních změn dřevěných dveřních, plochy do 2 m2</t>
  </si>
  <si>
    <t>1420203965</t>
  </si>
  <si>
    <t xml:space="preserve">Poznámka k souboru cen:_x000D_
1. Ceny -1931 a -1932 lze užít jen pro křídlo mající současně obě jmenované funkce. </t>
  </si>
  <si>
    <t>766694113</t>
  </si>
  <si>
    <t>-1608874308</t>
  </si>
  <si>
    <t xml:space="preserve">Poznámka k souboru cen:_x000D_
1. Cenami -8111 a -8112 se oceňuje montáž vrat oboru JKPOV 611. 2. Cenami -97 . . nelze oceňovat venkovní krycí lišty balkónových dveří; tato montáž se oceňuje cenou -1610. </t>
  </si>
  <si>
    <t>60794100</t>
  </si>
  <si>
    <t>-41679183</t>
  </si>
  <si>
    <t>60794104</t>
  </si>
  <si>
    <t>907474603</t>
  </si>
  <si>
    <t>1,5*7</t>
  </si>
  <si>
    <t>766812840</t>
  </si>
  <si>
    <t>Demontáž kuchyňských linek  dřevěných nebo kovových včetně skříněk uchycených na stěně, délky přes 1800 do 2100 mm</t>
  </si>
  <si>
    <t>-212186998</t>
  </si>
  <si>
    <t xml:space="preserve">Poznámka k souboru cen:_x000D_
1. Pro volbu ceny demontáže kuchyňských linek je rozhodující délka horních skříněk. </t>
  </si>
  <si>
    <t>766R001</t>
  </si>
  <si>
    <t>Dodávka a montáž dveřní konstrukce včetně zárubně, kování a veškerého příslušenství - specifikace zcela dle PD, ozn D01</t>
  </si>
  <si>
    <t>1585556834</t>
  </si>
  <si>
    <t>766R002</t>
  </si>
  <si>
    <t>Dodávka a montáž dveřní konstrukce včetně zárubně, kování a veškerého příslušenství - specifikace zcela dle PD, ozn D02 - Bližší specifikaci tohoto výrobku naleznete ve výpisu D.1.1.14 Seznam vnitřních výplní otvorů</t>
  </si>
  <si>
    <t>1178444779</t>
  </si>
  <si>
    <t>766R003</t>
  </si>
  <si>
    <t>Dodávka a montáž dveřní konstrukce včetně zárubně, kování a veškerého příslušenství - specifikace zcela dle PD, ozn D03 - Bližší specifikaci tohoto výrobku naleznete ve výpisu D.1.1.14 Seznam vnitřních výplní otvorů</t>
  </si>
  <si>
    <t>-1492359313</t>
  </si>
  <si>
    <t>766R004</t>
  </si>
  <si>
    <t>Dodávka a montáž dveřní konstrukce včetně zárubně, kování a veškerého příslušenství - specifikace zcela dle PD, ozn D04 - Bližší specifikaci tohoto výrobku naleznete ve výpisu D.1.1.14 Seznam vnitřních výplní otvorů</t>
  </si>
  <si>
    <t>292382622</t>
  </si>
  <si>
    <t>766R005</t>
  </si>
  <si>
    <t>Dodávka a montáž dveřní konstrukce včetně zárubně, kování a veškerého příslušenství - specifikace zcela dle PD, ozn D05 - Bližší specifikaci tohoto výrobku naleznete ve výpisu D.1.1.14 Seznam vnitřních výplní otvorů</t>
  </si>
  <si>
    <t>1176983519</t>
  </si>
  <si>
    <t>766R006</t>
  </si>
  <si>
    <t>Dodávka a montáž dveřní konstrukce včetně zárubně, kování a veškerého příslušenství - specifikace zcela dle PD, ozn D06 Bližší specifikaci tohoto výrobku naleznete ve výpisu D.1.1.14 Seznam vnitřních výplní otvorů</t>
  </si>
  <si>
    <t>1073896773</t>
  </si>
  <si>
    <t>766R007</t>
  </si>
  <si>
    <t>Dodávka a montáž dveřní konstrukce včetně zárubně, kování a veškerého příslušenství - specifikace zcela dle PD, ozn D07 Bližší specifikaci tohoto výrobku naleznete ve výpisu D.1.1.14 Seznam vnitřních výplní otvorů</t>
  </si>
  <si>
    <t>351877424</t>
  </si>
  <si>
    <t>766R008</t>
  </si>
  <si>
    <t>Dodávka a montáž dveřní konstrukce včetně zárubně, kování a veškerého příslušenství - specifikace zcela dle PD, ozn D08 Bližší specifikaci tohoto výrobku naleznete ve výpisu D.1.1.14 Seznam vnitřních výplní otvorů</t>
  </si>
  <si>
    <t>-773088134</t>
  </si>
  <si>
    <t>766R009</t>
  </si>
  <si>
    <t>Dodávka a montáž dveřní konstrukce včetně zárubně, kování a veškerého příslušenství - specifikace zcela dle PD, ozn D09 Bližší specifikaci tohoto výrobku naleznete ve výpisu D.1.1.14 Seznam vnitřních výplní otvorů</t>
  </si>
  <si>
    <t>1653184098</t>
  </si>
  <si>
    <t>766R010</t>
  </si>
  <si>
    <t>Dodávka a montáž dveřní konstrukce včetně zárubně, kování a veškerého příslušenství - specifikace zcela dle PD, ozn D10 Bližší specifikaci tohoto výrobku naleznete ve výpisu D.1.1.14 Seznam vnitřních výplní otvorů</t>
  </si>
  <si>
    <t>560348019</t>
  </si>
  <si>
    <t>766R011</t>
  </si>
  <si>
    <t>Dodávka a montáž dveřní konstrukce včetně zárubně, kování a veškerého příslušenství - specifikace zcela dle PD, ozn D11 Bližší specifikaci tohoto výrobku naleznete ve výpisu D.1.1.14 Seznam vnitřních výplní otvorů</t>
  </si>
  <si>
    <t>1048962531</t>
  </si>
  <si>
    <t>766R012</t>
  </si>
  <si>
    <t>Dodávka a montáž dveřní konstrukce včetně zárubně, kování a veškerého příslušenství - specifikace zcela dle PD, ozn D12 Bližší specifikaci tohoto výrobku naleznete ve výpisu D.1.1.14 Seznam vnitřních výplní otvorů</t>
  </si>
  <si>
    <t>-647854330</t>
  </si>
  <si>
    <t>766R013</t>
  </si>
  <si>
    <t>Dodávka a montáž dveřní konstrukce včetně zárubně, kování a veškerého příslušenství - specifikace zcela dle PD, ozn D13 Bližší specifikaci tohoto výrobku naleznete ve výpisu D.1.1.14 Seznam vnitřních výplní otvorů</t>
  </si>
  <si>
    <t>1337166254</t>
  </si>
  <si>
    <t>766R014</t>
  </si>
  <si>
    <t>Dodávka a montáž dveřní konstrukce včetně zárubně, kování a veškerého příslušenství - specifikace zcela dle PD, ozn D14 Bližší specifikaci tohoto výrobku naleznete ve výpisu D.1.1.14 Seznam vnitřních výplní otvorů</t>
  </si>
  <si>
    <t>2123794852</t>
  </si>
  <si>
    <t>766R015</t>
  </si>
  <si>
    <t>Dodávka a montáž dveřní konstrukce včetně zárubně, kování a veškerého příslušenství - specifikace zcela dle PD, ozn D15 Bližší specifikaci tohoto výrobku naleznete ve výpisu D.1.1.14 Seznam vnitřních výplní otvorů</t>
  </si>
  <si>
    <t>772568614</t>
  </si>
  <si>
    <t>766R016</t>
  </si>
  <si>
    <t>Dodávka a montáž dveřní konstrukce včetně zárubně, kování a veškerého příslušenství - specifikace zcela dle PD, ozn D16 Bližší specifikaci tohoto výrobku naleznete ve výpisu D.1.1.14 Seznam vnitřních výplní otvorů</t>
  </si>
  <si>
    <t>-758728351</t>
  </si>
  <si>
    <t>766R017</t>
  </si>
  <si>
    <t>Dodávka a montáž dveřní konstrukce včetně zárubně, kování a veškerého příslušenství - specifikace zcela dle PD, ozn D17 Bližší specifikaci tohoto výrobku naleznete ve výpisu D.1.1.14 Seznam vnitřních výplní otvorů</t>
  </si>
  <si>
    <t>-185810905</t>
  </si>
  <si>
    <t>766R018</t>
  </si>
  <si>
    <t>Dodávka a montáž dveřní konstrukce včetně zárubně, kování a veškerého příslušenství - specifikace zcela dle PD, ozn D18 Bližší specifikaci tohoto výrobku naleznete ve výpisu D.1.1.14 Seznam vnitřních výplní otvorů</t>
  </si>
  <si>
    <t>1600716665</t>
  </si>
  <si>
    <t>766R019</t>
  </si>
  <si>
    <t>Dodávka a montáž dveřní konstrukce včetně zárubně, kování a veškerého příslušenství - specifikace zcela dle PD, ozn D19 Bližší specifikaci tohoto výrobku naleznete ve výpisu D.1.1.14 Seznam vnitřních výplní otvorů</t>
  </si>
  <si>
    <t>-2016758941</t>
  </si>
  <si>
    <t>766R020</t>
  </si>
  <si>
    <t>Dodávka a montáž dveřní konstrukce včetně zárubně, kování a veškerého příslušenství - specifikace zcela dle PD, ozn D20 Bližší specifikaci tohoto výrobku naleznete ve výpisu D.1.1.14 Seznam vnitřních výplní otvorů</t>
  </si>
  <si>
    <t>269546418</t>
  </si>
  <si>
    <t>766R021</t>
  </si>
  <si>
    <t>Dodávka a montáž dveřní konstrukce včetně zárubně, kování a veškerého příslušenství - specifikace zcela dle PD, ozn D21 Bližší specifikaci tohoto výrobku naleznete ve výpisu D.1.1.14 Seznam vnitřních výplní otvorů</t>
  </si>
  <si>
    <t>1384217219</t>
  </si>
  <si>
    <t>766R022</t>
  </si>
  <si>
    <t>Dodávka a montáž dveřní konstrukce včetně zárubně, kování a veškerého příslušenství - specifikace zcela dle PD, ozn D22 Bližší specifikaci tohoto výrobku naleznete ve výpisu D.1.1.14 Seznam vnitřních výplní otvorů</t>
  </si>
  <si>
    <t>-1939476741</t>
  </si>
  <si>
    <t>766R023</t>
  </si>
  <si>
    <t>Dodávka a montáž dveřní konstrukce včetně zárubně, kování a veškerého příslušenství - specifikace zcela dle PD, ozn D23 Bližší specifikaci tohoto výrobku naleznete ve výpisu D.1.1.14 Seznam vnitřních výplní otvorů</t>
  </si>
  <si>
    <t>980726967</t>
  </si>
  <si>
    <t>766R024</t>
  </si>
  <si>
    <t>Dodávka a montáž dveřní konstrukce včetně zárubně, kování a veškerého příslušenství - specifikace zcela dle PD, ozn D24 Bližší specifikaci tohoto výrobku naleznete ve výpisu D.1.1.14 Seznam vnitřních výplní otvorů</t>
  </si>
  <si>
    <t>2098436112</t>
  </si>
  <si>
    <t>766R025</t>
  </si>
  <si>
    <t>Dodávka a montáž dveřní konstrukce včetně zárubně, kování a veškerého příslušenství - specifikace zcela dle PD, ozn D25 Bližší specifikaci tohoto výrobku naleznete ve výpisu D.1.1.14 Seznam vnitřních výplní otvorů</t>
  </si>
  <si>
    <t>2027617266</t>
  </si>
  <si>
    <t>766R026</t>
  </si>
  <si>
    <t>Dodávka a montáž dveřní konstrukce včetně zárubně, kování a veškerého příslušenství - specifikace zcela dle PD, ozn D26 Bližší specifikaci tohoto výrobku naleznete ve výpisu D.1.1.14 Seznam vnitřních výplní otvorů</t>
  </si>
  <si>
    <t>-1567922</t>
  </si>
  <si>
    <t>766R027</t>
  </si>
  <si>
    <t>Dodávka a montáž dveřní konstrukce včetně zárubně, kování a veškerého příslušenství - specifikace zcela dle PD, ozn D27 Bližší specifikaci tohoto výrobku naleznete ve výpisu D.1.1.14 Seznam vnitřních výplní otvorů</t>
  </si>
  <si>
    <t>-1351809701</t>
  </si>
  <si>
    <t>766R028</t>
  </si>
  <si>
    <t>Dodávka a montáž dveřní konstrukce včetně zárubně, kování a veškerého příslušenství - specifikace zcela dle PD, ozn D28 Bližší specifikaci tohoto výrobku naleznete ve výpisu D.1.1.14 Seznam vnitřních výplní otvorů</t>
  </si>
  <si>
    <t>-320843349</t>
  </si>
  <si>
    <t>766R029</t>
  </si>
  <si>
    <t>Dodávka a montáž dveřní konstrukce včetně zárubně, kování a veškerého příslušenství - specifikace zcela dle PD, ozn D29 - dveře automaticky posuvné Bližší specifikaci tohoto výrobku naleznete ve výpisu D.1.1.14 Seznam vnitřních výplní otvorů</t>
  </si>
  <si>
    <t>-252694618</t>
  </si>
  <si>
    <t>998766102</t>
  </si>
  <si>
    <t>Přesun hmot pro konstrukce truhlářské stanovený z hmotnosti přesunovaného materiálu vodorovná dopravní vzdálenost do 50 m v objektech výšky přes 6 do 12 m</t>
  </si>
  <si>
    <t>-1878191265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</si>
  <si>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</si>
  <si>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</si>
  <si>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</si>
  <si>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767161117</t>
  </si>
  <si>
    <t>Montáž zábradlí rovného  z trubek nebo tenkostěnných profilů do zdiva, hmotnosti 1 m zábradlí přes 30 do 45 kg</t>
  </si>
  <si>
    <t>454760998</t>
  </si>
  <si>
    <t>Z02</t>
  </si>
  <si>
    <t>13,4+12,72</t>
  </si>
  <si>
    <t>140R001</t>
  </si>
  <si>
    <t>ocelová konstrukce zábradlí - specifikace a provedení zcela dle PD</t>
  </si>
  <si>
    <t>-123242422</t>
  </si>
  <si>
    <t>767165114</t>
  </si>
  <si>
    <t>Montáž zábradlí rovného  madel z trubek nebo tenkostěnných profilů svařováním</t>
  </si>
  <si>
    <t>2003729862</t>
  </si>
  <si>
    <t>Z01</t>
  </si>
  <si>
    <t>4,8*2</t>
  </si>
  <si>
    <t>140R002</t>
  </si>
  <si>
    <t>ocelová konstrukce madla- specifikace a provedení zcela dle PD</t>
  </si>
  <si>
    <t>-150070482</t>
  </si>
  <si>
    <t>767610136</t>
  </si>
  <si>
    <t>Montáž oken jednoduchých  z hliníkových nebo ocelových profilů kyvných nebo otočných do zdiva, plochy přes 0,6 do 1,5 m2</t>
  </si>
  <si>
    <t>-414666952</t>
  </si>
  <si>
    <t>"O06" 0,5*1</t>
  </si>
  <si>
    <t>553R005</t>
  </si>
  <si>
    <t>okenní Al konstrukce - rozměr a specifikace zcela dle PD, ozn O06</t>
  </si>
  <si>
    <t>-1248105719</t>
  </si>
  <si>
    <t>767610137</t>
  </si>
  <si>
    <t>Montáž oken jednoduchých  z hliníkových nebo ocelových profilů kyvných nebo otočných do zdiva, plochy přes 1,5 do 2,5 m2</t>
  </si>
  <si>
    <t>988463754</t>
  </si>
  <si>
    <t>"O03" 1,145*1,72</t>
  </si>
  <si>
    <t>"O04" 1,2*1,8</t>
  </si>
  <si>
    <t>"O05" 1,5*1,5</t>
  </si>
  <si>
    <t>553R001</t>
  </si>
  <si>
    <t>okenní Al konstrukce - rozměr a specifikace zcela dle PD, ozn O01</t>
  </si>
  <si>
    <t>-889603853</t>
  </si>
  <si>
    <t>553R002</t>
  </si>
  <si>
    <t>okenní Al konstrukce - rozměr a specifikace zcela dle PD, ozn O03</t>
  </si>
  <si>
    <t>-2002660362</t>
  </si>
  <si>
    <t>553R003</t>
  </si>
  <si>
    <t>okenní Al konstrukce - rozměr a specifikace zcela dle PD, ozn O04</t>
  </si>
  <si>
    <t>-1948200973</t>
  </si>
  <si>
    <t>553R004</t>
  </si>
  <si>
    <t>okenní Al konstrukce - rozměr a specifikace zcela dle PD, ozn O05</t>
  </si>
  <si>
    <t>-1205204492</t>
  </si>
  <si>
    <t>767610138</t>
  </si>
  <si>
    <t>Montáž oken jednoduchých  z hliníkových nebo ocelových profilů kyvných nebo otočných do zdiva, plochy přes 2,5 m2</t>
  </si>
  <si>
    <t>769355025</t>
  </si>
  <si>
    <t>"O02" 2,5*1,5</t>
  </si>
  <si>
    <t>553R006</t>
  </si>
  <si>
    <t>660737690</t>
  </si>
  <si>
    <t>767995114</t>
  </si>
  <si>
    <t>D+Montáž atypických zámečnických konstrukcí hmotnosti do 50 kg</t>
  </si>
  <si>
    <t>kg</t>
  </si>
  <si>
    <t>-1465864042</t>
  </si>
  <si>
    <t>POMOCNÉ KONSTRUKCE TZB</t>
  </si>
  <si>
    <t>922</t>
  </si>
  <si>
    <t>767R001</t>
  </si>
  <si>
    <t>Dodávkac a montáž okenních rolet - specifikace zcela dle PD</t>
  </si>
  <si>
    <t>89856035</t>
  </si>
  <si>
    <t>"Ž01" 2,25*6</t>
  </si>
  <si>
    <t>767R002</t>
  </si>
  <si>
    <t>1938028914</t>
  </si>
  <si>
    <t>767R003</t>
  </si>
  <si>
    <t>Dodávka a montáž ocelové konstrukce -  specifikace zcela dle PD - ozn Z04</t>
  </si>
  <si>
    <t>295094442</t>
  </si>
  <si>
    <t>767R004</t>
  </si>
  <si>
    <t>Dodávka a montáž ocelové konstrukce - specifikace zcela dle PD - ozn Z05</t>
  </si>
  <si>
    <t>-1439820128</t>
  </si>
  <si>
    <t>767R005</t>
  </si>
  <si>
    <t>Dodávka a montáž konstrukce žebříku s ochranným košem včetně povrchové úpravy - specifikace zcela dle PD - ozn Z06</t>
  </si>
  <si>
    <t>-341832042</t>
  </si>
  <si>
    <t>998767102</t>
  </si>
  <si>
    <t>Přesun hmot pro zámečnické konstrukce  stanovený z hmotnosti přesunovaného materiálu vodorovná dopravní vzdálenost do 50 m v objektech výšky přes 6 do 12 m</t>
  </si>
  <si>
    <t>1736687922</t>
  </si>
  <si>
    <t>771</t>
  </si>
  <si>
    <t>Podlahy z dlaždic</t>
  </si>
  <si>
    <t>771574115</t>
  </si>
  <si>
    <t>Montáž podlah z dlaždic keramických  lepených flexibilním lepidlem režných nebo glazovaných hladkých přes 19 do 22 ks/ m2</t>
  </si>
  <si>
    <t>-665400986</t>
  </si>
  <si>
    <t>"V4B" 2,12+2,74+2,55+9,47+2,87+2,37+2,53+3,34</t>
  </si>
  <si>
    <t>"V4C" 4,73+6,52</t>
  </si>
  <si>
    <t>59761406</t>
  </si>
  <si>
    <t>dlaždice keramické slinuté neglazované mrazuvzdorné přes 19 do 25 ks/m2</t>
  </si>
  <si>
    <t>-1158662175</t>
  </si>
  <si>
    <t>54,95*1,1 'Přepočtené koeficientem množství</t>
  </si>
  <si>
    <t>59761406.R01</t>
  </si>
  <si>
    <t>488614206</t>
  </si>
  <si>
    <t>27,99*1,1 'Přepočtené koeficientem množství</t>
  </si>
  <si>
    <t>59761406.R02</t>
  </si>
  <si>
    <t>-2056387011</t>
  </si>
  <si>
    <t>11,25*1,1 'Přepočtené koeficientem množství</t>
  </si>
  <si>
    <t>771579191</t>
  </si>
  <si>
    <t>Montáž podlah z dlaždic keramických  Příplatek k cenám za plochu do 5 m2 jednotlivě</t>
  </si>
  <si>
    <t>-1800940278</t>
  </si>
  <si>
    <t>"V4B" 2,12+2,74+2,55+2,87+2,37+2,53+3,34</t>
  </si>
  <si>
    <t>"V4C" 4,73</t>
  </si>
  <si>
    <t>771591111</t>
  </si>
  <si>
    <t>Podlahy - ostatní práce  penetrace podkladu</t>
  </si>
  <si>
    <t>776592760</t>
  </si>
  <si>
    <t xml:space="preserve">Poznámka k souboru cen:_x000D_
1. Množství měrných jednotek u ceny -1185 se stanoví podle počtu řezaných dlaždic, nezávisle na jejich velikosti. 2. Položkou -1185 lze ocenit provádění více řezů na jednom kusu dlažby. </t>
  </si>
  <si>
    <t>"V4C" 11,25</t>
  </si>
  <si>
    <t>771R001</t>
  </si>
  <si>
    <t>706268436</t>
  </si>
  <si>
    <t>P2</t>
  </si>
  <si>
    <t>5,86+26,581+9+6,82+6,52+18,6+10,4+7,1+6,5+6,8</t>
  </si>
  <si>
    <t>998771102</t>
  </si>
  <si>
    <t>Přesun hmot pro podlahy z dlaždic stanovený z hmotnosti přesunovaného materiálu vodorovná dopravní vzdálenost do 50 m v objektech výšky přes 6 do 12 m</t>
  </si>
  <si>
    <t>246479534</t>
  </si>
  <si>
    <t>776</t>
  </si>
  <si>
    <t>Podlahy povlakové</t>
  </si>
  <si>
    <t>956488436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</si>
  <si>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</si>
  <si>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"V1" 161,09</t>
  </si>
  <si>
    <t>"V2A" 110,99+6,77</t>
  </si>
  <si>
    <t>"V3" 24,34</t>
  </si>
  <si>
    <t>776111116</t>
  </si>
  <si>
    <t>Příprava podkladu broušení podlah stávajícího podkladu pro odstranění lepidla (po starých krytinách)</t>
  </si>
  <si>
    <t>148071901</t>
  </si>
  <si>
    <t>776121111</t>
  </si>
  <si>
    <t xml:space="preserve">Vodou ředitelná penetrace savého podkladu povlakových podlah ředěná v poměru 1:3 </t>
  </si>
  <si>
    <t>-210151974</t>
  </si>
  <si>
    <t>"V1" 11,26+13,15+11,74+7,19+6,17+6,24+6,46+53,92+29,22+15,74</t>
  </si>
  <si>
    <t>776141121</t>
  </si>
  <si>
    <t>Příprava podkladu vyrovnání samonivelační stěrkou podlah min.pevnosti 30 MPa, tloušťky do 3 mm</t>
  </si>
  <si>
    <t>1420258593</t>
  </si>
  <si>
    <t>776201812</t>
  </si>
  <si>
    <t>Demontáž povlakových podlahovin lepených ručně s podložkou</t>
  </si>
  <si>
    <t>736090631</t>
  </si>
  <si>
    <t>"M.Č.150" 16</t>
  </si>
  <si>
    <t>776211111</t>
  </si>
  <si>
    <t>Montáž textilních podlahovin lepením pásů standardních</t>
  </si>
  <si>
    <t>-1522567353</t>
  </si>
  <si>
    <t xml:space="preserve">Poznámka k souboru cen:_x000D_
1. V cenách 776 21-2111 a 776 21-2121 montáž volným položením jsou započteny i náklady na dodávku pásky. </t>
  </si>
  <si>
    <t>V3</t>
  </si>
  <si>
    <t>12,12+12,22</t>
  </si>
  <si>
    <t>69751052</t>
  </si>
  <si>
    <t>koberec v rolích š 4m, všívaná strukturovaná smyčka, vlákno 750g/m2,100% Polyamide, zátěž 33, Cfl S1</t>
  </si>
  <si>
    <t>-760105043</t>
  </si>
  <si>
    <t>24,34*1,1 'Přepočtené koeficientem množství</t>
  </si>
  <si>
    <t>776231111</t>
  </si>
  <si>
    <t>Montáž podlahovin z vinylu lepením lamel nebo čtverců standardním lepidlem</t>
  </si>
  <si>
    <t>-1770034191</t>
  </si>
  <si>
    <t>V1</t>
  </si>
  <si>
    <t>11,26+13,15+11,74+7,19+6,17+6,24+6,46+53,92+29,22+15,74</t>
  </si>
  <si>
    <t>V2A</t>
  </si>
  <si>
    <t>6,66+8,81+5,09+41,05+12,35+32,75+4,28+6,77</t>
  </si>
  <si>
    <t>28411041</t>
  </si>
  <si>
    <t>homogenní vodivé neválcované PVC v rolích bez obsahu ftalátů vhodné do čistého provozu</t>
  </si>
  <si>
    <t>-1575515786</t>
  </si>
  <si>
    <t>161,09*1,1 'Přepočtené koeficientem množství</t>
  </si>
  <si>
    <t>28411000</t>
  </si>
  <si>
    <t>PVC heterogenní zátěžové antibakteriální nášlapná vrstva 0,90mm R 10 zátěž 34/43 otlak do 0,03mm hořlavost Bfl S1</t>
  </si>
  <si>
    <t>-537213992</t>
  </si>
  <si>
    <t>117,76*1,05 'Přepočtené koeficientem množství</t>
  </si>
  <si>
    <t>776R001</t>
  </si>
  <si>
    <t>Dodávka a montáž soklové hrany - specifikace dle PD, ozn P1</t>
  </si>
  <si>
    <t>-1830870394</t>
  </si>
  <si>
    <t>P1</t>
  </si>
  <si>
    <t>11,339+13,08+13,54+9,16+16,58+38+16,22+10,76+10,1+10,1+10,3+30,86+26,56+17,58+10,82+14,32+40,48+8,32</t>
  </si>
  <si>
    <t>776R002</t>
  </si>
  <si>
    <t>Dodávka a montáž soklové hrany - specifikace dle PD, ozn P4</t>
  </si>
  <si>
    <t>-919138308</t>
  </si>
  <si>
    <t>P4</t>
  </si>
  <si>
    <t>6+6+6+8+6+4</t>
  </si>
  <si>
    <t>776R003</t>
  </si>
  <si>
    <t>Dodávka a montáž soklové hrany - specifikace dle PD, ozn P5</t>
  </si>
  <si>
    <t>976896800</t>
  </si>
  <si>
    <t>P5</t>
  </si>
  <si>
    <t>14,12+14,14</t>
  </si>
  <si>
    <t>998776102</t>
  </si>
  <si>
    <t>Přesun hmot pro podlahy povlakové  stanovený z hmotnosti přesunovaného materiálu vodorovná dopravní vzdálenost do 50 m v objektech výšky přes 6 do 12 m</t>
  </si>
  <si>
    <t>1386068013</t>
  </si>
  <si>
    <t>777</t>
  </si>
  <si>
    <t>Podlahy lité</t>
  </si>
  <si>
    <t>777111101</t>
  </si>
  <si>
    <t>Příprava podkladu před provedením litých podlah zametení</t>
  </si>
  <si>
    <t>-507351098</t>
  </si>
  <si>
    <t>777111111</t>
  </si>
  <si>
    <t>Příprava podkladu před provedením litých podlah vysátí</t>
  </si>
  <si>
    <t>2145606819</t>
  </si>
  <si>
    <t>777111121</t>
  </si>
  <si>
    <t>Příprava podkladu před provedením litých podlah obroušení ruční ( v místě styku se stěnou, v rozích apod.)</t>
  </si>
  <si>
    <t>-755443020</t>
  </si>
  <si>
    <t>777131105</t>
  </si>
  <si>
    <t>Penetrační nátěr podlahy epoxidový, na podklad z čerstvého betonu</t>
  </si>
  <si>
    <t>-463148403</t>
  </si>
  <si>
    <t>"V5" 109,77</t>
  </si>
  <si>
    <t>777511103</t>
  </si>
  <si>
    <t>Krycí stěrka dekorativní epoxidová, tloušťky přes 1 do 2 mm</t>
  </si>
  <si>
    <t>-1777111430</t>
  </si>
  <si>
    <t>777611121</t>
  </si>
  <si>
    <t>Krycí nátěr podlahy průmyslový epoxidový</t>
  </si>
  <si>
    <t>-1547811710</t>
  </si>
  <si>
    <t xml:space="preserve">Poznámka k souboru cen:_x000D_
1. V ceně -1133 nejsou započteny náklady na napojení na zemnící okruh. 2. V ceně -1135 nejsou započteny náklady na změření odporu. </t>
  </si>
  <si>
    <t>777911113</t>
  </si>
  <si>
    <t>Napojení na stěnu nebo sokl fabionem z epoxidové stěrky plněné pískem a výplňovým spárovým profilem s trvale pružným tmelem pohyblivé</t>
  </si>
  <si>
    <t>-309063005</t>
  </si>
  <si>
    <t>998777101</t>
  </si>
  <si>
    <t>Přesun hmot pro podlahy lité  stanovený z hmotnosti přesunovaného materiálu vodorovná dopravní vzdálenost do 50 m v objektech výšky do 6 m</t>
  </si>
  <si>
    <t>-881123858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</si>
  <si>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</si>
  <si>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781</t>
  </si>
  <si>
    <t>Dokončovací práce - obklady</t>
  </si>
  <si>
    <t>781473114</t>
  </si>
  <si>
    <t>-643154275</t>
  </si>
  <si>
    <t>59761040</t>
  </si>
  <si>
    <t>1912606830</t>
  </si>
  <si>
    <t>781479191</t>
  </si>
  <si>
    <t>Montáž obkladů vnitřních stěn z dlaždic keramických  Příplatek k cenám za plochu do 10 m2 jednotlivě</t>
  </si>
  <si>
    <t>1969183488</t>
  </si>
  <si>
    <t>781493511</t>
  </si>
  <si>
    <t>Ostatní prvky  plastové profily ukončovací a dilatační lepené standardním lepidlem ukončovací</t>
  </si>
  <si>
    <t>973224002</t>
  </si>
  <si>
    <t>781495111</t>
  </si>
  <si>
    <t>Ostatní prvky  ostatní práce penetrace podkladu</t>
  </si>
  <si>
    <t>1049516391</t>
  </si>
  <si>
    <t>781495141</t>
  </si>
  <si>
    <t>Ostatní prvky  průnik obkladem kruhový, bez izolace do 30 DN</t>
  </si>
  <si>
    <t>900979836</t>
  </si>
  <si>
    <t>781495142</t>
  </si>
  <si>
    <t>Ostatní prvky  průnik obkladem kruhový, bez izolace přes 30 do 90 DN</t>
  </si>
  <si>
    <t>762275709</t>
  </si>
  <si>
    <t>781495143</t>
  </si>
  <si>
    <t>Ostatní prvky  průnik obkladem kruhový, bez izolace přes 90 DN</t>
  </si>
  <si>
    <t>-524404075</t>
  </si>
  <si>
    <t>998781102</t>
  </si>
  <si>
    <t>Přesun hmot pro obklady keramické  stanovený z hmotnosti přesunovaného materiálu vodorovná dopravní vzdálenost do 50 m v objektech výšky přes 6 do 12 m</t>
  </si>
  <si>
    <t>-1861989000</t>
  </si>
  <si>
    <t>784</t>
  </si>
  <si>
    <t>Dokončovací práce - malby a tapety</t>
  </si>
  <si>
    <t>784181101</t>
  </si>
  <si>
    <t>Penetrace podkladu jednonásobná základní akrylátová v místnostech výšky do 3,80 m</t>
  </si>
  <si>
    <t>1138746896</t>
  </si>
  <si>
    <t>725,032+822,832+45,476+15,18</t>
  </si>
  <si>
    <t>784211101</t>
  </si>
  <si>
    <t>Malby z malířských směsí otěruvzdorných za mokra dvojnásobné, bílé za mokra otěruvzdorné výborně v místnostech výšky do 3,80 m</t>
  </si>
  <si>
    <t>988274335</t>
  </si>
  <si>
    <t>Práce a dodávky M</t>
  </si>
  <si>
    <t>21-M</t>
  </si>
  <si>
    <t>Elektromontáže</t>
  </si>
  <si>
    <t>210R001</t>
  </si>
  <si>
    <t>Přeložka VO - specifikace dle situačního výkresu</t>
  </si>
  <si>
    <t>1187049028</t>
  </si>
  <si>
    <t>HZS</t>
  </si>
  <si>
    <t>Hodinové zúčtovací sazby</t>
  </si>
  <si>
    <t>HZS1292</t>
  </si>
  <si>
    <t>Hodinové zúčtovací sazby profesí HSV  zemní a pomocné práce stavební dělník</t>
  </si>
  <si>
    <t>hod</t>
  </si>
  <si>
    <t>512</t>
  </si>
  <si>
    <t>829614158</t>
  </si>
  <si>
    <t>VYKLIZENÍ NÁBYTKU Z M.Č. 150 A JEHO PŘESUN</t>
  </si>
  <si>
    <t>2*10</t>
  </si>
  <si>
    <t>HZS2491</t>
  </si>
  <si>
    <t>Hodinové zúčtovací sazby profesí PSV  zednické výpomoci a pomocné práce PSV dělník zednických výpomocí</t>
  </si>
  <si>
    <t>-1747788153</t>
  </si>
  <si>
    <t>02 - ÚT</t>
  </si>
  <si>
    <t>HSV - HSV</t>
  </si>
  <si>
    <t xml:space="preserve">    001 - ÚT</t>
  </si>
  <si>
    <t>001</t>
  </si>
  <si>
    <t>Ústřední topení</t>
  </si>
  <si>
    <t>-1241361786</t>
  </si>
  <si>
    <t>03 - VZT</t>
  </si>
  <si>
    <t xml:space="preserve">    001 - VZT</t>
  </si>
  <si>
    <t>Vzduchotechnika</t>
  </si>
  <si>
    <t>386014034</t>
  </si>
  <si>
    <t>04 - MaR</t>
  </si>
  <si>
    <t xml:space="preserve">    001 - MaR</t>
  </si>
  <si>
    <t>Měření a regulace</t>
  </si>
  <si>
    <t>-456482652</t>
  </si>
  <si>
    <t>05 - ZTI</t>
  </si>
  <si>
    <t xml:space="preserve">    001 - ZTI</t>
  </si>
  <si>
    <t>Zdravotně - technické instalace</t>
  </si>
  <si>
    <t>-1695738809</t>
  </si>
  <si>
    <t>06 - NN</t>
  </si>
  <si>
    <t xml:space="preserve">    001 - NN</t>
  </si>
  <si>
    <t>-392631921</t>
  </si>
  <si>
    <t>07 - Slaboproud</t>
  </si>
  <si>
    <t xml:space="preserve">    001 - SLP</t>
  </si>
  <si>
    <t>SLP</t>
  </si>
  <si>
    <t>SLP - kabeláž</t>
  </si>
  <si>
    <t>1031299229</t>
  </si>
  <si>
    <t>08 - Mediciální plyny</t>
  </si>
  <si>
    <t xml:space="preserve">    001 - Medicinální plyny </t>
  </si>
  <si>
    <t xml:space="preserve">Medicinální plyny </t>
  </si>
  <si>
    <t>-10723918</t>
  </si>
  <si>
    <t>10 - NN přípojka</t>
  </si>
  <si>
    <t xml:space="preserve">    001 - NN - přípojka</t>
  </si>
  <si>
    <t>NN - přípojka</t>
  </si>
  <si>
    <t>-1159890615</t>
  </si>
  <si>
    <t>11 - Přesun MRI</t>
  </si>
  <si>
    <t xml:space="preserve">    23-M - Montáže potrubí</t>
  </si>
  <si>
    <t>977151119</t>
  </si>
  <si>
    <t>Jádrové vrty diamantovými korunkami do stavebních materiálů (železobetonu, betonu, cihel, obkladů, dlažeb, kamene) průměru přes 100 do 110 mm</t>
  </si>
  <si>
    <t>-1318835158</t>
  </si>
  <si>
    <t>2*0,85</t>
  </si>
  <si>
    <t>977R001</t>
  </si>
  <si>
    <t>Lokální rozebrání a zpětné doplnění skladby střešního pláště pro provedení prostupů střechou</t>
  </si>
  <si>
    <t>-673589015</t>
  </si>
  <si>
    <t>977R002</t>
  </si>
  <si>
    <t>Demontáž stávající protihlukové stěny pro púrovedení přesunu technologie MRI</t>
  </si>
  <si>
    <t>-290685287</t>
  </si>
  <si>
    <t>977R003</t>
  </si>
  <si>
    <t>Přesun vnější jednotky chlazení MRI včetně jeřábu</t>
  </si>
  <si>
    <t>-1563706951</t>
  </si>
  <si>
    <t>977R004</t>
  </si>
  <si>
    <t>Utěsnění prostupů střešní konstrukcí</t>
  </si>
  <si>
    <t>-1488786125</t>
  </si>
  <si>
    <t>997013151</t>
  </si>
  <si>
    <t>Vnitrostaveništní doprava suti a vybouraných hmot  vodorovně do 50 m svisle s omezením mechanizace pro budovy a haly výšky do 6 m</t>
  </si>
  <si>
    <t>851096326</t>
  </si>
  <si>
    <t>-1717447876</t>
  </si>
  <si>
    <t>0,065*20 'Přepočtené koeficientem množství</t>
  </si>
  <si>
    <t>1289566342</t>
  </si>
  <si>
    <t>997013831</t>
  </si>
  <si>
    <t>Poplatek za uložení stavebního odpadu na skládce (skládkovné) směsného stavebního a demoličního zatříděného do Katalogu odpadů pod kódem 170 904</t>
  </si>
  <si>
    <t>-1006120324</t>
  </si>
  <si>
    <t>23-M</t>
  </si>
  <si>
    <t>Montáže potrubí</t>
  </si>
  <si>
    <t>230011037.R01</t>
  </si>
  <si>
    <t>Dodávka a montáž ocelového potrubí DN 50 pro technologii MRI</t>
  </si>
  <si>
    <t>-583283269</t>
  </si>
  <si>
    <t>6+6</t>
  </si>
  <si>
    <t>230120043</t>
  </si>
  <si>
    <t>Čištění potrubí profukováním nebo proplachováním  DN 50</t>
  </si>
  <si>
    <t>-962154249</t>
  </si>
  <si>
    <t>230R001</t>
  </si>
  <si>
    <t>Dodávka a montáž telepné izolace potrubí tl. 13 mm</t>
  </si>
  <si>
    <t>-392308124</t>
  </si>
  <si>
    <t>230R002</t>
  </si>
  <si>
    <t>Dodávka a montáž kulového uzavíracího kohoutu</t>
  </si>
  <si>
    <t>-57521833</t>
  </si>
  <si>
    <t>230R003</t>
  </si>
  <si>
    <t>Dodávka a montáž tlakového ventilu</t>
  </si>
  <si>
    <t>1413841885</t>
  </si>
  <si>
    <t>230R004</t>
  </si>
  <si>
    <t>Přepojení rozvodu na novou trasu</t>
  </si>
  <si>
    <t>-559937732</t>
  </si>
  <si>
    <t>VORN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</si>
  <si>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</si>
  <si>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</si>
  <si>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</si>
  <si>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</si>
  <si>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</si>
  <si>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</si>
  <si>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</si>
  <si>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</si>
  <si>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</si>
  <si>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</si>
  <si>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</si>
  <si>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</si>
  <si>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</si>
  <si>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</si>
  <si>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t>
  </si>
  <si>
    <t>1024</t>
  </si>
  <si>
    <t>770053946</t>
  </si>
  <si>
    <t>012203000</t>
  </si>
  <si>
    <t>Geodetické práce při provádění stavby</t>
  </si>
  <si>
    <t>-228245918</t>
  </si>
  <si>
    <t>012303000</t>
  </si>
  <si>
    <t>Geodetické práce po výstavbě</t>
  </si>
  <si>
    <t>377745798</t>
  </si>
  <si>
    <t>013254000.R01</t>
  </si>
  <si>
    <t>DSS dle vyhlášky 405/2017 sb</t>
  </si>
  <si>
    <t>-1496927028</t>
  </si>
  <si>
    <t>013254000.R02</t>
  </si>
  <si>
    <t>DSS v podrobnosti DPS</t>
  </si>
  <si>
    <t>2118006127</t>
  </si>
  <si>
    <t>013254000.R03</t>
  </si>
  <si>
    <t xml:space="preserve">Výrobní dokumentace </t>
  </si>
  <si>
    <t>-749863211</t>
  </si>
  <si>
    <t>VRN3</t>
  </si>
  <si>
    <t>Zařízení staveniště</t>
  </si>
  <si>
    <t>032103000</t>
  </si>
  <si>
    <t>Náklady na stavební buňky</t>
  </si>
  <si>
    <t>2068710156</t>
  </si>
  <si>
    <t>032403000</t>
  </si>
  <si>
    <t>Zařízení staveniště vybavení staveniště provizorní komunikace</t>
  </si>
  <si>
    <t>CS ÚRS 2017 01</t>
  </si>
  <si>
    <t>-1105265006</t>
  </si>
  <si>
    <t>032503000</t>
  </si>
  <si>
    <t>Zařízení staveniště vybavení staveniště skládky na staveništi</t>
  </si>
  <si>
    <t>855844892</t>
  </si>
  <si>
    <t>032903000</t>
  </si>
  <si>
    <t>Náklady na provoz a údržbu vybavení staveniště</t>
  </si>
  <si>
    <t>-591743787</t>
  </si>
  <si>
    <t>034103000</t>
  </si>
  <si>
    <t>Oplocení staveniště</t>
  </si>
  <si>
    <t>965804574</t>
  </si>
  <si>
    <t>034203000</t>
  </si>
  <si>
    <t>Opatření na ochranu pozemků sousedních se staveništěm</t>
  </si>
  <si>
    <t>-1673099161</t>
  </si>
  <si>
    <t>034303000</t>
  </si>
  <si>
    <t>Dopravní značení na staveništi</t>
  </si>
  <si>
    <t>1705171522</t>
  </si>
  <si>
    <t>034503000</t>
  </si>
  <si>
    <t>Informační tabule na staveništi</t>
  </si>
  <si>
    <t>-2032371965</t>
  </si>
  <si>
    <t>034603000</t>
  </si>
  <si>
    <t>Alarm, strážní služba staveniště</t>
  </si>
  <si>
    <t>280568323</t>
  </si>
  <si>
    <t>034703000</t>
  </si>
  <si>
    <t>Zařízení staveniště zabezpečení staveniště osvětlení staveniště</t>
  </si>
  <si>
    <t>1671264305</t>
  </si>
  <si>
    <t>039103000</t>
  </si>
  <si>
    <t>Rozebrání, bourání a odvoz zařízení staveniště</t>
  </si>
  <si>
    <t>526504955</t>
  </si>
  <si>
    <t>VRN4</t>
  </si>
  <si>
    <t>Inženýrská činnost</t>
  </si>
  <si>
    <t>045002000</t>
  </si>
  <si>
    <t>Kompletační a koordinační činnost</t>
  </si>
  <si>
    <t>519192202</t>
  </si>
  <si>
    <t>VRN5</t>
  </si>
  <si>
    <t>Finanční náklady</t>
  </si>
  <si>
    <t>051002000</t>
  </si>
  <si>
    <t>Pojistné</t>
  </si>
  <si>
    <t>1866251633</t>
  </si>
  <si>
    <t>056002000</t>
  </si>
  <si>
    <t>Bankovní záruka</t>
  </si>
  <si>
    <t>1367307656</t>
  </si>
  <si>
    <t>056002000.R01</t>
  </si>
  <si>
    <t>-616144073</t>
  </si>
  <si>
    <t>VRN6</t>
  </si>
  <si>
    <t>Územní vlivy</t>
  </si>
  <si>
    <t>061002000</t>
  </si>
  <si>
    <t>Vliv klimatických podmínek</t>
  </si>
  <si>
    <t>449577281</t>
  </si>
  <si>
    <t>VRN7</t>
  </si>
  <si>
    <t>Provozní vlivy</t>
  </si>
  <si>
    <t>070001000</t>
  </si>
  <si>
    <t>Základní rozdělení průvodních činností a nákladů provozní vlivy</t>
  </si>
  <si>
    <t>1115570291</t>
  </si>
  <si>
    <t>VRN9</t>
  </si>
  <si>
    <t>Ostatní náklady</t>
  </si>
  <si>
    <t>091003000</t>
  </si>
  <si>
    <t>Ostatní náklady související s objektem bez rozlišení</t>
  </si>
  <si>
    <t>1342830095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</si>
  <si>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</si>
  <si>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</si>
  <si>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</si>
  <si>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</si>
  <si>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</si>
  <si>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</si>
  <si>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</si>
  <si>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</si>
  <si>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</si>
  <si>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</si>
  <si>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</si>
  <si>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</si>
  <si>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</si>
  <si>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</si>
  <si>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</si>
  <si>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</si>
  <si>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</si>
  <si>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</si>
  <si>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</si>
  <si>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</si>
  <si>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</si>
  <si>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</si>
  <si>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</si>
  <si>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</si>
  <si>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</si>
  <si>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</si>
  <si>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</si>
  <si>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</si>
  <si>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</si>
  <si>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</si>
  <si>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</si>
  <si>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</si>
  <si>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</si>
  <si>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</si>
  <si>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</si>
  <si>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</si>
  <si>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</si>
  <si>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</si>
  <si>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</si>
  <si>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</si>
  <si>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</si>
  <si>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</si>
  <si>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</si>
  <si>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</si>
  <si>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</si>
  <si>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</si>
  <si>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</si>
  <si>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</si>
  <si>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</si>
  <si>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</si>
  <si>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</si>
  <si>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</si>
  <si>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</si>
  <si>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</si>
  <si>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</si>
  <si>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</si>
  <si>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</si>
  <si>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</si>
  <si>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</si>
  <si>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</si>
  <si>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</si>
  <si>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</si>
  <si>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</si>
  <si>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</si>
  <si>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</si>
  <si>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</si>
  <si>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</si>
  <si>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</si>
  <si>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</si>
  <si>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</si>
  <si>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</si>
  <si>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</si>
  <si>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</si>
  <si>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</si>
  <si>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</si>
  <si>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</si>
  <si>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</si>
  <si>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</si>
  <si>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</si>
  <si>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</si>
  <si>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</si>
  <si>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</si>
  <si>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</si>
  <si>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</si>
  <si>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</si>
  <si>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</si>
  <si>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</si>
  <si>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</si>
  <si>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</si>
  <si>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</si>
  <si>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</si>
  <si>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</si>
  <si>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</si>
  <si>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</si>
  <si>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</si>
  <si>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</si>
  <si>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</si>
  <si>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</si>
  <si>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</si>
  <si>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</si>
  <si>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</si>
  <si>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</si>
  <si>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</si>
  <si>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</si>
  <si>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</si>
  <si>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</si>
  <si>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</si>
  <si>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</si>
  <si>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</si>
  <si>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</si>
  <si>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</si>
  <si>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</si>
  <si>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</si>
  <si>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</si>
  <si>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</si>
  <si>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</si>
  <si>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</si>
  <si>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</si>
  <si>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</si>
  <si>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</si>
  <si>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</si>
  <si>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</si>
  <si>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</si>
  <si>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</si>
  <si>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</si>
  <si>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</si>
  <si>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</si>
  <si>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</si>
  <si>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</si>
  <si>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</si>
  <si>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</si>
  <si>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</si>
  <si>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</si>
  <si>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</si>
  <si>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</si>
  <si>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</si>
  <si>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</si>
  <si>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</si>
  <si>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</si>
  <si>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</si>
  <si>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</si>
  <si>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</si>
  <si>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</si>
  <si>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</si>
  <si>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</si>
  <si>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</si>
  <si>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</si>
  <si>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</si>
  <si>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</si>
  <si>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</si>
  <si>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</si>
  <si>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</si>
  <si>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</si>
  <si>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</si>
  <si>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</si>
  <si>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</si>
  <si>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</si>
  <si>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</si>
  <si>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</si>
  <si>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</si>
  <si>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</si>
  <si>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</si>
  <si>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</si>
  <si>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</si>
  <si>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</si>
  <si>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</si>
  <si>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</si>
  <si>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</si>
  <si>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</si>
  <si>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</si>
  <si>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</si>
  <si>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</si>
  <si>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</si>
  <si>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</si>
  <si>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</si>
  <si>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</si>
  <si>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</si>
  <si>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</si>
  <si>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</si>
  <si>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</si>
  <si>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</si>
  <si>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</si>
  <si>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okenní Al konstrukce - rozměr a specifikace zcela dle PD, ozn O02</t>
  </si>
  <si>
    <t>"O01" 1,5*1,5*6</t>
  </si>
  <si>
    <t>Dodávka a montáž roštu anglického dvorku včetně povrchové úpravy - specifikace zcela dle PD - ozn Z07</t>
  </si>
  <si>
    <t>767R006</t>
  </si>
  <si>
    <t>"T/1" 1,5*7</t>
  </si>
  <si>
    <t>"T/2" 2,5*1</t>
  </si>
  <si>
    <t>"T/3" 1,145*1</t>
  </si>
  <si>
    <t>Montáž ostatních truhlářských konstrukcí  parapetních desek dřevěných nebo plastových délky přes 1600 do 2600 mm</t>
  </si>
  <si>
    <t>deska parapetní dřevotřísková vnitřní 0,16 x 1 m</t>
  </si>
  <si>
    <t>deska parapetní dřevotřísková vnitřní 0,36 x 1 m</t>
  </si>
  <si>
    <t>deska parapetní dřevotřísková vnitřní 0,33 x 1 m</t>
  </si>
  <si>
    <t>60794103</t>
  </si>
  <si>
    <t>Pol32</t>
  </si>
  <si>
    <t>Pol33</t>
  </si>
  <si>
    <t>"V4A" 38,95+17</t>
  </si>
  <si>
    <t>"V4B" 24,38</t>
  </si>
  <si>
    <t>POD OBKLAD</t>
  </si>
  <si>
    <t>T03 - linka pracovní, 1-dřez, nerezové umyvadlo, skříňky horní + dolní, laminátová obkladová deska, délka 2250 mm</t>
  </si>
  <si>
    <t>T04 - linka pracovní, 1-dřez, skříňky horní + dolní, laminátová obkladová deska, délka 2250 mm</t>
  </si>
  <si>
    <t>T05 - linka pracovní, skříňky horní + dolní délka, laminátová obkladová deska, 2250 mm</t>
  </si>
  <si>
    <t>T01 - linka kuchyňská, vestavěný dřez, umyvadlo, skříňky horní + dolní, laminátová obkladová deska, prostor pro chladničku délka 2300 mm</t>
  </si>
  <si>
    <t>T02 - linka pracovní, 1-dřez, umyvadlo, skříňky horní + dolní, laminátová obkladová deska,  délka 3150 mm</t>
  </si>
  <si>
    <t>Pol34</t>
  </si>
  <si>
    <t>Nástěnný obklad na ochranu před poškozením a otěru v. 1000 mm</t>
  </si>
  <si>
    <t>Dodávka a montáž prefabikovaných částí energokanálu - IZM 25/10 rozměr 1000*2500 mm</t>
  </si>
  <si>
    <t>Dodávka a montáž soklíku - specifikace dle PD ,ozn P2</t>
  </si>
  <si>
    <t>128*1,1*0,7 'Přepočtené koeficientem množství mínus 30 % barevných</t>
  </si>
  <si>
    <t>obkládačky keramické koupelnové (bílé) přes 19 do 25 ks/m2</t>
  </si>
  <si>
    <t>obkládačky keramické koupelnové (červená RAL 0304060 lesk) přes 19 do 25 ks/m2</t>
  </si>
  <si>
    <t>59761040.R01</t>
  </si>
  <si>
    <t>59761040.R02</t>
  </si>
  <si>
    <t>obkládačky keramické koupelnové (tmavě šedá RAL 0805005 lesk) přes 19 do 25 ks/m2</t>
  </si>
  <si>
    <t>Montáž obkladů vnitřních stěn z dlaždic keramických  lepených standardním lepidlem režných nebo glazovaných hladkých přes 19 do 25 ks/m2</t>
  </si>
  <si>
    <t>Omítka stínící barytová vnitřních ploch nanášená ručně jednovrstvá, tloušťky 20 mm hladká stěn</t>
  </si>
  <si>
    <t>612831121.R01</t>
  </si>
  <si>
    <t>206,885*0,125</t>
  </si>
  <si>
    <t>73,872*0,135</t>
  </si>
  <si>
    <t>1865*1,5 'Přepočtené koeficientem množství</t>
  </si>
  <si>
    <t>278,535*1,02 'Přepočtené koeficientem množství</t>
  </si>
  <si>
    <t>"M.Č.150" 15,29</t>
  </si>
  <si>
    <t>PŘED APLIKACÍ KZS A OSAZENÍM VÝPLNÍ</t>
  </si>
  <si>
    <t>0,44*(2*1,5+2*2,5+2*2,1+1,1+4*4*1,5+2*2,5+2,15)</t>
  </si>
  <si>
    <t>"M.Č. 126" 17</t>
  </si>
  <si>
    <t>(181,21+1,71)*1,05 'Přepočtené koeficientem množství + doplnění v místnosti 126</t>
  </si>
  <si>
    <t>65,89*1,03 'Přepočtené koeficientem množství</t>
  </si>
  <si>
    <t>102,788*0,15</t>
  </si>
  <si>
    <t>153113111.R01</t>
  </si>
  <si>
    <t>Vytažení ocelových štětovnic a zápor zaberaněných z terénu ve standardnich podmínkách - specifikace zcela dle PD</t>
  </si>
  <si>
    <t>24+26</t>
  </si>
  <si>
    <t>632441222.R01</t>
  </si>
  <si>
    <t>Potěr cementový litý tř. C 30, tl. přes 30 do 35 mm</t>
  </si>
  <si>
    <t>632441224.R01</t>
  </si>
  <si>
    <t>Potěr cementový litý tř. C 30, tl. přes 40 do 45 mm</t>
  </si>
  <si>
    <t>632441225.R01</t>
  </si>
  <si>
    <t>Betonová mazanina litá tř. C 30, tl. do 60 mm</t>
  </si>
  <si>
    <t>Příprava podkladu broušení podlah nového podkladu</t>
  </si>
  <si>
    <t>776111111.R01</t>
  </si>
  <si>
    <t>Dodávka a montáž konstrukce protihlukové clony - specifikace zcela dle PD - ozn Z03</t>
  </si>
  <si>
    <t>28322012.R01</t>
  </si>
  <si>
    <t>712361705.R01</t>
  </si>
  <si>
    <t>Pochozí protiskluzné desky z PVC na přístupovém koridoru žebřík-protihluková stěna</t>
  </si>
  <si>
    <t>Montáž pochozích protiskluzných desek z PVC na přístupovém koridoru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</si>
</sst>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4" fontId="0" fillId="4" borderId="28" xfId="0" applyNumberFormat="1" applyFont="1" applyFill="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0" fontId="0" fillId="2" borderId="0" xfId="0" applyFill="1" applyProtection="1"/>
    <xf numFmtId="0" fontId="31" fillId="2" borderId="0" xfId="1" applyFont="1" applyFill="1" applyAlignment="1" applyProtection="1">
      <alignment vertical="center"/>
    </xf>
    <xf numFmtId="0" fontId="45" fillId="2"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15" xfId="0" applyFont="1" applyBorder="1" applyAlignment="1" applyProtection="1">
      <alignment vertical="center"/>
    </xf>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0" borderId="28" xfId="0" applyNumberFormat="1" applyFont="1" applyBorder="1" applyAlignment="1" applyProtection="1">
      <alignment vertical="center"/>
    </xf>
    <xf numFmtId="0" fontId="37" fillId="0" borderId="5" xfId="0" applyFont="1" applyBorder="1" applyAlignment="1" applyProtection="1">
      <alignment vertical="center"/>
    </xf>
    <xf numFmtId="0" fontId="37" fillId="4" borderId="28"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xf>
    <xf numFmtId="0" fontId="38" fillId="0" borderId="29" xfId="0" applyFont="1" applyBorder="1" applyAlignment="1" applyProtection="1">
      <alignment vertical="center" wrapText="1"/>
    </xf>
    <xf numFmtId="0" fontId="38" fillId="0" borderId="30" xfId="0" applyFont="1" applyBorder="1" applyAlignment="1" applyProtection="1">
      <alignment vertical="center" wrapText="1"/>
    </xf>
    <xf numFmtId="0" fontId="38" fillId="0" borderId="31" xfId="0" applyFont="1" applyBorder="1" applyAlignment="1" applyProtection="1">
      <alignment vertical="center" wrapText="1"/>
    </xf>
    <xf numFmtId="0" fontId="0" fillId="0" borderId="0" xfId="0" applyAlignment="1" applyProtection="1">
      <alignment horizontal="center" vertical="center"/>
    </xf>
    <xf numFmtId="0" fontId="38" fillId="0" borderId="32"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8" fillId="0" borderId="32" xfId="0" applyFont="1" applyBorder="1" applyAlignment="1" applyProtection="1">
      <alignment vertical="center" wrapText="1"/>
    </xf>
    <xf numFmtId="0" fontId="38" fillId="0" borderId="33" xfId="0" applyFont="1" applyBorder="1" applyAlignment="1" applyProtection="1">
      <alignment vertical="center" wrapText="1"/>
    </xf>
    <xf numFmtId="0" fontId="40" fillId="0" borderId="1" xfId="0" applyFont="1" applyBorder="1" applyAlignment="1" applyProtection="1">
      <alignment horizontal="left" vertical="center" wrapText="1"/>
    </xf>
    <xf numFmtId="0" fontId="41" fillId="0" borderId="32" xfId="0" applyFont="1" applyBorder="1" applyAlignment="1" applyProtection="1">
      <alignment vertical="center" wrapText="1"/>
    </xf>
    <xf numFmtId="0" fontId="41" fillId="0" borderId="1" xfId="0" applyFont="1" applyBorder="1" applyAlignment="1" applyProtection="1">
      <alignment horizontal="left" vertical="center" wrapText="1"/>
    </xf>
    <xf numFmtId="0" fontId="41" fillId="0" borderId="1" xfId="0" applyFont="1" applyBorder="1" applyAlignment="1" applyProtection="1">
      <alignment vertical="center" wrapText="1"/>
    </xf>
    <xf numFmtId="0" fontId="41" fillId="0" borderId="1" xfId="0" applyFont="1" applyBorder="1" applyAlignment="1" applyProtection="1">
      <alignment vertical="center"/>
    </xf>
    <xf numFmtId="0" fontId="41" fillId="0" borderId="1" xfId="0" applyFont="1" applyBorder="1" applyAlignment="1" applyProtection="1">
      <alignment horizontal="left" vertical="center"/>
    </xf>
    <xf numFmtId="49" fontId="41" fillId="0" borderId="1" xfId="0" applyNumberFormat="1" applyFont="1" applyBorder="1" applyAlignment="1" applyProtection="1">
      <alignment vertical="center" wrapText="1"/>
    </xf>
    <xf numFmtId="0" fontId="38" fillId="0" borderId="35" xfId="0" applyFont="1" applyBorder="1" applyAlignment="1" applyProtection="1">
      <alignment vertical="center" wrapText="1"/>
    </xf>
    <xf numFmtId="0" fontId="42" fillId="0" borderId="34" xfId="0" applyFont="1" applyBorder="1" applyAlignment="1" applyProtection="1">
      <alignment vertical="center" wrapText="1"/>
    </xf>
    <xf numFmtId="0" fontId="38" fillId="0" borderId="36" xfId="0" applyFont="1" applyBorder="1" applyAlignment="1" applyProtection="1">
      <alignment vertical="center" wrapText="1"/>
    </xf>
    <xf numFmtId="0" fontId="38" fillId="0" borderId="1" xfId="0" applyFont="1" applyBorder="1" applyAlignment="1" applyProtection="1">
      <alignment vertical="top"/>
    </xf>
    <xf numFmtId="0" fontId="38" fillId="0" borderId="0" xfId="0" applyFont="1" applyAlignment="1" applyProtection="1">
      <alignment vertical="top"/>
    </xf>
    <xf numFmtId="0" fontId="38" fillId="0" borderId="29" xfId="0" applyFont="1" applyBorder="1" applyAlignment="1" applyProtection="1">
      <alignment horizontal="left" vertical="center"/>
    </xf>
    <xf numFmtId="0" fontId="38" fillId="0" borderId="30" xfId="0" applyFont="1" applyBorder="1" applyAlignment="1" applyProtection="1">
      <alignment horizontal="left" vertical="center"/>
    </xf>
    <xf numFmtId="0" fontId="38" fillId="0" borderId="31"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33" xfId="0" applyFont="1" applyBorder="1" applyAlignment="1" applyProtection="1">
      <alignment horizontal="left" vertical="center"/>
    </xf>
    <xf numFmtId="0" fontId="40" fillId="0" borderId="1" xfId="0" applyFont="1" applyBorder="1" applyAlignment="1" applyProtection="1">
      <alignment horizontal="left" vertical="center"/>
    </xf>
    <xf numFmtId="0" fontId="43" fillId="0" borderId="0" xfId="0" applyFont="1" applyAlignment="1" applyProtection="1">
      <alignment horizontal="left" vertical="center"/>
    </xf>
    <xf numFmtId="0" fontId="40" fillId="0" borderId="34" xfId="0" applyFont="1" applyBorder="1" applyAlignment="1" applyProtection="1">
      <alignment horizontal="left" vertical="center"/>
    </xf>
    <xf numFmtId="0" fontId="40" fillId="0" borderId="34" xfId="0" applyFont="1" applyBorder="1" applyAlignment="1" applyProtection="1">
      <alignment horizontal="center" vertical="center"/>
    </xf>
    <xf numFmtId="0" fontId="43" fillId="0" borderId="34" xfId="0" applyFont="1" applyBorder="1" applyAlignment="1" applyProtection="1">
      <alignment horizontal="left" vertical="center"/>
    </xf>
    <xf numFmtId="0" fontId="44" fillId="0" borderId="1" xfId="0" applyFont="1" applyBorder="1" applyAlignment="1" applyProtection="1">
      <alignment horizontal="left" vertical="center"/>
    </xf>
    <xf numFmtId="0" fontId="41" fillId="0" borderId="0" xfId="0" applyFont="1" applyAlignment="1" applyProtection="1">
      <alignment horizontal="left" vertical="center"/>
    </xf>
    <xf numFmtId="0" fontId="41" fillId="0" borderId="1" xfId="0" applyFont="1" applyBorder="1" applyAlignment="1" applyProtection="1">
      <alignment horizontal="center" vertical="center"/>
    </xf>
    <xf numFmtId="0" fontId="41" fillId="0" borderId="32" xfId="0" applyFont="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1" xfId="0" applyFont="1" applyFill="1" applyBorder="1" applyAlignment="1" applyProtection="1">
      <alignment horizontal="center" vertical="center"/>
    </xf>
    <xf numFmtId="0" fontId="38" fillId="0" borderId="35" xfId="0" applyFont="1" applyBorder="1" applyAlignment="1" applyProtection="1">
      <alignment horizontal="left" vertical="center"/>
    </xf>
    <xf numFmtId="0" fontId="42" fillId="0" borderId="34" xfId="0" applyFont="1" applyBorder="1" applyAlignment="1" applyProtection="1">
      <alignment horizontal="left" vertical="center"/>
    </xf>
    <xf numFmtId="0" fontId="38" fillId="0" borderId="36" xfId="0" applyFont="1" applyBorder="1" applyAlignment="1" applyProtection="1">
      <alignment horizontal="left" vertical="center"/>
    </xf>
    <xf numFmtId="0" fontId="38" fillId="0" borderId="1" xfId="0" applyFont="1" applyBorder="1" applyAlignment="1" applyProtection="1">
      <alignment horizontal="left" vertical="center"/>
    </xf>
    <xf numFmtId="0" fontId="42" fillId="0" borderId="1" xfId="0" applyFont="1" applyBorder="1" applyAlignment="1" applyProtection="1">
      <alignment horizontal="left" vertical="center"/>
    </xf>
    <xf numFmtId="0" fontId="43" fillId="0" borderId="1" xfId="0" applyFont="1" applyBorder="1" applyAlignment="1" applyProtection="1">
      <alignment horizontal="left" vertical="center"/>
    </xf>
    <xf numFmtId="0" fontId="41" fillId="0" borderId="34" xfId="0" applyFont="1" applyBorder="1" applyAlignment="1" applyProtection="1">
      <alignment horizontal="left" vertical="center"/>
    </xf>
    <xf numFmtId="0" fontId="38" fillId="0" borderId="1" xfId="0" applyFont="1" applyBorder="1" applyAlignment="1" applyProtection="1">
      <alignment horizontal="left" vertical="center" wrapText="1"/>
    </xf>
    <xf numFmtId="0" fontId="41" fillId="0" borderId="1" xfId="0" applyFont="1" applyBorder="1" applyAlignment="1" applyProtection="1">
      <alignment horizontal="center" vertical="center" wrapText="1"/>
    </xf>
    <xf numFmtId="0" fontId="38" fillId="0" borderId="29" xfId="0" applyFont="1" applyBorder="1" applyAlignment="1" applyProtection="1">
      <alignment horizontal="left" vertical="center" wrapText="1"/>
    </xf>
    <xf numFmtId="0" fontId="38" fillId="0" borderId="30"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33" xfId="0" applyFont="1" applyBorder="1" applyAlignment="1" applyProtection="1">
      <alignment horizontal="left" vertical="center" wrapText="1"/>
    </xf>
    <xf numFmtId="0" fontId="41" fillId="0" borderId="32"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1" fillId="0" borderId="33" xfId="0" applyFont="1" applyBorder="1" applyAlignment="1" applyProtection="1">
      <alignment horizontal="left" vertical="center"/>
    </xf>
    <xf numFmtId="0" fontId="41" fillId="0" borderId="35"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center" vertical="top"/>
    </xf>
    <xf numFmtId="0" fontId="41" fillId="0" borderId="35" xfId="0" applyFont="1" applyBorder="1" applyAlignment="1" applyProtection="1">
      <alignment horizontal="left" vertical="center"/>
    </xf>
    <xf numFmtId="0" fontId="41" fillId="0" borderId="36" xfId="0" applyFont="1" applyBorder="1" applyAlignment="1" applyProtection="1">
      <alignment horizontal="left" vertical="center"/>
    </xf>
    <xf numFmtId="0" fontId="43" fillId="0" borderId="0" xfId="0" applyFont="1" applyAlignment="1" applyProtection="1">
      <alignment vertical="center"/>
    </xf>
    <xf numFmtId="0" fontId="40" fillId="0" borderId="1" xfId="0" applyFont="1" applyBorder="1" applyAlignment="1" applyProtection="1">
      <alignment vertical="center"/>
    </xf>
    <xf numFmtId="0" fontId="43" fillId="0" borderId="34" xfId="0" applyFont="1" applyBorder="1" applyAlignment="1" applyProtection="1">
      <alignment vertical="center"/>
    </xf>
    <xf numFmtId="0" fontId="40" fillId="0" borderId="34" xfId="0" applyFont="1" applyBorder="1" applyAlignment="1" applyProtection="1">
      <alignment vertical="center"/>
    </xf>
    <xf numFmtId="0" fontId="0" fillId="0" borderId="1" xfId="0" applyBorder="1" applyAlignment="1" applyProtection="1">
      <alignment vertical="top"/>
    </xf>
    <xf numFmtId="49" fontId="41" fillId="0" borderId="1" xfId="0" applyNumberFormat="1" applyFont="1" applyBorder="1" applyAlignment="1" applyProtection="1">
      <alignment horizontal="left" vertical="center"/>
    </xf>
    <xf numFmtId="0" fontId="0" fillId="0" borderId="34" xfId="0" applyBorder="1" applyAlignment="1" applyProtection="1">
      <alignment vertical="top"/>
    </xf>
    <xf numFmtId="0" fontId="40" fillId="0" borderId="34" xfId="0" applyFont="1" applyBorder="1" applyAlignment="1" applyProtection="1">
      <alignment horizontal="left"/>
    </xf>
    <xf numFmtId="0" fontId="43" fillId="0" borderId="34" xfId="0" applyFont="1" applyBorder="1" applyAlignment="1" applyProtection="1"/>
    <xf numFmtId="0" fontId="38" fillId="0" borderId="32" xfId="0" applyFont="1" applyBorder="1" applyAlignment="1" applyProtection="1">
      <alignment vertical="top"/>
    </xf>
    <xf numFmtId="0" fontId="38" fillId="0" borderId="33" xfId="0" applyFont="1" applyBorder="1" applyAlignment="1" applyProtection="1">
      <alignment vertical="top"/>
    </xf>
    <xf numFmtId="0" fontId="38" fillId="0" borderId="1" xfId="0" applyFont="1" applyBorder="1" applyAlignment="1" applyProtection="1">
      <alignment horizontal="center" vertical="center"/>
    </xf>
    <xf numFmtId="0" fontId="38" fillId="0" borderId="1" xfId="0" applyFont="1" applyBorder="1" applyAlignment="1" applyProtection="1">
      <alignment horizontal="left" vertical="top"/>
    </xf>
    <xf numFmtId="0" fontId="38" fillId="0" borderId="35" xfId="0" applyFont="1" applyBorder="1" applyAlignment="1" applyProtection="1">
      <alignment vertical="top"/>
    </xf>
    <xf numFmtId="0" fontId="38" fillId="0" borderId="34" xfId="0" applyFont="1" applyBorder="1" applyAlignment="1" applyProtection="1">
      <alignment vertical="top"/>
    </xf>
    <xf numFmtId="0" fontId="38" fillId="0" borderId="36" xfId="0" applyFont="1" applyBorder="1" applyAlignment="1" applyProtection="1">
      <alignment vertical="top"/>
    </xf>
    <xf numFmtId="0" fontId="0" fillId="0" borderId="0" xfId="0" applyFont="1" applyAlignment="1" applyProtection="1">
      <alignment vertical="center"/>
    </xf>
    <xf numFmtId="0" fontId="0" fillId="0" borderId="0" xfId="0" applyFont="1" applyBorder="1" applyAlignment="1" applyProtection="1">
      <alignment vertical="center"/>
    </xf>
    <xf numFmtId="0" fontId="1" fillId="0" borderId="1" xfId="0" applyFont="1" applyBorder="1" applyAlignment="1" applyProtection="1">
      <alignment horizontal="center" vertical="center"/>
    </xf>
    <xf numFmtId="0" fontId="0" fillId="0" borderId="1" xfId="0" applyFont="1" applyBorder="1" applyAlignment="1" applyProtection="1">
      <alignment vertical="center"/>
    </xf>
    <xf numFmtId="166" fontId="1" fillId="0" borderId="1" xfId="0" applyNumberFormat="1" applyFont="1" applyBorder="1" applyAlignment="1" applyProtection="1">
      <alignment vertical="center"/>
    </xf>
    <xf numFmtId="0" fontId="9" fillId="0" borderId="1"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27" fillId="0" borderId="0" xfId="0" applyFont="1" applyAlignment="1">
      <alignment horizontal="left" vertical="center" wrapText="1"/>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3"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1" fillId="2" borderId="0" xfId="1" applyFont="1" applyFill="1" applyAlignment="1" applyProtection="1">
      <alignment vertical="center"/>
    </xf>
    <xf numFmtId="0" fontId="16" fillId="3" borderId="0" xfId="0" applyFont="1" applyFill="1" applyAlignment="1" applyProtection="1">
      <alignment horizontal="center" vertical="center"/>
    </xf>
    <xf numFmtId="0" fontId="0" fillId="0" borderId="0" xfId="0" applyProtection="1"/>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center"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left" vertical="center"/>
    </xf>
    <xf numFmtId="0" fontId="41" fillId="0" borderId="1" xfId="0" applyFont="1" applyBorder="1" applyAlignment="1" applyProtection="1">
      <alignment horizontal="left" vertical="center" wrapText="1"/>
    </xf>
    <xf numFmtId="49" fontId="41" fillId="0" borderId="1" xfId="0" applyNumberFormat="1" applyFont="1" applyBorder="1" applyAlignment="1" applyProtection="1">
      <alignment horizontal="left" vertical="center" wrapText="1"/>
    </xf>
    <xf numFmtId="0" fontId="39" fillId="0" borderId="1" xfId="0" applyFont="1" applyBorder="1" applyAlignment="1" applyProtection="1">
      <alignment horizontal="center" vertical="center"/>
    </xf>
    <xf numFmtId="0" fontId="40" fillId="0" borderId="34" xfId="0" applyFont="1" applyBorder="1" applyAlignment="1" applyProtection="1">
      <alignment horizontal="left"/>
    </xf>
    <xf numFmtId="0" fontId="40" fillId="0" borderId="34" xfId="0" applyFont="1" applyBorder="1" applyAlignment="1" applyProtection="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workbookViewId="0">
      <pane ySplit="1" topLeftCell="A2" activePane="bottomLeft" state="frozen"/>
      <selection pane="bottomLeft" activeCell="AN13" sqref="AN13"/>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9"/>
      <c r="AH1" s="9"/>
      <c r="AI1" s="10"/>
      <c r="AJ1" s="11"/>
      <c r="AK1" s="11"/>
      <c r="AL1" s="11"/>
      <c r="AM1" s="11"/>
      <c r="AN1" s="11"/>
      <c r="AO1" s="11"/>
      <c r="AP1" s="11"/>
      <c r="AQ1" s="11"/>
      <c r="AR1" s="11"/>
      <c r="AS1" s="11"/>
      <c r="AT1" s="11"/>
      <c r="AU1" s="11"/>
      <c r="AV1" s="11"/>
      <c r="AW1" s="11"/>
      <c r="AX1" s="11"/>
      <c r="AY1" s="11"/>
      <c r="AZ1" s="11"/>
      <c r="BA1" s="12" t="s">
        <v>4</v>
      </c>
      <c r="BB1" s="12" t="s">
        <v>5</v>
      </c>
      <c r="BC1" s="11"/>
      <c r="BD1" s="11"/>
      <c r="BE1" s="11"/>
      <c r="BF1" s="11"/>
      <c r="BG1" s="11"/>
      <c r="BH1" s="11"/>
      <c r="BI1" s="11"/>
      <c r="BJ1" s="11"/>
      <c r="BK1" s="11"/>
      <c r="BL1" s="11"/>
      <c r="BM1" s="11"/>
      <c r="BN1" s="11"/>
      <c r="BO1" s="11"/>
      <c r="BP1" s="11"/>
      <c r="BQ1" s="11"/>
      <c r="BR1" s="11"/>
      <c r="BT1" s="13" t="s">
        <v>6</v>
      </c>
      <c r="BU1" s="13" t="s">
        <v>6</v>
      </c>
      <c r="BV1" s="13" t="s">
        <v>7</v>
      </c>
    </row>
    <row r="2" spans="1:74" ht="36.950000000000003" customHeight="1" x14ac:dyDescent="0.3">
      <c r="AR2" s="364" t="s">
        <v>8</v>
      </c>
      <c r="AS2" s="365"/>
      <c r="AT2" s="365"/>
      <c r="AU2" s="365"/>
      <c r="AV2" s="365"/>
      <c r="AW2" s="365"/>
      <c r="AX2" s="365"/>
      <c r="AY2" s="365"/>
      <c r="AZ2" s="365"/>
      <c r="BA2" s="365"/>
      <c r="BB2" s="365"/>
      <c r="BC2" s="365"/>
      <c r="BD2" s="365"/>
      <c r="BE2" s="365"/>
      <c r="BS2" s="14" t="s">
        <v>9</v>
      </c>
      <c r="BT2" s="14" t="s">
        <v>10</v>
      </c>
    </row>
    <row r="3" spans="1:74" ht="6.95" customHeight="1" x14ac:dyDescent="0.3">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4" ht="36.950000000000003" customHeight="1" x14ac:dyDescent="0.3">
      <c r="B4" s="18"/>
      <c r="C4" s="19"/>
      <c r="D4" s="20" t="s">
        <v>12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1"/>
      <c r="AS4" s="22" t="s">
        <v>13</v>
      </c>
      <c r="BE4" s="23" t="s">
        <v>14</v>
      </c>
      <c r="BS4" s="14" t="s">
        <v>15</v>
      </c>
    </row>
    <row r="5" spans="1:74" ht="14.45" customHeight="1" x14ac:dyDescent="0.3">
      <c r="B5" s="18"/>
      <c r="C5" s="19"/>
      <c r="D5" s="24" t="s">
        <v>16</v>
      </c>
      <c r="E5" s="19"/>
      <c r="F5" s="19"/>
      <c r="G5" s="19"/>
      <c r="H5" s="19"/>
      <c r="I5" s="19"/>
      <c r="J5" s="19"/>
      <c r="K5" s="339" t="s">
        <v>17</v>
      </c>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19"/>
      <c r="AQ5" s="21"/>
      <c r="BE5" s="337" t="s">
        <v>18</v>
      </c>
      <c r="BS5" s="14" t="s">
        <v>9</v>
      </c>
    </row>
    <row r="6" spans="1:74" ht="36.950000000000003" customHeight="1" x14ac:dyDescent="0.3">
      <c r="B6" s="18"/>
      <c r="C6" s="19"/>
      <c r="D6" s="26" t="s">
        <v>19</v>
      </c>
      <c r="E6" s="19"/>
      <c r="F6" s="19"/>
      <c r="G6" s="19"/>
      <c r="H6" s="19"/>
      <c r="I6" s="19"/>
      <c r="J6" s="19"/>
      <c r="K6" s="341" t="s">
        <v>20</v>
      </c>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19"/>
      <c r="AQ6" s="21"/>
      <c r="BE6" s="338"/>
      <c r="BS6" s="14" t="s">
        <v>9</v>
      </c>
    </row>
    <row r="7" spans="1:74" ht="14.45" customHeight="1" x14ac:dyDescent="0.3">
      <c r="B7" s="18"/>
      <c r="C7" s="19"/>
      <c r="D7" s="27" t="s">
        <v>21</v>
      </c>
      <c r="E7" s="19"/>
      <c r="F7" s="19"/>
      <c r="G7" s="19"/>
      <c r="H7" s="19"/>
      <c r="I7" s="19"/>
      <c r="J7" s="19"/>
      <c r="K7" s="25" t="s">
        <v>5</v>
      </c>
      <c r="L7" s="19"/>
      <c r="M7" s="19"/>
      <c r="N7" s="19"/>
      <c r="O7" s="19"/>
      <c r="P7" s="19"/>
      <c r="Q7" s="19"/>
      <c r="R7" s="19"/>
      <c r="S7" s="19"/>
      <c r="T7" s="19"/>
      <c r="U7" s="19"/>
      <c r="V7" s="19"/>
      <c r="W7" s="19"/>
      <c r="X7" s="19"/>
      <c r="Y7" s="19"/>
      <c r="Z7" s="19"/>
      <c r="AA7" s="19"/>
      <c r="AB7" s="19"/>
      <c r="AC7" s="19"/>
      <c r="AD7" s="19"/>
      <c r="AE7" s="19"/>
      <c r="AF7" s="19"/>
      <c r="AG7" s="19"/>
      <c r="AH7" s="19"/>
      <c r="AI7" s="19"/>
      <c r="AJ7" s="19"/>
      <c r="AK7" s="27" t="s">
        <v>22</v>
      </c>
      <c r="AL7" s="19"/>
      <c r="AM7" s="19"/>
      <c r="AN7" s="25" t="s">
        <v>5</v>
      </c>
      <c r="AO7" s="19"/>
      <c r="AP7" s="19"/>
      <c r="AQ7" s="21"/>
      <c r="BE7" s="338"/>
      <c r="BS7" s="14" t="s">
        <v>9</v>
      </c>
    </row>
    <row r="8" spans="1:74" ht="14.45" customHeight="1" x14ac:dyDescent="0.3">
      <c r="B8" s="18"/>
      <c r="C8" s="19"/>
      <c r="D8" s="27" t="s">
        <v>23</v>
      </c>
      <c r="E8" s="19"/>
      <c r="F8" s="19"/>
      <c r="G8" s="19"/>
      <c r="H8" s="19"/>
      <c r="I8" s="19"/>
      <c r="J8" s="19"/>
      <c r="K8" s="25" t="s">
        <v>24</v>
      </c>
      <c r="L8" s="19"/>
      <c r="M8" s="19"/>
      <c r="N8" s="19"/>
      <c r="O8" s="19"/>
      <c r="P8" s="19"/>
      <c r="Q8" s="19"/>
      <c r="R8" s="19"/>
      <c r="S8" s="19"/>
      <c r="T8" s="19"/>
      <c r="U8" s="19"/>
      <c r="V8" s="19"/>
      <c r="W8" s="19"/>
      <c r="X8" s="19"/>
      <c r="Y8" s="19"/>
      <c r="Z8" s="19"/>
      <c r="AA8" s="19"/>
      <c r="AB8" s="19"/>
      <c r="AC8" s="19"/>
      <c r="AD8" s="19"/>
      <c r="AE8" s="19"/>
      <c r="AF8" s="19"/>
      <c r="AG8" s="19"/>
      <c r="AH8" s="19"/>
      <c r="AI8" s="19"/>
      <c r="AJ8" s="19"/>
      <c r="AK8" s="27" t="s">
        <v>25</v>
      </c>
      <c r="AL8" s="19"/>
      <c r="AM8" s="19"/>
      <c r="AN8" s="28" t="s">
        <v>26</v>
      </c>
      <c r="AO8" s="19"/>
      <c r="AP8" s="19"/>
      <c r="AQ8" s="21"/>
      <c r="BE8" s="338"/>
      <c r="BS8" s="14" t="s">
        <v>9</v>
      </c>
    </row>
    <row r="9" spans="1:74" ht="14.45" customHeight="1" x14ac:dyDescent="0.3">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21"/>
      <c r="BE9" s="338"/>
      <c r="BS9" s="14" t="s">
        <v>9</v>
      </c>
    </row>
    <row r="10" spans="1:74" ht="14.45" customHeight="1" x14ac:dyDescent="0.3">
      <c r="B10" s="18"/>
      <c r="C10" s="19"/>
      <c r="D10" s="27" t="s">
        <v>27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7" t="s">
        <v>28</v>
      </c>
      <c r="AL10" s="19"/>
      <c r="AM10" s="19"/>
      <c r="AN10" s="25" t="s">
        <v>5</v>
      </c>
      <c r="AO10" s="19"/>
      <c r="AP10" s="19"/>
      <c r="AQ10" s="21"/>
      <c r="BE10" s="338"/>
      <c r="BS10" s="14" t="s">
        <v>9</v>
      </c>
    </row>
    <row r="11" spans="1:74" ht="18.399999999999999" customHeight="1" x14ac:dyDescent="0.3">
      <c r="B11" s="18"/>
      <c r="C11" s="19"/>
      <c r="D11" s="19"/>
      <c r="E11" s="25" t="s">
        <v>29</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7" t="s">
        <v>30</v>
      </c>
      <c r="AL11" s="19"/>
      <c r="AM11" s="19"/>
      <c r="AN11" s="25" t="s">
        <v>5</v>
      </c>
      <c r="AO11" s="19"/>
      <c r="AP11" s="19"/>
      <c r="AQ11" s="21"/>
      <c r="BE11" s="338"/>
      <c r="BS11" s="14" t="s">
        <v>9</v>
      </c>
    </row>
    <row r="12" spans="1:74" ht="6.95" customHeight="1" x14ac:dyDescent="0.3">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1"/>
      <c r="BE12" s="338"/>
      <c r="BS12" s="14" t="s">
        <v>9</v>
      </c>
    </row>
    <row r="13" spans="1:74" ht="14.45" customHeight="1" x14ac:dyDescent="0.3">
      <c r="B13" s="18"/>
      <c r="C13" s="19"/>
      <c r="D13" s="27" t="s">
        <v>31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7" t="s">
        <v>28</v>
      </c>
      <c r="AL13" s="19"/>
      <c r="AM13" s="19"/>
      <c r="AN13" s="29" t="s">
        <v>32</v>
      </c>
      <c r="AO13" s="19"/>
      <c r="AP13" s="19"/>
      <c r="AQ13" s="21"/>
      <c r="BE13" s="338"/>
      <c r="BS13" s="14" t="s">
        <v>9</v>
      </c>
    </row>
    <row r="14" spans="1:74" ht="15" x14ac:dyDescent="0.3">
      <c r="B14" s="18"/>
      <c r="C14" s="19"/>
      <c r="D14" s="19"/>
      <c r="E14" s="342" t="s">
        <v>32</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27" t="s">
        <v>30</v>
      </c>
      <c r="AL14" s="19"/>
      <c r="AM14" s="19"/>
      <c r="AN14" s="29" t="s">
        <v>32</v>
      </c>
      <c r="AO14" s="19"/>
      <c r="AP14" s="19"/>
      <c r="AQ14" s="21"/>
      <c r="BE14" s="338"/>
      <c r="BS14" s="14" t="s">
        <v>9</v>
      </c>
    </row>
    <row r="15" spans="1:74" ht="6.95" customHeight="1" x14ac:dyDescent="0.3">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1"/>
      <c r="BE15" s="338"/>
      <c r="BS15" s="14" t="s">
        <v>6</v>
      </c>
    </row>
    <row r="16" spans="1:74" ht="14.45" customHeight="1" x14ac:dyDescent="0.3">
      <c r="B16" s="18"/>
      <c r="C16" s="19"/>
      <c r="D16" s="27" t="s">
        <v>33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7" t="s">
        <v>28</v>
      </c>
      <c r="AL16" s="19"/>
      <c r="AM16" s="19"/>
      <c r="AN16" s="25" t="s">
        <v>5</v>
      </c>
      <c r="AO16" s="19"/>
      <c r="AP16" s="19"/>
      <c r="AQ16" s="21"/>
      <c r="BE16" s="338"/>
      <c r="BS16" s="14" t="s">
        <v>6</v>
      </c>
    </row>
    <row r="17" spans="2:71" ht="18.399999999999999" customHeight="1" x14ac:dyDescent="0.3">
      <c r="B17" s="18"/>
      <c r="C17" s="19"/>
      <c r="D17" s="19"/>
      <c r="E17" s="25" t="s">
        <v>34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7" t="s">
        <v>30</v>
      </c>
      <c r="AL17" s="19"/>
      <c r="AM17" s="19"/>
      <c r="AN17" s="25" t="s">
        <v>5</v>
      </c>
      <c r="AO17" s="19"/>
      <c r="AP17" s="19"/>
      <c r="AQ17" s="21"/>
      <c r="BE17" s="338"/>
      <c r="BS17" s="14" t="s">
        <v>35</v>
      </c>
    </row>
    <row r="18" spans="2:71" ht="6.95" customHeight="1" x14ac:dyDescent="0.3">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1"/>
      <c r="BE18" s="338"/>
      <c r="BS18" s="14" t="s">
        <v>9</v>
      </c>
    </row>
    <row r="19" spans="2:71" ht="14.45" customHeight="1" x14ac:dyDescent="0.3">
      <c r="B19" s="18"/>
      <c r="C19" s="19"/>
      <c r="D19" s="27" t="s">
        <v>36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1"/>
      <c r="BE19" s="338"/>
      <c r="BS19" s="14" t="s">
        <v>9</v>
      </c>
    </row>
    <row r="20" spans="2:71" ht="16.5" customHeight="1" x14ac:dyDescent="0.3">
      <c r="B20" s="18"/>
      <c r="C20" s="19"/>
      <c r="D20" s="19"/>
      <c r="E20" s="344" t="s">
        <v>5</v>
      </c>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19"/>
      <c r="AP20" s="19"/>
      <c r="AQ20" s="21"/>
      <c r="BE20" s="338"/>
      <c r="BS20" s="14" t="s">
        <v>6</v>
      </c>
    </row>
    <row r="21" spans="2:71" ht="6.95" customHeight="1" x14ac:dyDescent="0.3">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21"/>
      <c r="BE21" s="338"/>
    </row>
    <row r="22" spans="2:71" ht="6.95" customHeight="1" x14ac:dyDescent="0.3">
      <c r="B22" s="18"/>
      <c r="C22" s="1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19"/>
      <c r="AQ22" s="21"/>
      <c r="BE22" s="338"/>
    </row>
    <row r="23" spans="2:71" s="1" customFormat="1" ht="25.9" customHeight="1" x14ac:dyDescent="0.3">
      <c r="B23" s="31"/>
      <c r="C23" s="32"/>
      <c r="D23" s="33" t="s">
        <v>37</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5">
        <f>ROUND(AG51,2)</f>
        <v>0</v>
      </c>
      <c r="AL23" s="346"/>
      <c r="AM23" s="346"/>
      <c r="AN23" s="346"/>
      <c r="AO23" s="346"/>
      <c r="AP23" s="32"/>
      <c r="AQ23" s="35"/>
      <c r="BE23" s="338"/>
    </row>
    <row r="24" spans="2:71" s="1" customFormat="1" ht="6.95" customHeight="1" x14ac:dyDescent="0.3">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338"/>
    </row>
    <row r="25" spans="2:71" s="1" customFormat="1" x14ac:dyDescent="0.3">
      <c r="B25" s="31"/>
      <c r="C25" s="32"/>
      <c r="D25" s="32"/>
      <c r="E25" s="32"/>
      <c r="F25" s="32"/>
      <c r="G25" s="32"/>
      <c r="H25" s="32"/>
      <c r="I25" s="32"/>
      <c r="J25" s="32"/>
      <c r="K25" s="32"/>
      <c r="L25" s="347" t="s">
        <v>38</v>
      </c>
      <c r="M25" s="347"/>
      <c r="N25" s="347"/>
      <c r="O25" s="347"/>
      <c r="P25" s="32"/>
      <c r="Q25" s="32"/>
      <c r="R25" s="32"/>
      <c r="S25" s="32"/>
      <c r="T25" s="32"/>
      <c r="U25" s="32"/>
      <c r="V25" s="32"/>
      <c r="W25" s="347" t="s">
        <v>39</v>
      </c>
      <c r="X25" s="347"/>
      <c r="Y25" s="347"/>
      <c r="Z25" s="347"/>
      <c r="AA25" s="347"/>
      <c r="AB25" s="347"/>
      <c r="AC25" s="347"/>
      <c r="AD25" s="347"/>
      <c r="AE25" s="347"/>
      <c r="AF25" s="32"/>
      <c r="AG25" s="32"/>
      <c r="AH25" s="32"/>
      <c r="AI25" s="32"/>
      <c r="AJ25" s="32"/>
      <c r="AK25" s="347" t="s">
        <v>40</v>
      </c>
      <c r="AL25" s="347"/>
      <c r="AM25" s="347"/>
      <c r="AN25" s="347"/>
      <c r="AO25" s="347"/>
      <c r="AP25" s="32"/>
      <c r="AQ25" s="35"/>
      <c r="BE25" s="338"/>
    </row>
    <row r="26" spans="2:71" s="2" customFormat="1" ht="14.45" customHeight="1" x14ac:dyDescent="0.3">
      <c r="B26" s="36"/>
      <c r="C26" s="37"/>
      <c r="D26" s="38" t="s">
        <v>41</v>
      </c>
      <c r="E26" s="37"/>
      <c r="F26" s="38" t="s">
        <v>42</v>
      </c>
      <c r="G26" s="37"/>
      <c r="H26" s="37"/>
      <c r="I26" s="37"/>
      <c r="J26" s="37"/>
      <c r="K26" s="37"/>
      <c r="L26" s="348">
        <v>0.21</v>
      </c>
      <c r="M26" s="349"/>
      <c r="N26" s="349"/>
      <c r="O26" s="349"/>
      <c r="P26" s="37"/>
      <c r="Q26" s="37"/>
      <c r="R26" s="37"/>
      <c r="S26" s="37"/>
      <c r="T26" s="37"/>
      <c r="U26" s="37"/>
      <c r="V26" s="37"/>
      <c r="W26" s="350">
        <f>ROUND(AZ51,2)</f>
        <v>0</v>
      </c>
      <c r="X26" s="349"/>
      <c r="Y26" s="349"/>
      <c r="Z26" s="349"/>
      <c r="AA26" s="349"/>
      <c r="AB26" s="349"/>
      <c r="AC26" s="349"/>
      <c r="AD26" s="349"/>
      <c r="AE26" s="349"/>
      <c r="AF26" s="37"/>
      <c r="AG26" s="37"/>
      <c r="AH26" s="37"/>
      <c r="AI26" s="37"/>
      <c r="AJ26" s="37"/>
      <c r="AK26" s="350">
        <f>ROUND(AV51,2)</f>
        <v>0</v>
      </c>
      <c r="AL26" s="349"/>
      <c r="AM26" s="349"/>
      <c r="AN26" s="349"/>
      <c r="AO26" s="349"/>
      <c r="AP26" s="37"/>
      <c r="AQ26" s="39"/>
      <c r="BE26" s="338"/>
    </row>
    <row r="27" spans="2:71" s="2" customFormat="1" ht="14.45" customHeight="1" x14ac:dyDescent="0.3">
      <c r="B27" s="36"/>
      <c r="C27" s="37"/>
      <c r="D27" s="37"/>
      <c r="E27" s="37"/>
      <c r="F27" s="38" t="s">
        <v>43</v>
      </c>
      <c r="G27" s="37"/>
      <c r="H27" s="37"/>
      <c r="I27" s="37"/>
      <c r="J27" s="37"/>
      <c r="K27" s="37"/>
      <c r="L27" s="348">
        <v>0.15</v>
      </c>
      <c r="M27" s="349"/>
      <c r="N27" s="349"/>
      <c r="O27" s="349"/>
      <c r="P27" s="37"/>
      <c r="Q27" s="37"/>
      <c r="R27" s="37"/>
      <c r="S27" s="37"/>
      <c r="T27" s="37"/>
      <c r="U27" s="37"/>
      <c r="V27" s="37"/>
      <c r="W27" s="350">
        <f>ROUND(BA51,2)</f>
        <v>0</v>
      </c>
      <c r="X27" s="349"/>
      <c r="Y27" s="349"/>
      <c r="Z27" s="349"/>
      <c r="AA27" s="349"/>
      <c r="AB27" s="349"/>
      <c r="AC27" s="349"/>
      <c r="AD27" s="349"/>
      <c r="AE27" s="349"/>
      <c r="AF27" s="37"/>
      <c r="AG27" s="37"/>
      <c r="AH27" s="37"/>
      <c r="AI27" s="37"/>
      <c r="AJ27" s="37"/>
      <c r="AK27" s="350">
        <f>ROUND(AW51,2)</f>
        <v>0</v>
      </c>
      <c r="AL27" s="349"/>
      <c r="AM27" s="349"/>
      <c r="AN27" s="349"/>
      <c r="AO27" s="349"/>
      <c r="AP27" s="37"/>
      <c r="AQ27" s="39"/>
      <c r="BE27" s="338"/>
    </row>
    <row r="28" spans="2:71" s="2" customFormat="1" ht="14.45" hidden="1" customHeight="1" x14ac:dyDescent="0.3">
      <c r="B28" s="36"/>
      <c r="C28" s="37"/>
      <c r="D28" s="37"/>
      <c r="E28" s="37"/>
      <c r="F28" s="38" t="s">
        <v>44</v>
      </c>
      <c r="G28" s="37"/>
      <c r="H28" s="37"/>
      <c r="I28" s="37"/>
      <c r="J28" s="37"/>
      <c r="K28" s="37"/>
      <c r="L28" s="348">
        <v>0.21</v>
      </c>
      <c r="M28" s="349"/>
      <c r="N28" s="349"/>
      <c r="O28" s="349"/>
      <c r="P28" s="37"/>
      <c r="Q28" s="37"/>
      <c r="R28" s="37"/>
      <c r="S28" s="37"/>
      <c r="T28" s="37"/>
      <c r="U28" s="37"/>
      <c r="V28" s="37"/>
      <c r="W28" s="350">
        <f>ROUND(BB51,2)</f>
        <v>0</v>
      </c>
      <c r="X28" s="349"/>
      <c r="Y28" s="349"/>
      <c r="Z28" s="349"/>
      <c r="AA28" s="349"/>
      <c r="AB28" s="349"/>
      <c r="AC28" s="349"/>
      <c r="AD28" s="349"/>
      <c r="AE28" s="349"/>
      <c r="AF28" s="37"/>
      <c r="AG28" s="37"/>
      <c r="AH28" s="37"/>
      <c r="AI28" s="37"/>
      <c r="AJ28" s="37"/>
      <c r="AK28" s="350">
        <v>0</v>
      </c>
      <c r="AL28" s="349"/>
      <c r="AM28" s="349"/>
      <c r="AN28" s="349"/>
      <c r="AO28" s="349"/>
      <c r="AP28" s="37"/>
      <c r="AQ28" s="39"/>
      <c r="BE28" s="338"/>
    </row>
    <row r="29" spans="2:71" s="2" customFormat="1" ht="14.45" hidden="1" customHeight="1" x14ac:dyDescent="0.3">
      <c r="B29" s="36"/>
      <c r="C29" s="37"/>
      <c r="D29" s="37"/>
      <c r="E29" s="37"/>
      <c r="F29" s="38" t="s">
        <v>45</v>
      </c>
      <c r="G29" s="37"/>
      <c r="H29" s="37"/>
      <c r="I29" s="37"/>
      <c r="J29" s="37"/>
      <c r="K29" s="37"/>
      <c r="L29" s="348">
        <v>0.15</v>
      </c>
      <c r="M29" s="349"/>
      <c r="N29" s="349"/>
      <c r="O29" s="349"/>
      <c r="P29" s="37"/>
      <c r="Q29" s="37"/>
      <c r="R29" s="37"/>
      <c r="S29" s="37"/>
      <c r="T29" s="37"/>
      <c r="U29" s="37"/>
      <c r="V29" s="37"/>
      <c r="W29" s="350">
        <f>ROUND(BC51,2)</f>
        <v>0</v>
      </c>
      <c r="X29" s="349"/>
      <c r="Y29" s="349"/>
      <c r="Z29" s="349"/>
      <c r="AA29" s="349"/>
      <c r="AB29" s="349"/>
      <c r="AC29" s="349"/>
      <c r="AD29" s="349"/>
      <c r="AE29" s="349"/>
      <c r="AF29" s="37"/>
      <c r="AG29" s="37"/>
      <c r="AH29" s="37"/>
      <c r="AI29" s="37"/>
      <c r="AJ29" s="37"/>
      <c r="AK29" s="350">
        <v>0</v>
      </c>
      <c r="AL29" s="349"/>
      <c r="AM29" s="349"/>
      <c r="AN29" s="349"/>
      <c r="AO29" s="349"/>
      <c r="AP29" s="37"/>
      <c r="AQ29" s="39"/>
      <c r="BE29" s="338"/>
    </row>
    <row r="30" spans="2:71" s="2" customFormat="1" ht="14.45" hidden="1" customHeight="1" x14ac:dyDescent="0.3">
      <c r="B30" s="36"/>
      <c r="C30" s="37"/>
      <c r="D30" s="37"/>
      <c r="E30" s="37"/>
      <c r="F30" s="38" t="s">
        <v>46</v>
      </c>
      <c r="G30" s="37"/>
      <c r="H30" s="37"/>
      <c r="I30" s="37"/>
      <c r="J30" s="37"/>
      <c r="K30" s="37"/>
      <c r="L30" s="348">
        <v>0</v>
      </c>
      <c r="M30" s="349"/>
      <c r="N30" s="349"/>
      <c r="O30" s="349"/>
      <c r="P30" s="37"/>
      <c r="Q30" s="37"/>
      <c r="R30" s="37"/>
      <c r="S30" s="37"/>
      <c r="T30" s="37"/>
      <c r="U30" s="37"/>
      <c r="V30" s="37"/>
      <c r="W30" s="350">
        <f>ROUND(BD51,2)</f>
        <v>0</v>
      </c>
      <c r="X30" s="349"/>
      <c r="Y30" s="349"/>
      <c r="Z30" s="349"/>
      <c r="AA30" s="349"/>
      <c r="AB30" s="349"/>
      <c r="AC30" s="349"/>
      <c r="AD30" s="349"/>
      <c r="AE30" s="349"/>
      <c r="AF30" s="37"/>
      <c r="AG30" s="37"/>
      <c r="AH30" s="37"/>
      <c r="AI30" s="37"/>
      <c r="AJ30" s="37"/>
      <c r="AK30" s="350">
        <v>0</v>
      </c>
      <c r="AL30" s="349"/>
      <c r="AM30" s="349"/>
      <c r="AN30" s="349"/>
      <c r="AO30" s="349"/>
      <c r="AP30" s="37"/>
      <c r="AQ30" s="39"/>
      <c r="BE30" s="338"/>
    </row>
    <row r="31" spans="2:71" s="1" customFormat="1" ht="6.95" customHeight="1" x14ac:dyDescent="0.3">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338"/>
    </row>
    <row r="32" spans="2:71" s="1" customFormat="1" ht="25.9" customHeight="1" x14ac:dyDescent="0.3">
      <c r="B32" s="31"/>
      <c r="C32" s="40"/>
      <c r="D32" s="41" t="s">
        <v>47</v>
      </c>
      <c r="E32" s="42"/>
      <c r="F32" s="42"/>
      <c r="G32" s="42"/>
      <c r="H32" s="42"/>
      <c r="I32" s="42"/>
      <c r="J32" s="42"/>
      <c r="K32" s="42"/>
      <c r="L32" s="42"/>
      <c r="M32" s="42"/>
      <c r="N32" s="42"/>
      <c r="O32" s="42"/>
      <c r="P32" s="42"/>
      <c r="Q32" s="42"/>
      <c r="R32" s="42"/>
      <c r="S32" s="42"/>
      <c r="T32" s="43" t="s">
        <v>48</v>
      </c>
      <c r="U32" s="42"/>
      <c r="V32" s="42"/>
      <c r="W32" s="42"/>
      <c r="X32" s="356" t="s">
        <v>49</v>
      </c>
      <c r="Y32" s="357"/>
      <c r="Z32" s="357"/>
      <c r="AA32" s="357"/>
      <c r="AB32" s="357"/>
      <c r="AC32" s="42"/>
      <c r="AD32" s="42"/>
      <c r="AE32" s="42"/>
      <c r="AF32" s="42"/>
      <c r="AG32" s="42"/>
      <c r="AH32" s="42"/>
      <c r="AI32" s="42"/>
      <c r="AJ32" s="42"/>
      <c r="AK32" s="358">
        <f>SUM(AK23:AK30)</f>
        <v>0</v>
      </c>
      <c r="AL32" s="357"/>
      <c r="AM32" s="357"/>
      <c r="AN32" s="357"/>
      <c r="AO32" s="359"/>
      <c r="AP32" s="40"/>
      <c r="AQ32" s="44"/>
      <c r="BE32" s="338"/>
    </row>
    <row r="33" spans="2:56" s="1" customFormat="1" ht="6.95" customHeight="1" x14ac:dyDescent="0.3">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x14ac:dyDescent="0.3">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x14ac:dyDescent="0.3">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x14ac:dyDescent="0.3">
      <c r="B39" s="31"/>
      <c r="C39" s="50" t="s">
        <v>50</v>
      </c>
      <c r="AR39" s="31"/>
    </row>
    <row r="40" spans="2:56" s="1" customFormat="1" ht="6.95" customHeight="1" x14ac:dyDescent="0.3">
      <c r="B40" s="31"/>
      <c r="AR40" s="31"/>
    </row>
    <row r="41" spans="2:56" s="3" customFormat="1" ht="14.45" customHeight="1" x14ac:dyDescent="0.3">
      <c r="B41" s="51"/>
      <c r="C41" s="52" t="s">
        <v>16</v>
      </c>
      <c r="L41" s="3" t="str">
        <f>K5</f>
        <v>275/2018</v>
      </c>
      <c r="AR41" s="51"/>
    </row>
    <row r="42" spans="2:56" s="4" customFormat="1" ht="36.950000000000003" customHeight="1" x14ac:dyDescent="0.3">
      <c r="B42" s="53"/>
      <c r="C42" s="54" t="s">
        <v>19</v>
      </c>
      <c r="L42" s="366" t="str">
        <f>K6</f>
        <v>Pracoviště PET CT v Pardubické nemocnici 125, 530 02 Pardubice</v>
      </c>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R42" s="53"/>
    </row>
    <row r="43" spans="2:56" s="1" customFormat="1" ht="6.95" customHeight="1" x14ac:dyDescent="0.3">
      <c r="B43" s="31"/>
      <c r="AR43" s="31"/>
    </row>
    <row r="44" spans="2:56" s="1" customFormat="1" ht="15" x14ac:dyDescent="0.3">
      <c r="B44" s="31"/>
      <c r="C44" s="52" t="s">
        <v>23</v>
      </c>
      <c r="L44" s="55" t="str">
        <f>IF(K8="","",K8)</f>
        <v>Nemocnice Pardubice</v>
      </c>
      <c r="AI44" s="52" t="s">
        <v>25</v>
      </c>
      <c r="AM44" s="368" t="str">
        <f>IF(AN8= "","",AN8)</f>
        <v>12. 10. 2018</v>
      </c>
      <c r="AN44" s="368"/>
      <c r="AR44" s="31"/>
    </row>
    <row r="45" spans="2:56" s="1" customFormat="1" ht="6.95" customHeight="1" x14ac:dyDescent="0.3">
      <c r="B45" s="31"/>
      <c r="AR45" s="31"/>
    </row>
    <row r="46" spans="2:56" s="1" customFormat="1" ht="15" x14ac:dyDescent="0.3">
      <c r="B46" s="31"/>
      <c r="C46" s="52" t="s">
        <v>27</v>
      </c>
      <c r="L46" s="3" t="str">
        <f>IF(E11= "","",E11)</f>
        <v>Pardubický kraj, Komenského náměstí</v>
      </c>
      <c r="AI46" s="52" t="s">
        <v>33</v>
      </c>
      <c r="AM46" s="369" t="str">
        <f>IF(E17="","",E17)</f>
        <v>JIKA CZ</v>
      </c>
      <c r="AN46" s="369"/>
      <c r="AO46" s="369"/>
      <c r="AP46" s="369"/>
      <c r="AR46" s="31"/>
      <c r="AS46" s="370" t="s">
        <v>51</v>
      </c>
      <c r="AT46" s="371"/>
      <c r="AU46" s="56"/>
      <c r="AV46" s="56"/>
      <c r="AW46" s="56"/>
      <c r="AX46" s="56"/>
      <c r="AY46" s="56"/>
      <c r="AZ46" s="56"/>
      <c r="BA46" s="56"/>
      <c r="BB46" s="56"/>
      <c r="BC46" s="56"/>
      <c r="BD46" s="57"/>
    </row>
    <row r="47" spans="2:56" s="1" customFormat="1" ht="15" x14ac:dyDescent="0.3">
      <c r="B47" s="31"/>
      <c r="C47" s="52" t="s">
        <v>31</v>
      </c>
      <c r="L47" s="3" t="str">
        <f>IF(E14= "Vyplň údaj","",E14)</f>
        <v/>
      </c>
      <c r="AR47" s="31"/>
      <c r="AS47" s="372"/>
      <c r="AT47" s="373"/>
      <c r="AU47" s="32"/>
      <c r="AV47" s="32"/>
      <c r="AW47" s="32"/>
      <c r="AX47" s="32"/>
      <c r="AY47" s="32"/>
      <c r="AZ47" s="32"/>
      <c r="BA47" s="32"/>
      <c r="BB47" s="32"/>
      <c r="BC47" s="32"/>
      <c r="BD47" s="58"/>
    </row>
    <row r="48" spans="2:56" s="1" customFormat="1" ht="10.9" customHeight="1" x14ac:dyDescent="0.3">
      <c r="B48" s="31"/>
      <c r="AR48" s="31"/>
      <c r="AS48" s="372"/>
      <c r="AT48" s="373"/>
      <c r="AU48" s="32"/>
      <c r="AV48" s="32"/>
      <c r="AW48" s="32"/>
      <c r="AX48" s="32"/>
      <c r="AY48" s="32"/>
      <c r="AZ48" s="32"/>
      <c r="BA48" s="32"/>
      <c r="BB48" s="32"/>
      <c r="BC48" s="32"/>
      <c r="BD48" s="58"/>
    </row>
    <row r="49" spans="1:91" s="1" customFormat="1" ht="29.25" customHeight="1" x14ac:dyDescent="0.3">
      <c r="B49" s="31"/>
      <c r="C49" s="352" t="s">
        <v>52</v>
      </c>
      <c r="D49" s="353"/>
      <c r="E49" s="353"/>
      <c r="F49" s="353"/>
      <c r="G49" s="353"/>
      <c r="H49" s="59"/>
      <c r="I49" s="354" t="s">
        <v>53</v>
      </c>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5" t="s">
        <v>54</v>
      </c>
      <c r="AH49" s="353"/>
      <c r="AI49" s="353"/>
      <c r="AJ49" s="353"/>
      <c r="AK49" s="353"/>
      <c r="AL49" s="353"/>
      <c r="AM49" s="353"/>
      <c r="AN49" s="354" t="s">
        <v>55</v>
      </c>
      <c r="AO49" s="353"/>
      <c r="AP49" s="353"/>
      <c r="AQ49" s="60" t="s">
        <v>56</v>
      </c>
      <c r="AR49" s="31"/>
      <c r="AS49" s="61" t="s">
        <v>57</v>
      </c>
      <c r="AT49" s="62" t="s">
        <v>58</v>
      </c>
      <c r="AU49" s="62" t="s">
        <v>59</v>
      </c>
      <c r="AV49" s="62" t="s">
        <v>60</v>
      </c>
      <c r="AW49" s="62" t="s">
        <v>61</v>
      </c>
      <c r="AX49" s="62" t="s">
        <v>62</v>
      </c>
      <c r="AY49" s="62" t="s">
        <v>63</v>
      </c>
      <c r="AZ49" s="62" t="s">
        <v>64</v>
      </c>
      <c r="BA49" s="62" t="s">
        <v>65</v>
      </c>
      <c r="BB49" s="62" t="s">
        <v>66</v>
      </c>
      <c r="BC49" s="62" t="s">
        <v>67</v>
      </c>
      <c r="BD49" s="63" t="s">
        <v>68</v>
      </c>
    </row>
    <row r="50" spans="1:91" s="1" customFormat="1" ht="10.9" customHeight="1" x14ac:dyDescent="0.3">
      <c r="B50" s="31"/>
      <c r="AR50" s="31"/>
      <c r="AS50" s="64"/>
      <c r="AT50" s="56"/>
      <c r="AU50" s="56"/>
      <c r="AV50" s="56"/>
      <c r="AW50" s="56"/>
      <c r="AX50" s="56"/>
      <c r="AY50" s="56"/>
      <c r="AZ50" s="56"/>
      <c r="BA50" s="56"/>
      <c r="BB50" s="56"/>
      <c r="BC50" s="56"/>
      <c r="BD50" s="57"/>
    </row>
    <row r="51" spans="1:91" s="4" customFormat="1" ht="32.450000000000003" customHeight="1" x14ac:dyDescent="0.3">
      <c r="B51" s="53"/>
      <c r="C51" s="65" t="s">
        <v>69</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62">
        <f>ROUND(SUM(AG52:AG62),2)</f>
        <v>0</v>
      </c>
      <c r="AH51" s="362"/>
      <c r="AI51" s="362"/>
      <c r="AJ51" s="362"/>
      <c r="AK51" s="362"/>
      <c r="AL51" s="362"/>
      <c r="AM51" s="362"/>
      <c r="AN51" s="363">
        <f t="shared" ref="AN51:AN62" si="0">SUM(AG51,AT51)</f>
        <v>0</v>
      </c>
      <c r="AO51" s="363"/>
      <c r="AP51" s="363"/>
      <c r="AQ51" s="67" t="s">
        <v>5</v>
      </c>
      <c r="AR51" s="53"/>
      <c r="AS51" s="68">
        <f>ROUND(SUM(AS52:AS62),2)</f>
        <v>0</v>
      </c>
      <c r="AT51" s="69">
        <f t="shared" ref="AT51:AT62" si="1">ROUND(SUM(AV51:AW51),2)</f>
        <v>0</v>
      </c>
      <c r="AU51" s="70">
        <f>ROUND(SUM(AU52:AU62),5)</f>
        <v>0</v>
      </c>
      <c r="AV51" s="69">
        <f>ROUND(AZ51*L26,2)</f>
        <v>0</v>
      </c>
      <c r="AW51" s="69">
        <f>ROUND(BA51*L27,2)</f>
        <v>0</v>
      </c>
      <c r="AX51" s="69">
        <f>ROUND(BB51*L26,2)</f>
        <v>0</v>
      </c>
      <c r="AY51" s="69">
        <f>ROUND(BC51*L27,2)</f>
        <v>0</v>
      </c>
      <c r="AZ51" s="69">
        <f>ROUND(SUM(AZ52:AZ62),2)</f>
        <v>0</v>
      </c>
      <c r="BA51" s="69">
        <f>ROUND(SUM(BA52:BA62),2)</f>
        <v>0</v>
      </c>
      <c r="BB51" s="69">
        <f>ROUND(SUM(BB52:BB62),2)</f>
        <v>0</v>
      </c>
      <c r="BC51" s="69">
        <f>ROUND(SUM(BC52:BC62),2)</f>
        <v>0</v>
      </c>
      <c r="BD51" s="71">
        <f>ROUND(SUM(BD52:BD62),2)</f>
        <v>0</v>
      </c>
      <c r="BS51" s="54" t="s">
        <v>70</v>
      </c>
      <c r="BT51" s="54" t="s">
        <v>71</v>
      </c>
      <c r="BU51" s="72" t="s">
        <v>72</v>
      </c>
      <c r="BV51" s="54" t="s">
        <v>73</v>
      </c>
      <c r="BW51" s="54" t="s">
        <v>7</v>
      </c>
      <c r="BX51" s="54" t="s">
        <v>74</v>
      </c>
      <c r="CL51" s="54" t="s">
        <v>5</v>
      </c>
    </row>
    <row r="52" spans="1:91" s="5" customFormat="1" ht="16.5" customHeight="1" x14ac:dyDescent="0.3">
      <c r="A52" s="73" t="s">
        <v>75</v>
      </c>
      <c r="B52" s="74"/>
      <c r="C52" s="75"/>
      <c r="D52" s="351" t="s">
        <v>76</v>
      </c>
      <c r="E52" s="351"/>
      <c r="F52" s="351"/>
      <c r="G52" s="351"/>
      <c r="H52" s="351"/>
      <c r="I52" s="76"/>
      <c r="J52" s="351" t="s">
        <v>77</v>
      </c>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60">
        <f>'01 - ASŘ'!J27</f>
        <v>0</v>
      </c>
      <c r="AH52" s="361"/>
      <c r="AI52" s="361"/>
      <c r="AJ52" s="361"/>
      <c r="AK52" s="361"/>
      <c r="AL52" s="361"/>
      <c r="AM52" s="361"/>
      <c r="AN52" s="360">
        <f t="shared" si="0"/>
        <v>0</v>
      </c>
      <c r="AO52" s="361"/>
      <c r="AP52" s="361"/>
      <c r="AQ52" s="77" t="s">
        <v>78</v>
      </c>
      <c r="AR52" s="74"/>
      <c r="AS52" s="78">
        <v>0</v>
      </c>
      <c r="AT52" s="79">
        <f t="shared" si="1"/>
        <v>0</v>
      </c>
      <c r="AU52" s="80">
        <f>'01 - ASŘ'!P103</f>
        <v>0</v>
      </c>
      <c r="AV52" s="79">
        <f>'01 - ASŘ'!J30</f>
        <v>0</v>
      </c>
      <c r="AW52" s="79">
        <f>'01 - ASŘ'!J31</f>
        <v>0</v>
      </c>
      <c r="AX52" s="79">
        <f>'01 - ASŘ'!J32</f>
        <v>0</v>
      </c>
      <c r="AY52" s="79">
        <f>'01 - ASŘ'!J33</f>
        <v>0</v>
      </c>
      <c r="AZ52" s="79">
        <f>'01 - ASŘ'!F30</f>
        <v>0</v>
      </c>
      <c r="BA52" s="79">
        <f>'01 - ASŘ'!F31</f>
        <v>0</v>
      </c>
      <c r="BB52" s="79">
        <f>'01 - ASŘ'!F32</f>
        <v>0</v>
      </c>
      <c r="BC52" s="79">
        <f>'01 - ASŘ'!F33</f>
        <v>0</v>
      </c>
      <c r="BD52" s="81">
        <f>'01 - ASŘ'!F34</f>
        <v>0</v>
      </c>
      <c r="BT52" s="82" t="s">
        <v>79</v>
      </c>
      <c r="BV52" s="82" t="s">
        <v>73</v>
      </c>
      <c r="BW52" s="82" t="s">
        <v>80</v>
      </c>
      <c r="BX52" s="82" t="s">
        <v>7</v>
      </c>
      <c r="CL52" s="82" t="s">
        <v>5</v>
      </c>
      <c r="CM52" s="82" t="s">
        <v>81</v>
      </c>
    </row>
    <row r="53" spans="1:91" s="5" customFormat="1" ht="16.5" customHeight="1" x14ac:dyDescent="0.3">
      <c r="A53" s="73" t="s">
        <v>75</v>
      </c>
      <c r="B53" s="74"/>
      <c r="C53" s="75"/>
      <c r="D53" s="351" t="s">
        <v>82</v>
      </c>
      <c r="E53" s="351"/>
      <c r="F53" s="351"/>
      <c r="G53" s="351"/>
      <c r="H53" s="351"/>
      <c r="I53" s="76"/>
      <c r="J53" s="351" t="s">
        <v>83</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60">
        <f>'02 - ÚT'!J27</f>
        <v>0</v>
      </c>
      <c r="AH53" s="361"/>
      <c r="AI53" s="361"/>
      <c r="AJ53" s="361"/>
      <c r="AK53" s="361"/>
      <c r="AL53" s="361"/>
      <c r="AM53" s="361"/>
      <c r="AN53" s="360">
        <f t="shared" si="0"/>
        <v>0</v>
      </c>
      <c r="AO53" s="361"/>
      <c r="AP53" s="361"/>
      <c r="AQ53" s="77" t="s">
        <v>78</v>
      </c>
      <c r="AR53" s="74"/>
      <c r="AS53" s="78">
        <v>0</v>
      </c>
      <c r="AT53" s="79">
        <f t="shared" si="1"/>
        <v>0</v>
      </c>
      <c r="AU53" s="80">
        <f>'02 - ÚT'!P78</f>
        <v>0</v>
      </c>
      <c r="AV53" s="79">
        <f>'02 - ÚT'!J30</f>
        <v>0</v>
      </c>
      <c r="AW53" s="79">
        <f>'02 - ÚT'!J31</f>
        <v>0</v>
      </c>
      <c r="AX53" s="79">
        <f>'02 - ÚT'!J32</f>
        <v>0</v>
      </c>
      <c r="AY53" s="79">
        <f>'02 - ÚT'!J33</f>
        <v>0</v>
      </c>
      <c r="AZ53" s="79">
        <f>'02 - ÚT'!F30</f>
        <v>0</v>
      </c>
      <c r="BA53" s="79">
        <f>'02 - ÚT'!F31</f>
        <v>0</v>
      </c>
      <c r="BB53" s="79">
        <f>'02 - ÚT'!F32</f>
        <v>0</v>
      </c>
      <c r="BC53" s="79">
        <f>'02 - ÚT'!F33</f>
        <v>0</v>
      </c>
      <c r="BD53" s="81">
        <f>'02 - ÚT'!F34</f>
        <v>0</v>
      </c>
      <c r="BT53" s="82" t="s">
        <v>79</v>
      </c>
      <c r="BV53" s="82" t="s">
        <v>73</v>
      </c>
      <c r="BW53" s="82" t="s">
        <v>84</v>
      </c>
      <c r="BX53" s="82" t="s">
        <v>7</v>
      </c>
      <c r="CL53" s="82" t="s">
        <v>5</v>
      </c>
      <c r="CM53" s="82" t="s">
        <v>81</v>
      </c>
    </row>
    <row r="54" spans="1:91" s="5" customFormat="1" ht="16.5" customHeight="1" x14ac:dyDescent="0.3">
      <c r="A54" s="73" t="s">
        <v>75</v>
      </c>
      <c r="B54" s="74"/>
      <c r="C54" s="75"/>
      <c r="D54" s="351" t="s">
        <v>85</v>
      </c>
      <c r="E54" s="351"/>
      <c r="F54" s="351"/>
      <c r="G54" s="351"/>
      <c r="H54" s="351"/>
      <c r="I54" s="76"/>
      <c r="J54" s="351" t="s">
        <v>86</v>
      </c>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60">
        <f>'03 - VZT'!J27</f>
        <v>0</v>
      </c>
      <c r="AH54" s="361"/>
      <c r="AI54" s="361"/>
      <c r="AJ54" s="361"/>
      <c r="AK54" s="361"/>
      <c r="AL54" s="361"/>
      <c r="AM54" s="361"/>
      <c r="AN54" s="360">
        <f t="shared" si="0"/>
        <v>0</v>
      </c>
      <c r="AO54" s="361"/>
      <c r="AP54" s="361"/>
      <c r="AQ54" s="77" t="s">
        <v>78</v>
      </c>
      <c r="AR54" s="74"/>
      <c r="AS54" s="78">
        <v>0</v>
      </c>
      <c r="AT54" s="79">
        <f t="shared" si="1"/>
        <v>0</v>
      </c>
      <c r="AU54" s="80">
        <f>'03 - VZT'!P78</f>
        <v>0</v>
      </c>
      <c r="AV54" s="79">
        <f>'03 - VZT'!J30</f>
        <v>0</v>
      </c>
      <c r="AW54" s="79">
        <f>'03 - VZT'!J31</f>
        <v>0</v>
      </c>
      <c r="AX54" s="79">
        <f>'03 - VZT'!J32</f>
        <v>0</v>
      </c>
      <c r="AY54" s="79">
        <f>'03 - VZT'!J33</f>
        <v>0</v>
      </c>
      <c r="AZ54" s="79">
        <f>'03 - VZT'!F30</f>
        <v>0</v>
      </c>
      <c r="BA54" s="79">
        <f>'03 - VZT'!F31</f>
        <v>0</v>
      </c>
      <c r="BB54" s="79">
        <f>'03 - VZT'!F32</f>
        <v>0</v>
      </c>
      <c r="BC54" s="79">
        <f>'03 - VZT'!F33</f>
        <v>0</v>
      </c>
      <c r="BD54" s="81">
        <f>'03 - VZT'!F34</f>
        <v>0</v>
      </c>
      <c r="BT54" s="82" t="s">
        <v>79</v>
      </c>
      <c r="BV54" s="82" t="s">
        <v>73</v>
      </c>
      <c r="BW54" s="82" t="s">
        <v>87</v>
      </c>
      <c r="BX54" s="82" t="s">
        <v>7</v>
      </c>
      <c r="CL54" s="82" t="s">
        <v>5</v>
      </c>
      <c r="CM54" s="82" t="s">
        <v>81</v>
      </c>
    </row>
    <row r="55" spans="1:91" s="5" customFormat="1" ht="16.5" customHeight="1" x14ac:dyDescent="0.3">
      <c r="A55" s="73" t="s">
        <v>75</v>
      </c>
      <c r="B55" s="74"/>
      <c r="C55" s="75"/>
      <c r="D55" s="351" t="s">
        <v>88</v>
      </c>
      <c r="E55" s="351"/>
      <c r="F55" s="351"/>
      <c r="G55" s="351"/>
      <c r="H55" s="351"/>
      <c r="I55" s="76"/>
      <c r="J55" s="351" t="s">
        <v>89</v>
      </c>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60">
        <f>'04 - MaR'!J27</f>
        <v>0</v>
      </c>
      <c r="AH55" s="361"/>
      <c r="AI55" s="361"/>
      <c r="AJ55" s="361"/>
      <c r="AK55" s="361"/>
      <c r="AL55" s="361"/>
      <c r="AM55" s="361"/>
      <c r="AN55" s="360">
        <f t="shared" si="0"/>
        <v>0</v>
      </c>
      <c r="AO55" s="361"/>
      <c r="AP55" s="361"/>
      <c r="AQ55" s="77" t="s">
        <v>78</v>
      </c>
      <c r="AR55" s="74"/>
      <c r="AS55" s="78">
        <v>0</v>
      </c>
      <c r="AT55" s="79">
        <f t="shared" si="1"/>
        <v>0</v>
      </c>
      <c r="AU55" s="80">
        <f>'04 - MaR'!P78</f>
        <v>0</v>
      </c>
      <c r="AV55" s="79">
        <f>'04 - MaR'!J30</f>
        <v>0</v>
      </c>
      <c r="AW55" s="79">
        <f>'04 - MaR'!J31</f>
        <v>0</v>
      </c>
      <c r="AX55" s="79">
        <f>'04 - MaR'!J32</f>
        <v>0</v>
      </c>
      <c r="AY55" s="79">
        <f>'04 - MaR'!J33</f>
        <v>0</v>
      </c>
      <c r="AZ55" s="79">
        <f>'04 - MaR'!F30</f>
        <v>0</v>
      </c>
      <c r="BA55" s="79">
        <f>'04 - MaR'!F31</f>
        <v>0</v>
      </c>
      <c r="BB55" s="79">
        <f>'04 - MaR'!F32</f>
        <v>0</v>
      </c>
      <c r="BC55" s="79">
        <f>'04 - MaR'!F33</f>
        <v>0</v>
      </c>
      <c r="BD55" s="81">
        <f>'04 - MaR'!F34</f>
        <v>0</v>
      </c>
      <c r="BT55" s="82" t="s">
        <v>79</v>
      </c>
      <c r="BV55" s="82" t="s">
        <v>73</v>
      </c>
      <c r="BW55" s="82" t="s">
        <v>90</v>
      </c>
      <c r="BX55" s="82" t="s">
        <v>7</v>
      </c>
      <c r="CL55" s="82" t="s">
        <v>5</v>
      </c>
      <c r="CM55" s="82" t="s">
        <v>81</v>
      </c>
    </row>
    <row r="56" spans="1:91" s="5" customFormat="1" ht="16.5" customHeight="1" x14ac:dyDescent="0.3">
      <c r="A56" s="73" t="s">
        <v>75</v>
      </c>
      <c r="B56" s="74"/>
      <c r="C56" s="75"/>
      <c r="D56" s="351" t="s">
        <v>91</v>
      </c>
      <c r="E56" s="351"/>
      <c r="F56" s="351"/>
      <c r="G56" s="351"/>
      <c r="H56" s="351"/>
      <c r="I56" s="76"/>
      <c r="J56" s="351" t="s">
        <v>92</v>
      </c>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60">
        <f>'05 - ZTI'!J27</f>
        <v>0</v>
      </c>
      <c r="AH56" s="361"/>
      <c r="AI56" s="361"/>
      <c r="AJ56" s="361"/>
      <c r="AK56" s="361"/>
      <c r="AL56" s="361"/>
      <c r="AM56" s="361"/>
      <c r="AN56" s="360">
        <f t="shared" si="0"/>
        <v>0</v>
      </c>
      <c r="AO56" s="361"/>
      <c r="AP56" s="361"/>
      <c r="AQ56" s="77" t="s">
        <v>78</v>
      </c>
      <c r="AR56" s="74"/>
      <c r="AS56" s="78">
        <v>0</v>
      </c>
      <c r="AT56" s="79">
        <f t="shared" si="1"/>
        <v>0</v>
      </c>
      <c r="AU56" s="80">
        <f>'05 - ZTI'!P78</f>
        <v>0</v>
      </c>
      <c r="AV56" s="79">
        <f>'05 - ZTI'!J30</f>
        <v>0</v>
      </c>
      <c r="AW56" s="79">
        <f>'05 - ZTI'!J31</f>
        <v>0</v>
      </c>
      <c r="AX56" s="79">
        <f>'05 - ZTI'!J32</f>
        <v>0</v>
      </c>
      <c r="AY56" s="79">
        <f>'05 - ZTI'!J33</f>
        <v>0</v>
      </c>
      <c r="AZ56" s="79">
        <f>'05 - ZTI'!F30</f>
        <v>0</v>
      </c>
      <c r="BA56" s="79">
        <f>'05 - ZTI'!F31</f>
        <v>0</v>
      </c>
      <c r="BB56" s="79">
        <f>'05 - ZTI'!F32</f>
        <v>0</v>
      </c>
      <c r="BC56" s="79">
        <f>'05 - ZTI'!F33</f>
        <v>0</v>
      </c>
      <c r="BD56" s="81">
        <f>'05 - ZTI'!F34</f>
        <v>0</v>
      </c>
      <c r="BT56" s="82" t="s">
        <v>79</v>
      </c>
      <c r="BV56" s="82" t="s">
        <v>73</v>
      </c>
      <c r="BW56" s="82" t="s">
        <v>93</v>
      </c>
      <c r="BX56" s="82" t="s">
        <v>7</v>
      </c>
      <c r="CL56" s="82" t="s">
        <v>5</v>
      </c>
      <c r="CM56" s="82" t="s">
        <v>81</v>
      </c>
    </row>
    <row r="57" spans="1:91" s="5" customFormat="1" ht="16.5" customHeight="1" x14ac:dyDescent="0.3">
      <c r="A57" s="73" t="s">
        <v>75</v>
      </c>
      <c r="B57" s="74"/>
      <c r="C57" s="75"/>
      <c r="D57" s="351" t="s">
        <v>94</v>
      </c>
      <c r="E57" s="351"/>
      <c r="F57" s="351"/>
      <c r="G57" s="351"/>
      <c r="H57" s="351"/>
      <c r="I57" s="76"/>
      <c r="J57" s="351" t="s">
        <v>95</v>
      </c>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60">
        <f>'06 - NN'!J27</f>
        <v>0</v>
      </c>
      <c r="AH57" s="361"/>
      <c r="AI57" s="361"/>
      <c r="AJ57" s="361"/>
      <c r="AK57" s="361"/>
      <c r="AL57" s="361"/>
      <c r="AM57" s="361"/>
      <c r="AN57" s="360">
        <f t="shared" si="0"/>
        <v>0</v>
      </c>
      <c r="AO57" s="361"/>
      <c r="AP57" s="361"/>
      <c r="AQ57" s="77" t="s">
        <v>78</v>
      </c>
      <c r="AR57" s="74"/>
      <c r="AS57" s="78">
        <v>0</v>
      </c>
      <c r="AT57" s="79">
        <f t="shared" si="1"/>
        <v>0</v>
      </c>
      <c r="AU57" s="80">
        <f>'06 - NN'!P78</f>
        <v>0</v>
      </c>
      <c r="AV57" s="79">
        <f>'06 - NN'!J30</f>
        <v>0</v>
      </c>
      <c r="AW57" s="79">
        <f>'06 - NN'!J31</f>
        <v>0</v>
      </c>
      <c r="AX57" s="79">
        <f>'06 - NN'!J32</f>
        <v>0</v>
      </c>
      <c r="AY57" s="79">
        <f>'06 - NN'!J33</f>
        <v>0</v>
      </c>
      <c r="AZ57" s="79">
        <f>'06 - NN'!F30</f>
        <v>0</v>
      </c>
      <c r="BA57" s="79">
        <f>'06 - NN'!F31</f>
        <v>0</v>
      </c>
      <c r="BB57" s="79">
        <f>'06 - NN'!F32</f>
        <v>0</v>
      </c>
      <c r="BC57" s="79">
        <f>'06 - NN'!F33</f>
        <v>0</v>
      </c>
      <c r="BD57" s="81">
        <f>'06 - NN'!F34</f>
        <v>0</v>
      </c>
      <c r="BT57" s="82" t="s">
        <v>79</v>
      </c>
      <c r="BV57" s="82" t="s">
        <v>73</v>
      </c>
      <c r="BW57" s="82" t="s">
        <v>96</v>
      </c>
      <c r="BX57" s="82" t="s">
        <v>7</v>
      </c>
      <c r="CL57" s="82" t="s">
        <v>5</v>
      </c>
      <c r="CM57" s="82" t="s">
        <v>81</v>
      </c>
    </row>
    <row r="58" spans="1:91" s="5" customFormat="1" ht="16.5" customHeight="1" x14ac:dyDescent="0.3">
      <c r="A58" s="73" t="s">
        <v>75</v>
      </c>
      <c r="B58" s="74"/>
      <c r="C58" s="75"/>
      <c r="D58" s="351" t="s">
        <v>97</v>
      </c>
      <c r="E58" s="351"/>
      <c r="F58" s="351"/>
      <c r="G58" s="351"/>
      <c r="H58" s="351"/>
      <c r="I58" s="76"/>
      <c r="J58" s="351" t="s">
        <v>98</v>
      </c>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60">
        <f>'07 - Slaboproud'!J27</f>
        <v>0</v>
      </c>
      <c r="AH58" s="361"/>
      <c r="AI58" s="361"/>
      <c r="AJ58" s="361"/>
      <c r="AK58" s="361"/>
      <c r="AL58" s="361"/>
      <c r="AM58" s="361"/>
      <c r="AN58" s="360">
        <f t="shared" si="0"/>
        <v>0</v>
      </c>
      <c r="AO58" s="361"/>
      <c r="AP58" s="361"/>
      <c r="AQ58" s="77" t="s">
        <v>78</v>
      </c>
      <c r="AR58" s="74"/>
      <c r="AS58" s="78">
        <v>0</v>
      </c>
      <c r="AT58" s="79">
        <f t="shared" si="1"/>
        <v>0</v>
      </c>
      <c r="AU58" s="80">
        <f>'07 - Slaboproud'!P78</f>
        <v>0</v>
      </c>
      <c r="AV58" s="79">
        <f>'07 - Slaboproud'!J30</f>
        <v>0</v>
      </c>
      <c r="AW58" s="79">
        <f>'07 - Slaboproud'!J31</f>
        <v>0</v>
      </c>
      <c r="AX58" s="79">
        <f>'07 - Slaboproud'!J32</f>
        <v>0</v>
      </c>
      <c r="AY58" s="79">
        <f>'07 - Slaboproud'!J33</f>
        <v>0</v>
      </c>
      <c r="AZ58" s="79">
        <f>'07 - Slaboproud'!F30</f>
        <v>0</v>
      </c>
      <c r="BA58" s="79">
        <f>'07 - Slaboproud'!F31</f>
        <v>0</v>
      </c>
      <c r="BB58" s="79">
        <f>'07 - Slaboproud'!F32</f>
        <v>0</v>
      </c>
      <c r="BC58" s="79">
        <f>'07 - Slaboproud'!F33</f>
        <v>0</v>
      </c>
      <c r="BD58" s="81">
        <f>'07 - Slaboproud'!F34</f>
        <v>0</v>
      </c>
      <c r="BT58" s="82" t="s">
        <v>79</v>
      </c>
      <c r="BV58" s="82" t="s">
        <v>73</v>
      </c>
      <c r="BW58" s="82" t="s">
        <v>99</v>
      </c>
      <c r="BX58" s="82" t="s">
        <v>7</v>
      </c>
      <c r="CL58" s="82" t="s">
        <v>5</v>
      </c>
      <c r="CM58" s="82" t="s">
        <v>81</v>
      </c>
    </row>
    <row r="59" spans="1:91" s="5" customFormat="1" ht="16.5" customHeight="1" x14ac:dyDescent="0.3">
      <c r="A59" s="73" t="s">
        <v>75</v>
      </c>
      <c r="B59" s="74"/>
      <c r="C59" s="75"/>
      <c r="D59" s="351" t="s">
        <v>100</v>
      </c>
      <c r="E59" s="351"/>
      <c r="F59" s="351"/>
      <c r="G59" s="351"/>
      <c r="H59" s="351"/>
      <c r="I59" s="76"/>
      <c r="J59" s="351" t="s">
        <v>101</v>
      </c>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60">
        <f>'08 - Mediciální plyny'!J27</f>
        <v>0</v>
      </c>
      <c r="AH59" s="361"/>
      <c r="AI59" s="361"/>
      <c r="AJ59" s="361"/>
      <c r="AK59" s="361"/>
      <c r="AL59" s="361"/>
      <c r="AM59" s="361"/>
      <c r="AN59" s="360">
        <f t="shared" si="0"/>
        <v>0</v>
      </c>
      <c r="AO59" s="361"/>
      <c r="AP59" s="361"/>
      <c r="AQ59" s="77" t="s">
        <v>78</v>
      </c>
      <c r="AR59" s="74"/>
      <c r="AS59" s="78">
        <v>0</v>
      </c>
      <c r="AT59" s="79">
        <f t="shared" si="1"/>
        <v>0</v>
      </c>
      <c r="AU59" s="80">
        <f>'08 - Mediciální plyny'!P78</f>
        <v>0</v>
      </c>
      <c r="AV59" s="79">
        <f>'08 - Mediciální plyny'!J30</f>
        <v>0</v>
      </c>
      <c r="AW59" s="79">
        <f>'08 - Mediciální plyny'!J31</f>
        <v>0</v>
      </c>
      <c r="AX59" s="79">
        <f>'08 - Mediciální plyny'!J32</f>
        <v>0</v>
      </c>
      <c r="AY59" s="79">
        <f>'08 - Mediciální plyny'!J33</f>
        <v>0</v>
      </c>
      <c r="AZ59" s="79">
        <f>'08 - Mediciální plyny'!F30</f>
        <v>0</v>
      </c>
      <c r="BA59" s="79">
        <f>'08 - Mediciální plyny'!F31</f>
        <v>0</v>
      </c>
      <c r="BB59" s="79">
        <f>'08 - Mediciální plyny'!F32</f>
        <v>0</v>
      </c>
      <c r="BC59" s="79">
        <f>'08 - Mediciální plyny'!F33</f>
        <v>0</v>
      </c>
      <c r="BD59" s="81">
        <f>'08 - Mediciální plyny'!F34</f>
        <v>0</v>
      </c>
      <c r="BT59" s="82" t="s">
        <v>79</v>
      </c>
      <c r="BV59" s="82" t="s">
        <v>73</v>
      </c>
      <c r="BW59" s="82" t="s">
        <v>102</v>
      </c>
      <c r="BX59" s="82" t="s">
        <v>7</v>
      </c>
      <c r="CL59" s="82" t="s">
        <v>5</v>
      </c>
      <c r="CM59" s="82" t="s">
        <v>81</v>
      </c>
    </row>
    <row r="60" spans="1:91" s="5" customFormat="1" ht="16.5" customHeight="1" x14ac:dyDescent="0.3">
      <c r="A60" s="73" t="s">
        <v>75</v>
      </c>
      <c r="B60" s="74"/>
      <c r="C60" s="75"/>
      <c r="D60" s="351" t="s">
        <v>103</v>
      </c>
      <c r="E60" s="351"/>
      <c r="F60" s="351"/>
      <c r="G60" s="351"/>
      <c r="H60" s="351"/>
      <c r="I60" s="76"/>
      <c r="J60" s="351" t="s">
        <v>105</v>
      </c>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60">
        <f>'09 - NN přípojka'!J27</f>
        <v>0</v>
      </c>
      <c r="AH60" s="361"/>
      <c r="AI60" s="361"/>
      <c r="AJ60" s="361"/>
      <c r="AK60" s="361"/>
      <c r="AL60" s="361"/>
      <c r="AM60" s="361"/>
      <c r="AN60" s="360">
        <f t="shared" si="0"/>
        <v>0</v>
      </c>
      <c r="AO60" s="361"/>
      <c r="AP60" s="361"/>
      <c r="AQ60" s="77" t="s">
        <v>78</v>
      </c>
      <c r="AR60" s="74"/>
      <c r="AS60" s="78">
        <v>0</v>
      </c>
      <c r="AT60" s="79">
        <f t="shared" si="1"/>
        <v>0</v>
      </c>
      <c r="AU60" s="80">
        <f>'09 - NN přípojka'!P78</f>
        <v>0</v>
      </c>
      <c r="AV60" s="79">
        <f>'09 - NN přípojka'!J30</f>
        <v>0</v>
      </c>
      <c r="AW60" s="79">
        <f>'09 - NN přípojka'!J31</f>
        <v>0</v>
      </c>
      <c r="AX60" s="79">
        <f>'09 - NN přípojka'!J32</f>
        <v>0</v>
      </c>
      <c r="AY60" s="79">
        <f>'09 - NN přípojka'!J33</f>
        <v>0</v>
      </c>
      <c r="AZ60" s="79">
        <f>'09 - NN přípojka'!F30</f>
        <v>0</v>
      </c>
      <c r="BA60" s="79">
        <f>'09 - NN přípojka'!F31</f>
        <v>0</v>
      </c>
      <c r="BB60" s="79">
        <f>'09 - NN přípojka'!F32</f>
        <v>0</v>
      </c>
      <c r="BC60" s="79">
        <f>'09 - NN přípojka'!F33</f>
        <v>0</v>
      </c>
      <c r="BD60" s="81">
        <f>'09 - NN přípojka'!F34</f>
        <v>0</v>
      </c>
      <c r="BT60" s="82" t="s">
        <v>79</v>
      </c>
      <c r="BV60" s="82" t="s">
        <v>73</v>
      </c>
      <c r="BW60" s="82" t="s">
        <v>106</v>
      </c>
      <c r="BX60" s="82" t="s">
        <v>7</v>
      </c>
      <c r="CL60" s="82" t="s">
        <v>5</v>
      </c>
      <c r="CM60" s="82" t="s">
        <v>81</v>
      </c>
    </row>
    <row r="61" spans="1:91" s="5" customFormat="1" ht="16.5" customHeight="1" x14ac:dyDescent="0.3">
      <c r="A61" s="73" t="s">
        <v>75</v>
      </c>
      <c r="B61" s="74"/>
      <c r="C61" s="75"/>
      <c r="D61" s="351" t="s">
        <v>104</v>
      </c>
      <c r="E61" s="351"/>
      <c r="F61" s="351"/>
      <c r="G61" s="351"/>
      <c r="H61" s="351"/>
      <c r="I61" s="76"/>
      <c r="J61" s="351" t="s">
        <v>108</v>
      </c>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60">
        <f>'10 - Přesun MRI'!J27</f>
        <v>0</v>
      </c>
      <c r="AH61" s="361"/>
      <c r="AI61" s="361"/>
      <c r="AJ61" s="361"/>
      <c r="AK61" s="361"/>
      <c r="AL61" s="361"/>
      <c r="AM61" s="361"/>
      <c r="AN61" s="360">
        <f t="shared" si="0"/>
        <v>0</v>
      </c>
      <c r="AO61" s="361"/>
      <c r="AP61" s="361"/>
      <c r="AQ61" s="77" t="s">
        <v>78</v>
      </c>
      <c r="AR61" s="74"/>
      <c r="AS61" s="78">
        <v>0</v>
      </c>
      <c r="AT61" s="79">
        <f t="shared" si="1"/>
        <v>0</v>
      </c>
      <c r="AU61" s="80">
        <f>'10 - Přesun MRI'!P81</f>
        <v>0</v>
      </c>
      <c r="AV61" s="79">
        <f>'10 - Přesun MRI'!J30</f>
        <v>0</v>
      </c>
      <c r="AW61" s="79">
        <f>'10 - Přesun MRI'!J31</f>
        <v>0</v>
      </c>
      <c r="AX61" s="79">
        <f>'10 - Přesun MRI'!J32</f>
        <v>0</v>
      </c>
      <c r="AY61" s="79">
        <f>'10 - Přesun MRI'!J33</f>
        <v>0</v>
      </c>
      <c r="AZ61" s="79">
        <f>'10 - Přesun MRI'!F30</f>
        <v>0</v>
      </c>
      <c r="BA61" s="79">
        <f>'10 - Přesun MRI'!F31</f>
        <v>0</v>
      </c>
      <c r="BB61" s="79">
        <f>'10 - Přesun MRI'!F32</f>
        <v>0</v>
      </c>
      <c r="BC61" s="79">
        <f>'10 - Přesun MRI'!F33</f>
        <v>0</v>
      </c>
      <c r="BD61" s="81">
        <f>'10 - Přesun MRI'!F34</f>
        <v>0</v>
      </c>
      <c r="BT61" s="82" t="s">
        <v>79</v>
      </c>
      <c r="BV61" s="82" t="s">
        <v>73</v>
      </c>
      <c r="BW61" s="82" t="s">
        <v>109</v>
      </c>
      <c r="BX61" s="82" t="s">
        <v>7</v>
      </c>
      <c r="CL61" s="82" t="s">
        <v>5</v>
      </c>
      <c r="CM61" s="82" t="s">
        <v>81</v>
      </c>
    </row>
    <row r="62" spans="1:91" s="5" customFormat="1" ht="16.5" customHeight="1" x14ac:dyDescent="0.3">
      <c r="A62" s="73" t="s">
        <v>75</v>
      </c>
      <c r="B62" s="74"/>
      <c r="C62" s="75"/>
      <c r="D62" s="351" t="s">
        <v>110</v>
      </c>
      <c r="E62" s="351"/>
      <c r="F62" s="351"/>
      <c r="G62" s="351"/>
      <c r="H62" s="351"/>
      <c r="I62" s="76"/>
      <c r="J62" s="351" t="s">
        <v>111</v>
      </c>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60">
        <f>'VORN - Vedlejší a ostatní...'!J27</f>
        <v>0</v>
      </c>
      <c r="AH62" s="361"/>
      <c r="AI62" s="361"/>
      <c r="AJ62" s="361"/>
      <c r="AK62" s="361"/>
      <c r="AL62" s="361"/>
      <c r="AM62" s="361"/>
      <c r="AN62" s="360">
        <f t="shared" si="0"/>
        <v>0</v>
      </c>
      <c r="AO62" s="361"/>
      <c r="AP62" s="361"/>
      <c r="AQ62" s="77" t="s">
        <v>78</v>
      </c>
      <c r="AR62" s="74"/>
      <c r="AS62" s="83">
        <v>0</v>
      </c>
      <c r="AT62" s="84">
        <f t="shared" si="1"/>
        <v>0</v>
      </c>
      <c r="AU62" s="85">
        <f>'VORN - Vedlejší a ostatní...'!P84</f>
        <v>0</v>
      </c>
      <c r="AV62" s="84">
        <f>'VORN - Vedlejší a ostatní...'!J30</f>
        <v>0</v>
      </c>
      <c r="AW62" s="84">
        <f>'VORN - Vedlejší a ostatní...'!J31</f>
        <v>0</v>
      </c>
      <c r="AX62" s="84">
        <f>'VORN - Vedlejší a ostatní...'!J32</f>
        <v>0</v>
      </c>
      <c r="AY62" s="84">
        <f>'VORN - Vedlejší a ostatní...'!J33</f>
        <v>0</v>
      </c>
      <c r="AZ62" s="84">
        <f>'VORN - Vedlejší a ostatní...'!F30</f>
        <v>0</v>
      </c>
      <c r="BA62" s="84">
        <f>'VORN - Vedlejší a ostatní...'!F31</f>
        <v>0</v>
      </c>
      <c r="BB62" s="84">
        <f>'VORN - Vedlejší a ostatní...'!F32</f>
        <v>0</v>
      </c>
      <c r="BC62" s="84">
        <f>'VORN - Vedlejší a ostatní...'!F33</f>
        <v>0</v>
      </c>
      <c r="BD62" s="86">
        <f>'VORN - Vedlejší a ostatní...'!F34</f>
        <v>0</v>
      </c>
      <c r="BT62" s="82" t="s">
        <v>79</v>
      </c>
      <c r="BV62" s="82" t="s">
        <v>73</v>
      </c>
      <c r="BW62" s="82" t="s">
        <v>112</v>
      </c>
      <c r="BX62" s="82" t="s">
        <v>7</v>
      </c>
      <c r="CL62" s="82" t="s">
        <v>5</v>
      </c>
      <c r="CM62" s="82" t="s">
        <v>81</v>
      </c>
    </row>
    <row r="63" spans="1:91" s="1" customFormat="1" ht="30" customHeight="1" x14ac:dyDescent="0.3">
      <c r="B63" s="31"/>
      <c r="AR63" s="31"/>
    </row>
    <row r="64" spans="1:91" s="1" customFormat="1" ht="6.95" customHeight="1" x14ac:dyDescent="0.3">
      <c r="B64" s="4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31"/>
    </row>
  </sheetData>
  <sheetProtection algorithmName="SHA-512" hashValue="ml8rEjnyMIA0t8cx/krBRF1IeZmeV0a+Q7lmVVtyTOft0NmZZeAliT5nQ0E7hnre+spbkifmmNvX/m62mluYQA==" saltValue="Or8HNcUc3P/RuaWdsAX+9Q==" spinCount="100000" sheet="1" objects="1" scenarios="1" selectLockedCells="1"/>
  <mergeCells count="81">
    <mergeCell ref="AR2:BE2"/>
    <mergeCell ref="AN61:AP61"/>
    <mergeCell ref="AG61:AM61"/>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 ref="AN62:AP62"/>
    <mergeCell ref="AG62:AM62"/>
    <mergeCell ref="D62:H62"/>
    <mergeCell ref="J62:AF62"/>
    <mergeCell ref="AG51:AM51"/>
    <mergeCell ref="AN51:AP51"/>
    <mergeCell ref="D60:H60"/>
    <mergeCell ref="AN60:AP60"/>
    <mergeCell ref="AG60:AM60"/>
    <mergeCell ref="J60:AF60"/>
    <mergeCell ref="D61:H61"/>
    <mergeCell ref="J61:AF61"/>
    <mergeCell ref="D58:H58"/>
    <mergeCell ref="J58:AF58"/>
    <mergeCell ref="AN59:AP59"/>
    <mergeCell ref="AG59:AM59"/>
    <mergeCell ref="AN55:AP55"/>
    <mergeCell ref="AG55:AM55"/>
    <mergeCell ref="D55:H55"/>
    <mergeCell ref="J55:AF55"/>
    <mergeCell ref="D59:H59"/>
    <mergeCell ref="J59:AF59"/>
    <mergeCell ref="D56:H56"/>
    <mergeCell ref="J56:AF56"/>
    <mergeCell ref="AN57:AP57"/>
    <mergeCell ref="AG57:AM57"/>
    <mergeCell ref="D57:H57"/>
    <mergeCell ref="J57:AF57"/>
    <mergeCell ref="AN53:AP53"/>
    <mergeCell ref="AG53:AM53"/>
    <mergeCell ref="D53:H53"/>
    <mergeCell ref="J53:AF53"/>
    <mergeCell ref="D54:H54"/>
    <mergeCell ref="J54:AF54"/>
    <mergeCell ref="AK28:AO28"/>
    <mergeCell ref="L29:O29"/>
    <mergeCell ref="W29:AE29"/>
    <mergeCell ref="AK29:AO29"/>
    <mergeCell ref="D52:H52"/>
    <mergeCell ref="J52:AF52"/>
    <mergeCell ref="C49:G49"/>
    <mergeCell ref="I49:AF49"/>
    <mergeCell ref="AG49:AM49"/>
    <mergeCell ref="AN49:AP49"/>
    <mergeCell ref="L30:O30"/>
    <mergeCell ref="W30:AE30"/>
    <mergeCell ref="AK30:AO30"/>
    <mergeCell ref="X32:AB32"/>
    <mergeCell ref="AK32:AO32"/>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xr:uid="{00000000-0004-0000-0000-000000000000}"/>
    <hyperlink ref="W1:AI1" location="C51" display="2) Rekapitulace objektů stavby a soupisů prací" xr:uid="{00000000-0004-0000-0000-000001000000}"/>
    <hyperlink ref="A52" location="'01 - ASŘ'!C2" display="/" xr:uid="{00000000-0004-0000-0000-000002000000}"/>
    <hyperlink ref="A53" location="'02 - ÚT'!C2" display="/" xr:uid="{00000000-0004-0000-0000-000003000000}"/>
    <hyperlink ref="A54" location="'03 - VZT'!C2" display="/" xr:uid="{00000000-0004-0000-0000-000004000000}"/>
    <hyperlink ref="A55" location="'04 - MaR'!C2" display="/" xr:uid="{00000000-0004-0000-0000-000005000000}"/>
    <hyperlink ref="A56" location="'05 - ZTI'!C2" display="/" xr:uid="{00000000-0004-0000-0000-000006000000}"/>
    <hyperlink ref="A57" location="'06 - NN'!C2" display="/" xr:uid="{00000000-0004-0000-0000-000007000000}"/>
    <hyperlink ref="A58" location="'07 - Slaboproud'!C2" display="/" xr:uid="{00000000-0004-0000-0000-000008000000}"/>
    <hyperlink ref="A59" location="'08 - Mediciální plyny'!C2" display="/" xr:uid="{00000000-0004-0000-0000-000009000000}"/>
    <hyperlink ref="A60" location="'10 - NN přípojka'!C2" display="/" xr:uid="{00000000-0004-0000-0000-00000B000000}"/>
    <hyperlink ref="A61" location="'11 - Přesun MRI'!C2" display="/" xr:uid="{00000000-0004-0000-0000-00000C000000}"/>
    <hyperlink ref="A62" location="'VORN - Vedlejší a ostatní...'!C2" display="/" xr:uid="{00000000-0004-0000-0000-00000D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324"/>
  <sheetViews>
    <sheetView showGridLines="0" tabSelected="1" topLeftCell="C1" zoomScaleNormal="100" workbookViewId="0">
      <pane ySplit="1" topLeftCell="A901" activePane="bottomLeft" state="frozen"/>
      <selection pane="bottomLeft" activeCell="I910" sqref="I910"/>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0" style="92" hidden="1" customWidth="1"/>
    <col min="19" max="19" width="8.1640625" style="92" hidden="1" customWidth="1"/>
    <col min="20" max="20" width="29.6640625" style="92" hidden="1" customWidth="1"/>
    <col min="21" max="21" width="16.33203125" style="92" hidden="1" customWidth="1"/>
    <col min="22" max="22" width="12.33203125" style="92" hidden="1" customWidth="1"/>
    <col min="23" max="23" width="16.33203125" style="92" hidden="1" customWidth="1"/>
    <col min="24" max="24" width="12.33203125" style="92" hidden="1" customWidth="1"/>
    <col min="25" max="25" width="15" style="92" hidden="1" customWidth="1"/>
    <col min="26" max="26" width="11" style="92" hidden="1" customWidth="1"/>
    <col min="27" max="27" width="15" style="92" hidden="1" customWidth="1"/>
    <col min="28" max="28" width="16.33203125" style="92" hidden="1" customWidth="1"/>
    <col min="29" max="29" width="11" style="92" hidden="1" customWidth="1"/>
    <col min="30" max="30" width="15" style="92" hidden="1" customWidth="1"/>
    <col min="31" max="31" width="16.33203125" style="92" hidden="1" customWidth="1"/>
    <col min="32" max="65" width="0" style="92" hidden="1" customWidth="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80</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120</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ROUND(J103,2)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ROUND(SUM(BE103:BE1323), 2)</f>
        <v>0</v>
      </c>
      <c r="G30" s="105"/>
      <c r="H30" s="105"/>
      <c r="I30" s="121">
        <v>0.21</v>
      </c>
      <c r="J30" s="120">
        <f>ROUND(ROUND((SUM(BE103:BE1323)), 2)*I30, 2)</f>
        <v>0</v>
      </c>
      <c r="K30" s="106"/>
    </row>
    <row r="31" spans="2:11" s="103" customFormat="1" ht="14.45" customHeight="1" x14ac:dyDescent="0.3">
      <c r="B31" s="104"/>
      <c r="C31" s="105"/>
      <c r="D31" s="105"/>
      <c r="E31" s="119" t="s">
        <v>43</v>
      </c>
      <c r="F31" s="120">
        <f>ROUND(SUM(BF103:BF1323), 2)</f>
        <v>0</v>
      </c>
      <c r="G31" s="105"/>
      <c r="H31" s="105"/>
      <c r="I31" s="121">
        <v>0.15</v>
      </c>
      <c r="J31" s="120">
        <f>ROUND(ROUND((SUM(BF103:BF1323)), 2)*I31, 2)</f>
        <v>0</v>
      </c>
      <c r="K31" s="106"/>
    </row>
    <row r="32" spans="2:11" s="103" customFormat="1" ht="14.45" hidden="1" customHeight="1" x14ac:dyDescent="0.3">
      <c r="B32" s="104"/>
      <c r="C32" s="105"/>
      <c r="D32" s="105"/>
      <c r="E32" s="119" t="s">
        <v>44</v>
      </c>
      <c r="F32" s="120">
        <f>ROUND(SUM(BG103:BG1323), 2)</f>
        <v>0</v>
      </c>
      <c r="G32" s="105"/>
      <c r="H32" s="105"/>
      <c r="I32" s="121">
        <v>0.21</v>
      </c>
      <c r="J32" s="120">
        <v>0</v>
      </c>
      <c r="K32" s="106"/>
    </row>
    <row r="33" spans="2:11" s="103" customFormat="1" ht="14.45" hidden="1" customHeight="1" x14ac:dyDescent="0.3">
      <c r="B33" s="104"/>
      <c r="C33" s="105"/>
      <c r="D33" s="105"/>
      <c r="E33" s="119" t="s">
        <v>45</v>
      </c>
      <c r="F33" s="120">
        <f>ROUND(SUM(BH103:BH1323), 2)</f>
        <v>0</v>
      </c>
      <c r="G33" s="105"/>
      <c r="H33" s="105"/>
      <c r="I33" s="121">
        <v>0.15</v>
      </c>
      <c r="J33" s="120">
        <v>0</v>
      </c>
      <c r="K33" s="106"/>
    </row>
    <row r="34" spans="2:11" s="103" customFormat="1" ht="14.45" hidden="1" customHeight="1" x14ac:dyDescent="0.3">
      <c r="B34" s="104"/>
      <c r="C34" s="105"/>
      <c r="D34" s="105"/>
      <c r="E34" s="119" t="s">
        <v>46</v>
      </c>
      <c r="F34" s="120">
        <f>ROUND(SUM(BI103:BI1323),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01 - ASŘ</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J103</f>
        <v>0</v>
      </c>
      <c r="K56" s="106"/>
      <c r="AU56" s="93" t="s">
        <v>125</v>
      </c>
    </row>
    <row r="57" spans="2:47" s="145" customFormat="1" ht="24.95" customHeight="1" x14ac:dyDescent="0.3">
      <c r="B57" s="139"/>
      <c r="C57" s="140"/>
      <c r="D57" s="141" t="s">
        <v>126</v>
      </c>
      <c r="E57" s="142"/>
      <c r="F57" s="142"/>
      <c r="G57" s="142"/>
      <c r="H57" s="142"/>
      <c r="I57" s="142"/>
      <c r="J57" s="143">
        <f>J104</f>
        <v>0</v>
      </c>
      <c r="K57" s="144"/>
    </row>
    <row r="58" spans="2:47" s="152" customFormat="1" ht="19.899999999999999" customHeight="1" x14ac:dyDescent="0.3">
      <c r="B58" s="146"/>
      <c r="C58" s="147"/>
      <c r="D58" s="148" t="s">
        <v>127</v>
      </c>
      <c r="E58" s="149"/>
      <c r="F58" s="149"/>
      <c r="G58" s="149"/>
      <c r="H58" s="149"/>
      <c r="I58" s="149"/>
      <c r="J58" s="150">
        <f>J105</f>
        <v>0</v>
      </c>
      <c r="K58" s="151"/>
    </row>
    <row r="59" spans="2:47" s="152" customFormat="1" ht="19.899999999999999" customHeight="1" x14ac:dyDescent="0.3">
      <c r="B59" s="146"/>
      <c r="C59" s="147"/>
      <c r="D59" s="148" t="s">
        <v>128</v>
      </c>
      <c r="E59" s="149"/>
      <c r="F59" s="149"/>
      <c r="G59" s="149"/>
      <c r="H59" s="149"/>
      <c r="I59" s="149"/>
      <c r="J59" s="150">
        <f>J232</f>
        <v>0</v>
      </c>
      <c r="K59" s="151"/>
    </row>
    <row r="60" spans="2:47" s="152" customFormat="1" ht="19.899999999999999" customHeight="1" x14ac:dyDescent="0.3">
      <c r="B60" s="146"/>
      <c r="C60" s="147"/>
      <c r="D60" s="148" t="s">
        <v>129</v>
      </c>
      <c r="E60" s="149"/>
      <c r="F60" s="149"/>
      <c r="G60" s="149"/>
      <c r="H60" s="149"/>
      <c r="I60" s="149"/>
      <c r="J60" s="150">
        <f>J406</f>
        <v>0</v>
      </c>
      <c r="K60" s="151"/>
    </row>
    <row r="61" spans="2:47" s="152" customFormat="1" ht="19.899999999999999" customHeight="1" x14ac:dyDescent="0.3">
      <c r="B61" s="146"/>
      <c r="C61" s="147"/>
      <c r="D61" s="148" t="s">
        <v>130</v>
      </c>
      <c r="E61" s="149"/>
      <c r="F61" s="149"/>
      <c r="G61" s="149"/>
      <c r="H61" s="149"/>
      <c r="I61" s="149"/>
      <c r="J61" s="150">
        <f>J562</f>
        <v>0</v>
      </c>
      <c r="K61" s="151"/>
    </row>
    <row r="62" spans="2:47" s="152" customFormat="1" ht="19.899999999999999" customHeight="1" x14ac:dyDescent="0.3">
      <c r="B62" s="146"/>
      <c r="C62" s="147"/>
      <c r="D62" s="148" t="s">
        <v>131</v>
      </c>
      <c r="E62" s="149"/>
      <c r="F62" s="149"/>
      <c r="G62" s="149"/>
      <c r="H62" s="149"/>
      <c r="I62" s="149"/>
      <c r="J62" s="150">
        <f>J612</f>
        <v>0</v>
      </c>
      <c r="K62" s="151"/>
    </row>
    <row r="63" spans="2:47" s="152" customFormat="1" ht="19.899999999999999" customHeight="1" x14ac:dyDescent="0.3">
      <c r="B63" s="146"/>
      <c r="C63" s="147"/>
      <c r="D63" s="148" t="s">
        <v>132</v>
      </c>
      <c r="E63" s="149"/>
      <c r="F63" s="149"/>
      <c r="G63" s="149"/>
      <c r="H63" s="149"/>
      <c r="I63" s="149"/>
      <c r="J63" s="150">
        <f>J624</f>
        <v>0</v>
      </c>
      <c r="K63" s="151"/>
    </row>
    <row r="64" spans="2:47" s="152" customFormat="1" ht="19.899999999999999" customHeight="1" x14ac:dyDescent="0.3">
      <c r="B64" s="146"/>
      <c r="C64" s="147"/>
      <c r="D64" s="148" t="s">
        <v>133</v>
      </c>
      <c r="E64" s="149"/>
      <c r="F64" s="149"/>
      <c r="G64" s="149"/>
      <c r="H64" s="149"/>
      <c r="I64" s="149"/>
      <c r="J64" s="150">
        <f>J730</f>
        <v>0</v>
      </c>
      <c r="K64" s="151"/>
    </row>
    <row r="65" spans="2:11" s="152" customFormat="1" ht="19.899999999999999" customHeight="1" x14ac:dyDescent="0.3">
      <c r="B65" s="146"/>
      <c r="C65" s="147"/>
      <c r="D65" s="148" t="s">
        <v>134</v>
      </c>
      <c r="E65" s="149"/>
      <c r="F65" s="149"/>
      <c r="G65" s="149"/>
      <c r="H65" s="149"/>
      <c r="I65" s="149"/>
      <c r="J65" s="150">
        <f>J824</f>
        <v>0</v>
      </c>
      <c r="K65" s="151"/>
    </row>
    <row r="66" spans="2:11" s="152" customFormat="1" ht="19.899999999999999" customHeight="1" x14ac:dyDescent="0.3">
      <c r="B66" s="146"/>
      <c r="C66" s="147"/>
      <c r="D66" s="148" t="s">
        <v>135</v>
      </c>
      <c r="E66" s="149"/>
      <c r="F66" s="149"/>
      <c r="G66" s="149"/>
      <c r="H66" s="149"/>
      <c r="I66" s="149"/>
      <c r="J66" s="150">
        <f>J834</f>
        <v>0</v>
      </c>
      <c r="K66" s="151"/>
    </row>
    <row r="67" spans="2:11" s="145" customFormat="1" ht="24.95" customHeight="1" x14ac:dyDescent="0.3">
      <c r="B67" s="139"/>
      <c r="C67" s="140"/>
      <c r="D67" s="141" t="s">
        <v>136</v>
      </c>
      <c r="E67" s="142"/>
      <c r="F67" s="142"/>
      <c r="G67" s="142"/>
      <c r="H67" s="142"/>
      <c r="I67" s="142"/>
      <c r="J67" s="143">
        <f>J837</f>
        <v>0</v>
      </c>
      <c r="K67" s="144"/>
    </row>
    <row r="68" spans="2:11" s="152" customFormat="1" ht="19.899999999999999" customHeight="1" x14ac:dyDescent="0.3">
      <c r="B68" s="146"/>
      <c r="C68" s="147"/>
      <c r="D68" s="148" t="s">
        <v>137</v>
      </c>
      <c r="E68" s="149"/>
      <c r="F68" s="149"/>
      <c r="G68" s="149"/>
      <c r="H68" s="149"/>
      <c r="I68" s="149"/>
      <c r="J68" s="150">
        <f>J838</f>
        <v>0</v>
      </c>
      <c r="K68" s="151"/>
    </row>
    <row r="69" spans="2:11" s="152" customFormat="1" ht="19.899999999999999" customHeight="1" x14ac:dyDescent="0.3">
      <c r="B69" s="146"/>
      <c r="C69" s="147"/>
      <c r="D69" s="148" t="s">
        <v>138</v>
      </c>
      <c r="E69" s="149"/>
      <c r="F69" s="149"/>
      <c r="G69" s="149"/>
      <c r="H69" s="149"/>
      <c r="I69" s="149"/>
      <c r="J69" s="150">
        <f>J885</f>
        <v>0</v>
      </c>
      <c r="K69" s="151"/>
    </row>
    <row r="70" spans="2:11" s="152" customFormat="1" ht="19.899999999999999" customHeight="1" x14ac:dyDescent="0.3">
      <c r="B70" s="146"/>
      <c r="C70" s="147"/>
      <c r="D70" s="148" t="s">
        <v>139</v>
      </c>
      <c r="E70" s="149"/>
      <c r="F70" s="149"/>
      <c r="G70" s="149"/>
      <c r="H70" s="149"/>
      <c r="I70" s="149"/>
      <c r="J70" s="150">
        <f>J914</f>
        <v>0</v>
      </c>
      <c r="K70" s="151"/>
    </row>
    <row r="71" spans="2:11" s="152" customFormat="1" ht="19.899999999999999" customHeight="1" x14ac:dyDescent="0.3">
      <c r="B71" s="146"/>
      <c r="C71" s="147"/>
      <c r="D71" s="148" t="s">
        <v>140</v>
      </c>
      <c r="E71" s="149"/>
      <c r="F71" s="149"/>
      <c r="G71" s="149"/>
      <c r="H71" s="149"/>
      <c r="I71" s="149"/>
      <c r="J71" s="150">
        <f>J955</f>
        <v>0</v>
      </c>
      <c r="K71" s="151"/>
    </row>
    <row r="72" spans="2:11" s="152" customFormat="1" ht="19.899999999999999" customHeight="1" x14ac:dyDescent="0.3">
      <c r="B72" s="146"/>
      <c r="C72" s="147"/>
      <c r="D72" s="148" t="s">
        <v>141</v>
      </c>
      <c r="E72" s="149"/>
      <c r="F72" s="149"/>
      <c r="G72" s="149"/>
      <c r="H72" s="149"/>
      <c r="I72" s="149"/>
      <c r="J72" s="150">
        <f>J957</f>
        <v>0</v>
      </c>
      <c r="K72" s="151"/>
    </row>
    <row r="73" spans="2:11" s="152" customFormat="1" ht="19.899999999999999" customHeight="1" x14ac:dyDescent="0.3">
      <c r="B73" s="146"/>
      <c r="C73" s="147"/>
      <c r="D73" s="148" t="s">
        <v>142</v>
      </c>
      <c r="E73" s="149"/>
      <c r="F73" s="149"/>
      <c r="G73" s="149"/>
      <c r="H73" s="149"/>
      <c r="I73" s="149"/>
      <c r="J73" s="150">
        <f>J1092</f>
        <v>0</v>
      </c>
      <c r="K73" s="151"/>
    </row>
    <row r="74" spans="2:11" s="152" customFormat="1" ht="19.899999999999999" customHeight="1" x14ac:dyDescent="0.3">
      <c r="B74" s="146"/>
      <c r="C74" s="147"/>
      <c r="D74" s="148" t="s">
        <v>143</v>
      </c>
      <c r="E74" s="149"/>
      <c r="F74" s="149"/>
      <c r="G74" s="149"/>
      <c r="H74" s="149"/>
      <c r="I74" s="149"/>
      <c r="J74" s="150">
        <f>J1102</f>
        <v>0</v>
      </c>
      <c r="K74" s="151"/>
    </row>
    <row r="75" spans="2:11" s="152" customFormat="1" ht="19.899999999999999" customHeight="1" x14ac:dyDescent="0.3">
      <c r="B75" s="146"/>
      <c r="C75" s="147"/>
      <c r="D75" s="148" t="s">
        <v>144</v>
      </c>
      <c r="E75" s="149"/>
      <c r="F75" s="149"/>
      <c r="G75" s="149"/>
      <c r="H75" s="149"/>
      <c r="I75" s="149"/>
      <c r="J75" s="150">
        <f>J1159</f>
        <v>0</v>
      </c>
      <c r="K75" s="151"/>
    </row>
    <row r="76" spans="2:11" s="152" customFormat="1" ht="19.899999999999999" customHeight="1" x14ac:dyDescent="0.3">
      <c r="B76" s="146"/>
      <c r="C76" s="147"/>
      <c r="D76" s="148" t="s">
        <v>145</v>
      </c>
      <c r="E76" s="149"/>
      <c r="F76" s="149"/>
      <c r="G76" s="149"/>
      <c r="H76" s="149"/>
      <c r="I76" s="149"/>
      <c r="J76" s="150">
        <f>J1201</f>
        <v>0</v>
      </c>
      <c r="K76" s="151"/>
    </row>
    <row r="77" spans="2:11" s="152" customFormat="1" ht="19.899999999999999" customHeight="1" x14ac:dyDescent="0.3">
      <c r="B77" s="146"/>
      <c r="C77" s="147"/>
      <c r="D77" s="148" t="s">
        <v>146</v>
      </c>
      <c r="E77" s="149"/>
      <c r="F77" s="149"/>
      <c r="G77" s="149"/>
      <c r="H77" s="149"/>
      <c r="I77" s="149"/>
      <c r="J77" s="150">
        <f>J1229</f>
        <v>0</v>
      </c>
      <c r="K77" s="151"/>
    </row>
    <row r="78" spans="2:11" s="152" customFormat="1" ht="19.899999999999999" customHeight="1" x14ac:dyDescent="0.3">
      <c r="B78" s="146"/>
      <c r="C78" s="147"/>
      <c r="D78" s="148" t="s">
        <v>147</v>
      </c>
      <c r="E78" s="149"/>
      <c r="F78" s="149"/>
      <c r="G78" s="149"/>
      <c r="H78" s="149"/>
      <c r="I78" s="149"/>
      <c r="J78" s="150">
        <f>J1283</f>
        <v>0</v>
      </c>
      <c r="K78" s="151"/>
    </row>
    <row r="79" spans="2:11" s="152" customFormat="1" ht="19.899999999999999" customHeight="1" x14ac:dyDescent="0.3">
      <c r="B79" s="146"/>
      <c r="C79" s="147"/>
      <c r="D79" s="148" t="s">
        <v>148</v>
      </c>
      <c r="E79" s="149"/>
      <c r="F79" s="149"/>
      <c r="G79" s="149"/>
      <c r="H79" s="149"/>
      <c r="I79" s="149"/>
      <c r="J79" s="150">
        <f>J1296</f>
        <v>0</v>
      </c>
      <c r="K79" s="151"/>
    </row>
    <row r="80" spans="2:11" s="152" customFormat="1" ht="19.899999999999999" customHeight="1" x14ac:dyDescent="0.3">
      <c r="B80" s="146"/>
      <c r="C80" s="147"/>
      <c r="D80" s="148" t="s">
        <v>149</v>
      </c>
      <c r="E80" s="149"/>
      <c r="F80" s="149"/>
      <c r="G80" s="149"/>
      <c r="H80" s="149"/>
      <c r="I80" s="149"/>
      <c r="J80" s="150">
        <f>J1309</f>
        <v>0</v>
      </c>
      <c r="K80" s="151"/>
    </row>
    <row r="81" spans="2:12" s="145" customFormat="1" ht="24.95" customHeight="1" x14ac:dyDescent="0.3">
      <c r="B81" s="139"/>
      <c r="C81" s="140"/>
      <c r="D81" s="141" t="s">
        <v>150</v>
      </c>
      <c r="E81" s="142"/>
      <c r="F81" s="142"/>
      <c r="G81" s="142"/>
      <c r="H81" s="142"/>
      <c r="I81" s="142"/>
      <c r="J81" s="143">
        <f>J1315</f>
        <v>0</v>
      </c>
      <c r="K81" s="144"/>
    </row>
    <row r="82" spans="2:12" s="152" customFormat="1" ht="19.899999999999999" customHeight="1" x14ac:dyDescent="0.3">
      <c r="B82" s="146"/>
      <c r="C82" s="147"/>
      <c r="D82" s="148" t="s">
        <v>151</v>
      </c>
      <c r="E82" s="149"/>
      <c r="F82" s="149"/>
      <c r="G82" s="149"/>
      <c r="H82" s="149"/>
      <c r="I82" s="149"/>
      <c r="J82" s="150">
        <f>J1316</f>
        <v>0</v>
      </c>
      <c r="K82" s="151"/>
    </row>
    <row r="83" spans="2:12" s="145" customFormat="1" ht="24.95" customHeight="1" x14ac:dyDescent="0.3">
      <c r="B83" s="139"/>
      <c r="C83" s="140"/>
      <c r="D83" s="141" t="s">
        <v>152</v>
      </c>
      <c r="E83" s="142"/>
      <c r="F83" s="142"/>
      <c r="G83" s="142"/>
      <c r="H83" s="142"/>
      <c r="I83" s="142"/>
      <c r="J83" s="143">
        <f>J1318</f>
        <v>0</v>
      </c>
      <c r="K83" s="144"/>
    </row>
    <row r="84" spans="2:12" s="103" customFormat="1" ht="21.75" customHeight="1" x14ac:dyDescent="0.3">
      <c r="B84" s="104"/>
      <c r="C84" s="105"/>
      <c r="D84" s="105"/>
      <c r="E84" s="105"/>
      <c r="F84" s="105"/>
      <c r="G84" s="105"/>
      <c r="H84" s="105"/>
      <c r="I84" s="105"/>
      <c r="J84" s="105"/>
      <c r="K84" s="106"/>
    </row>
    <row r="85" spans="2:12" s="103" customFormat="1" ht="6.95" customHeight="1" x14ac:dyDescent="0.3">
      <c r="B85" s="129"/>
      <c r="C85" s="130"/>
      <c r="D85" s="130"/>
      <c r="E85" s="130"/>
      <c r="F85" s="130"/>
      <c r="G85" s="130"/>
      <c r="H85" s="130"/>
      <c r="I85" s="130"/>
      <c r="J85" s="130"/>
      <c r="K85" s="131"/>
    </row>
    <row r="89" spans="2:12" s="103" customFormat="1" ht="6.95" customHeight="1" x14ac:dyDescent="0.3">
      <c r="B89" s="132"/>
      <c r="C89" s="133"/>
      <c r="D89" s="133"/>
      <c r="E89" s="133"/>
      <c r="F89" s="133"/>
      <c r="G89" s="133"/>
      <c r="H89" s="133"/>
      <c r="I89" s="133"/>
      <c r="J89" s="133"/>
      <c r="K89" s="133"/>
      <c r="L89" s="104"/>
    </row>
    <row r="90" spans="2:12" s="103" customFormat="1" ht="36.950000000000003" customHeight="1" x14ac:dyDescent="0.3">
      <c r="B90" s="104"/>
      <c r="C90" s="153" t="s">
        <v>153</v>
      </c>
      <c r="L90" s="104"/>
    </row>
    <row r="91" spans="2:12" s="103" customFormat="1" ht="6.95" customHeight="1" x14ac:dyDescent="0.3">
      <c r="B91" s="104"/>
      <c r="L91" s="104"/>
    </row>
    <row r="92" spans="2:12" s="103" customFormat="1" ht="14.45" customHeight="1" x14ac:dyDescent="0.3">
      <c r="B92" s="104"/>
      <c r="C92" s="154" t="s">
        <v>19</v>
      </c>
      <c r="L92" s="104"/>
    </row>
    <row r="93" spans="2:12" s="103" customFormat="1" ht="16.5" customHeight="1" x14ac:dyDescent="0.3">
      <c r="B93" s="104"/>
      <c r="E93" s="376" t="str">
        <f>E7</f>
        <v>Pracoviště PET CT v Pardubické nemocnici 125, 530 02 Pardubice</v>
      </c>
      <c r="F93" s="377"/>
      <c r="G93" s="377"/>
      <c r="H93" s="377"/>
      <c r="L93" s="104"/>
    </row>
    <row r="94" spans="2:12" s="103" customFormat="1" ht="14.45" customHeight="1" x14ac:dyDescent="0.3">
      <c r="B94" s="104"/>
      <c r="C94" s="154" t="s">
        <v>119</v>
      </c>
      <c r="L94" s="104"/>
    </row>
    <row r="95" spans="2:12" s="103" customFormat="1" ht="17.25" customHeight="1" x14ac:dyDescent="0.3">
      <c r="B95" s="104"/>
      <c r="E95" s="378" t="str">
        <f>E9</f>
        <v>01 - ASŘ</v>
      </c>
      <c r="F95" s="379"/>
      <c r="G95" s="379"/>
      <c r="H95" s="379"/>
      <c r="L95" s="104"/>
    </row>
    <row r="96" spans="2:12" s="103" customFormat="1" ht="6.95" customHeight="1" x14ac:dyDescent="0.3">
      <c r="B96" s="104"/>
      <c r="L96" s="104"/>
    </row>
    <row r="97" spans="2:65" s="103" customFormat="1" ht="18" customHeight="1" x14ac:dyDescent="0.3">
      <c r="B97" s="104"/>
      <c r="C97" s="154" t="s">
        <v>23</v>
      </c>
      <c r="F97" s="156" t="str">
        <f>F12</f>
        <v>Nemocnice Pardubice</v>
      </c>
      <c r="I97" s="154" t="s">
        <v>25</v>
      </c>
      <c r="J97" s="157" t="str">
        <f>IF(J12="","",J12)</f>
        <v>12. 10. 2018</v>
      </c>
      <c r="L97" s="104"/>
    </row>
    <row r="98" spans="2:65" s="103" customFormat="1" ht="6.95" customHeight="1" x14ac:dyDescent="0.3">
      <c r="B98" s="104"/>
      <c r="L98" s="104"/>
    </row>
    <row r="99" spans="2:65" s="103" customFormat="1" ht="15" x14ac:dyDescent="0.3">
      <c r="B99" s="104"/>
      <c r="C99" s="154" t="s">
        <v>27</v>
      </c>
      <c r="F99" s="156" t="str">
        <f>E15</f>
        <v>Pardubický kraj, Komenského náměstí</v>
      </c>
      <c r="I99" s="154" t="s">
        <v>33</v>
      </c>
      <c r="J99" s="156" t="str">
        <f>E21</f>
        <v>JIKA CZ</v>
      </c>
      <c r="L99" s="104"/>
    </row>
    <row r="100" spans="2:65" s="103" customFormat="1" ht="14.45" customHeight="1" x14ac:dyDescent="0.3">
      <c r="B100" s="104"/>
      <c r="C100" s="154" t="s">
        <v>31</v>
      </c>
      <c r="F100" s="156" t="str">
        <f>IF(E18="","",E18)</f>
        <v/>
      </c>
      <c r="L100" s="104"/>
    </row>
    <row r="101" spans="2:65" s="103" customFormat="1" ht="10.35" customHeight="1" x14ac:dyDescent="0.3">
      <c r="B101" s="104"/>
      <c r="L101" s="104"/>
    </row>
    <row r="102" spans="2:65" s="165" customFormat="1" ht="29.25" customHeight="1" x14ac:dyDescent="0.3">
      <c r="B102" s="158"/>
      <c r="C102" s="159" t="s">
        <v>154</v>
      </c>
      <c r="D102" s="160" t="s">
        <v>56</v>
      </c>
      <c r="E102" s="160" t="s">
        <v>52</v>
      </c>
      <c r="F102" s="160" t="s">
        <v>155</v>
      </c>
      <c r="G102" s="160" t="s">
        <v>156</v>
      </c>
      <c r="H102" s="160" t="s">
        <v>157</v>
      </c>
      <c r="I102" s="160" t="s">
        <v>158</v>
      </c>
      <c r="J102" s="160" t="s">
        <v>123</v>
      </c>
      <c r="K102" s="161" t="s">
        <v>159</v>
      </c>
      <c r="L102" s="158"/>
      <c r="M102" s="162" t="s">
        <v>160</v>
      </c>
      <c r="N102" s="163" t="s">
        <v>41</v>
      </c>
      <c r="O102" s="163" t="s">
        <v>161</v>
      </c>
      <c r="P102" s="163" t="s">
        <v>162</v>
      </c>
      <c r="Q102" s="163" t="s">
        <v>163</v>
      </c>
      <c r="R102" s="163" t="s">
        <v>164</v>
      </c>
      <c r="S102" s="163" t="s">
        <v>165</v>
      </c>
      <c r="T102" s="164" t="s">
        <v>166</v>
      </c>
    </row>
    <row r="103" spans="2:65" s="103" customFormat="1" ht="29.25" customHeight="1" x14ac:dyDescent="0.35">
      <c r="B103" s="104"/>
      <c r="C103" s="166" t="s">
        <v>124</v>
      </c>
      <c r="J103" s="167">
        <f>BK103</f>
        <v>0</v>
      </c>
      <c r="L103" s="104"/>
      <c r="M103" s="168"/>
      <c r="N103" s="114"/>
      <c r="O103" s="114"/>
      <c r="P103" s="169">
        <f>P104+P837+P1315+P1318</f>
        <v>0</v>
      </c>
      <c r="Q103" s="114"/>
      <c r="R103" s="169">
        <f>R104+R837+R1315+R1318</f>
        <v>2483.2330661210503</v>
      </c>
      <c r="S103" s="114"/>
      <c r="T103" s="170">
        <f>T104+T837+T1315+T1318</f>
        <v>57.376847100000006</v>
      </c>
      <c r="AT103" s="93" t="s">
        <v>70</v>
      </c>
      <c r="AU103" s="93" t="s">
        <v>125</v>
      </c>
      <c r="BK103" s="171">
        <f>BK104+BK837+BK1315+BK1318</f>
        <v>0</v>
      </c>
    </row>
    <row r="104" spans="2:65" s="173" customFormat="1" ht="37.35" customHeight="1" x14ac:dyDescent="0.35">
      <c r="B104" s="172"/>
      <c r="D104" s="174" t="s">
        <v>70</v>
      </c>
      <c r="E104" s="175" t="s">
        <v>167</v>
      </c>
      <c r="F104" s="175" t="s">
        <v>168</v>
      </c>
      <c r="J104" s="176">
        <f>BK104</f>
        <v>0</v>
      </c>
      <c r="L104" s="172"/>
      <c r="M104" s="177"/>
      <c r="N104" s="178"/>
      <c r="O104" s="178"/>
      <c r="P104" s="179">
        <f>P105+P232+P406+P562+P612+P624+P730+P824+P834</f>
        <v>0</v>
      </c>
      <c r="Q104" s="178"/>
      <c r="R104" s="179">
        <f>R105+R232+R406+R562+R612+R624+R730+R824+R834</f>
        <v>2421.5681785110505</v>
      </c>
      <c r="S104" s="178"/>
      <c r="T104" s="180">
        <f>T105+T232+T406+T562+T612+T624+T730+T824+T834</f>
        <v>55.850005000000003</v>
      </c>
      <c r="AR104" s="174" t="s">
        <v>79</v>
      </c>
      <c r="AT104" s="181" t="s">
        <v>70</v>
      </c>
      <c r="AU104" s="181" t="s">
        <v>71</v>
      </c>
      <c r="AY104" s="174" t="s">
        <v>169</v>
      </c>
      <c r="BK104" s="182">
        <f>BK105+BK232+BK406+BK562+BK612+BK624+BK730+BK824+BK834</f>
        <v>0</v>
      </c>
    </row>
    <row r="105" spans="2:65" s="173" customFormat="1" ht="19.899999999999999" customHeight="1" x14ac:dyDescent="0.3">
      <c r="B105" s="172"/>
      <c r="D105" s="174" t="s">
        <v>70</v>
      </c>
      <c r="E105" s="183" t="s">
        <v>79</v>
      </c>
      <c r="F105" s="183" t="s">
        <v>170</v>
      </c>
      <c r="J105" s="184">
        <f>BK105</f>
        <v>0</v>
      </c>
      <c r="L105" s="172"/>
      <c r="M105" s="177"/>
      <c r="N105" s="178"/>
      <c r="O105" s="178"/>
      <c r="P105" s="179">
        <f>SUM(P106:P231)</f>
        <v>0</v>
      </c>
      <c r="Q105" s="178"/>
      <c r="R105" s="179">
        <f>SUM(R106:R231)</f>
        <v>0.26180000000000003</v>
      </c>
      <c r="S105" s="178"/>
      <c r="T105" s="180">
        <f>SUM(T106:T231)</f>
        <v>23.99305</v>
      </c>
      <c r="AR105" s="174" t="s">
        <v>79</v>
      </c>
      <c r="AT105" s="181" t="s">
        <v>70</v>
      </c>
      <c r="AU105" s="181" t="s">
        <v>79</v>
      </c>
      <c r="AY105" s="174" t="s">
        <v>169</v>
      </c>
      <c r="BK105" s="182">
        <f>SUM(BK106:BK231)</f>
        <v>0</v>
      </c>
    </row>
    <row r="106" spans="2:65" s="103" customFormat="1" ht="25.5" customHeight="1" x14ac:dyDescent="0.3">
      <c r="B106" s="104"/>
      <c r="C106" s="185">
        <v>1</v>
      </c>
      <c r="D106" s="185" t="s">
        <v>171</v>
      </c>
      <c r="E106" s="186" t="s">
        <v>172</v>
      </c>
      <c r="F106" s="187" t="s">
        <v>173</v>
      </c>
      <c r="G106" s="188" t="s">
        <v>174</v>
      </c>
      <c r="H106" s="189">
        <v>6</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176</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176</v>
      </c>
      <c r="BM106" s="93" t="s">
        <v>177</v>
      </c>
    </row>
    <row r="107" spans="2:65" s="197" customFormat="1" x14ac:dyDescent="0.3">
      <c r="B107" s="196"/>
      <c r="D107" s="198" t="s">
        <v>178</v>
      </c>
      <c r="E107" s="199" t="s">
        <v>5</v>
      </c>
      <c r="F107" s="200" t="s">
        <v>179</v>
      </c>
      <c r="H107" s="199" t="s">
        <v>5</v>
      </c>
      <c r="L107" s="196"/>
      <c r="M107" s="201"/>
      <c r="N107" s="202"/>
      <c r="O107" s="202"/>
      <c r="P107" s="202"/>
      <c r="Q107" s="202"/>
      <c r="R107" s="202"/>
      <c r="S107" s="202"/>
      <c r="T107" s="203"/>
      <c r="AT107" s="199" t="s">
        <v>178</v>
      </c>
      <c r="AU107" s="199" t="s">
        <v>81</v>
      </c>
      <c r="AV107" s="197" t="s">
        <v>79</v>
      </c>
      <c r="AW107" s="197" t="s">
        <v>35</v>
      </c>
      <c r="AX107" s="197" t="s">
        <v>71</v>
      </c>
      <c r="AY107" s="199" t="s">
        <v>169</v>
      </c>
    </row>
    <row r="108" spans="2:65" s="205" customFormat="1" x14ac:dyDescent="0.3">
      <c r="B108" s="204"/>
      <c r="D108" s="198" t="s">
        <v>178</v>
      </c>
      <c r="E108" s="206" t="s">
        <v>5</v>
      </c>
      <c r="F108" s="207" t="s">
        <v>180</v>
      </c>
      <c r="H108" s="208">
        <v>6</v>
      </c>
      <c r="L108" s="204"/>
      <c r="M108" s="209"/>
      <c r="N108" s="210"/>
      <c r="O108" s="210"/>
      <c r="P108" s="210"/>
      <c r="Q108" s="210"/>
      <c r="R108" s="210"/>
      <c r="S108" s="210"/>
      <c r="T108" s="211"/>
      <c r="AT108" s="206" t="s">
        <v>178</v>
      </c>
      <c r="AU108" s="206" t="s">
        <v>81</v>
      </c>
      <c r="AV108" s="205" t="s">
        <v>81</v>
      </c>
      <c r="AW108" s="205" t="s">
        <v>35</v>
      </c>
      <c r="AX108" s="205" t="s">
        <v>71</v>
      </c>
      <c r="AY108" s="206" t="s">
        <v>169</v>
      </c>
    </row>
    <row r="109" spans="2:65" s="213" customFormat="1" x14ac:dyDescent="0.3">
      <c r="B109" s="212"/>
      <c r="D109" s="198" t="s">
        <v>178</v>
      </c>
      <c r="E109" s="214" t="s">
        <v>5</v>
      </c>
      <c r="F109" s="215" t="s">
        <v>181</v>
      </c>
      <c r="H109" s="216">
        <v>6</v>
      </c>
      <c r="L109" s="212"/>
      <c r="M109" s="217"/>
      <c r="N109" s="218"/>
      <c r="O109" s="218"/>
      <c r="P109" s="218"/>
      <c r="Q109" s="218"/>
      <c r="R109" s="218"/>
      <c r="S109" s="218"/>
      <c r="T109" s="219"/>
      <c r="AT109" s="214" t="s">
        <v>178</v>
      </c>
      <c r="AU109" s="214" t="s">
        <v>81</v>
      </c>
      <c r="AV109" s="213" t="s">
        <v>176</v>
      </c>
      <c r="AW109" s="213" t="s">
        <v>35</v>
      </c>
      <c r="AX109" s="213" t="s">
        <v>79</v>
      </c>
      <c r="AY109" s="214" t="s">
        <v>169</v>
      </c>
    </row>
    <row r="110" spans="2:65" s="103" customFormat="1" ht="25.5" customHeight="1" x14ac:dyDescent="0.3">
      <c r="B110" s="104"/>
      <c r="C110" s="185">
        <f>MAX($C$106:C109)+1</f>
        <v>2</v>
      </c>
      <c r="D110" s="185" t="s">
        <v>171</v>
      </c>
      <c r="E110" s="186" t="s">
        <v>182</v>
      </c>
      <c r="F110" s="187" t="s">
        <v>183</v>
      </c>
      <c r="G110" s="188" t="s">
        <v>174</v>
      </c>
      <c r="H110" s="189">
        <v>6</v>
      </c>
      <c r="I110" s="87"/>
      <c r="J110" s="190">
        <f>ROUND(I110*H110,2)</f>
        <v>0</v>
      </c>
      <c r="K110" s="187" t="s">
        <v>175</v>
      </c>
      <c r="L110" s="104"/>
      <c r="M110" s="191" t="s">
        <v>5</v>
      </c>
      <c r="N110" s="192" t="s">
        <v>42</v>
      </c>
      <c r="O110" s="105"/>
      <c r="P110" s="193">
        <f>O110*H110</f>
        <v>0</v>
      </c>
      <c r="Q110" s="193">
        <v>0</v>
      </c>
      <c r="R110" s="193">
        <f>Q110*H110</f>
        <v>0</v>
      </c>
      <c r="S110" s="193">
        <v>0</v>
      </c>
      <c r="T110" s="194">
        <f>S110*H110</f>
        <v>0</v>
      </c>
      <c r="AR110" s="93" t="s">
        <v>176</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176</v>
      </c>
      <c r="BM110" s="93" t="s">
        <v>184</v>
      </c>
    </row>
    <row r="111" spans="2:65" s="103" customFormat="1" ht="51" customHeight="1" x14ac:dyDescent="0.3">
      <c r="B111" s="104"/>
      <c r="C111" s="185">
        <f>MAX($C$106:C110)+1</f>
        <v>3</v>
      </c>
      <c r="D111" s="185" t="s">
        <v>171</v>
      </c>
      <c r="E111" s="186" t="s">
        <v>186</v>
      </c>
      <c r="F111" s="187" t="s">
        <v>187</v>
      </c>
      <c r="G111" s="188" t="s">
        <v>188</v>
      </c>
      <c r="H111" s="189">
        <v>25.32</v>
      </c>
      <c r="I111" s="87"/>
      <c r="J111" s="190">
        <f>ROUND(I111*H111,2)</f>
        <v>0</v>
      </c>
      <c r="K111" s="187" t="s">
        <v>175</v>
      </c>
      <c r="L111" s="104"/>
      <c r="M111" s="191" t="s">
        <v>5</v>
      </c>
      <c r="N111" s="192" t="s">
        <v>42</v>
      </c>
      <c r="O111" s="105"/>
      <c r="P111" s="193">
        <f>O111*H111</f>
        <v>0</v>
      </c>
      <c r="Q111" s="193">
        <v>0</v>
      </c>
      <c r="R111" s="193">
        <f>Q111*H111</f>
        <v>0</v>
      </c>
      <c r="S111" s="193">
        <v>0.255</v>
      </c>
      <c r="T111" s="194">
        <f>S111*H111</f>
        <v>6.4565999999999999</v>
      </c>
      <c r="AR111" s="93" t="s">
        <v>176</v>
      </c>
      <c r="AT111" s="93" t="s">
        <v>171</v>
      </c>
      <c r="AU111" s="93" t="s">
        <v>81</v>
      </c>
      <c r="AY111" s="93" t="s">
        <v>169</v>
      </c>
      <c r="BE111" s="195">
        <f>IF(N111="základní",J111,0)</f>
        <v>0</v>
      </c>
      <c r="BF111" s="195">
        <f>IF(N111="snížená",J111,0)</f>
        <v>0</v>
      </c>
      <c r="BG111" s="195">
        <f>IF(N111="zákl. přenesená",J111,0)</f>
        <v>0</v>
      </c>
      <c r="BH111" s="195">
        <f>IF(N111="sníž. přenesená",J111,0)</f>
        <v>0</v>
      </c>
      <c r="BI111" s="195">
        <f>IF(N111="nulová",J111,0)</f>
        <v>0</v>
      </c>
      <c r="BJ111" s="93" t="s">
        <v>79</v>
      </c>
      <c r="BK111" s="195">
        <f>ROUND(I111*H111,2)</f>
        <v>0</v>
      </c>
      <c r="BL111" s="93" t="s">
        <v>176</v>
      </c>
      <c r="BM111" s="93" t="s">
        <v>189</v>
      </c>
    </row>
    <row r="112" spans="2:65" s="197" customFormat="1" x14ac:dyDescent="0.3">
      <c r="B112" s="196"/>
      <c r="D112" s="198" t="s">
        <v>178</v>
      </c>
      <c r="E112" s="199" t="s">
        <v>5</v>
      </c>
      <c r="F112" s="200" t="s">
        <v>190</v>
      </c>
      <c r="H112" s="199" t="s">
        <v>5</v>
      </c>
      <c r="L112" s="196"/>
      <c r="M112" s="201"/>
      <c r="N112" s="202"/>
      <c r="O112" s="202"/>
      <c r="P112" s="202"/>
      <c r="Q112" s="202"/>
      <c r="R112" s="202"/>
      <c r="S112" s="202"/>
      <c r="T112" s="203"/>
      <c r="AT112" s="199" t="s">
        <v>178</v>
      </c>
      <c r="AU112" s="199" t="s">
        <v>81</v>
      </c>
      <c r="AV112" s="197" t="s">
        <v>79</v>
      </c>
      <c r="AW112" s="197" t="s">
        <v>35</v>
      </c>
      <c r="AX112" s="197" t="s">
        <v>71</v>
      </c>
      <c r="AY112" s="199" t="s">
        <v>169</v>
      </c>
    </row>
    <row r="113" spans="2:65" s="205" customFormat="1" x14ac:dyDescent="0.3">
      <c r="B113" s="204"/>
      <c r="D113" s="198" t="s">
        <v>178</v>
      </c>
      <c r="E113" s="206" t="s">
        <v>5</v>
      </c>
      <c r="F113" s="207" t="s">
        <v>191</v>
      </c>
      <c r="H113" s="208">
        <v>25.32</v>
      </c>
      <c r="L113" s="204"/>
      <c r="M113" s="209"/>
      <c r="N113" s="210"/>
      <c r="O113" s="210"/>
      <c r="P113" s="210"/>
      <c r="Q113" s="210"/>
      <c r="R113" s="210"/>
      <c r="S113" s="210"/>
      <c r="T113" s="211"/>
      <c r="AT113" s="206" t="s">
        <v>178</v>
      </c>
      <c r="AU113" s="206" t="s">
        <v>81</v>
      </c>
      <c r="AV113" s="205" t="s">
        <v>81</v>
      </c>
      <c r="AW113" s="205" t="s">
        <v>35</v>
      </c>
      <c r="AX113" s="205" t="s">
        <v>71</v>
      </c>
      <c r="AY113" s="206" t="s">
        <v>169</v>
      </c>
    </row>
    <row r="114" spans="2:65" s="213" customFormat="1" x14ac:dyDescent="0.3">
      <c r="B114" s="212"/>
      <c r="D114" s="198" t="s">
        <v>178</v>
      </c>
      <c r="E114" s="214" t="s">
        <v>5</v>
      </c>
      <c r="F114" s="215" t="s">
        <v>181</v>
      </c>
      <c r="H114" s="216">
        <v>25.32</v>
      </c>
      <c r="L114" s="212"/>
      <c r="M114" s="217"/>
      <c r="N114" s="218"/>
      <c r="O114" s="218"/>
      <c r="P114" s="218"/>
      <c r="Q114" s="218"/>
      <c r="R114" s="218"/>
      <c r="S114" s="218"/>
      <c r="T114" s="219"/>
      <c r="AT114" s="214" t="s">
        <v>178</v>
      </c>
      <c r="AU114" s="214" t="s">
        <v>81</v>
      </c>
      <c r="AV114" s="213" t="s">
        <v>176</v>
      </c>
      <c r="AW114" s="213" t="s">
        <v>35</v>
      </c>
      <c r="AX114" s="213" t="s">
        <v>79</v>
      </c>
      <c r="AY114" s="214" t="s">
        <v>169</v>
      </c>
    </row>
    <row r="115" spans="2:65" s="103" customFormat="1" ht="38.25" customHeight="1" x14ac:dyDescent="0.3">
      <c r="B115" s="104"/>
      <c r="C115" s="185">
        <f>MAX($C$106:C114)+1</f>
        <v>4</v>
      </c>
      <c r="D115" s="185" t="s">
        <v>171</v>
      </c>
      <c r="E115" s="186" t="s">
        <v>192</v>
      </c>
      <c r="F115" s="187" t="s">
        <v>193</v>
      </c>
      <c r="G115" s="188" t="s">
        <v>188</v>
      </c>
      <c r="H115" s="189">
        <v>25.32</v>
      </c>
      <c r="I115" s="87"/>
      <c r="J115" s="190">
        <f>ROUND(I115*H115,2)</f>
        <v>0</v>
      </c>
      <c r="K115" s="187" t="s">
        <v>175</v>
      </c>
      <c r="L115" s="104"/>
      <c r="M115" s="191" t="s">
        <v>5</v>
      </c>
      <c r="N115" s="192" t="s">
        <v>42</v>
      </c>
      <c r="O115" s="105"/>
      <c r="P115" s="193">
        <f>O115*H115</f>
        <v>0</v>
      </c>
      <c r="Q115" s="193">
        <v>0</v>
      </c>
      <c r="R115" s="193">
        <f>Q115*H115</f>
        <v>0</v>
      </c>
      <c r="S115" s="193">
        <v>0.3</v>
      </c>
      <c r="T115" s="194">
        <f>S115*H115</f>
        <v>7.5960000000000001</v>
      </c>
      <c r="AR115" s="93" t="s">
        <v>176</v>
      </c>
      <c r="AT115" s="93" t="s">
        <v>171</v>
      </c>
      <c r="AU115" s="93" t="s">
        <v>81</v>
      </c>
      <c r="AY115" s="93" t="s">
        <v>169</v>
      </c>
      <c r="BE115" s="195">
        <f>IF(N115="základní",J115,0)</f>
        <v>0</v>
      </c>
      <c r="BF115" s="195">
        <f>IF(N115="snížená",J115,0)</f>
        <v>0</v>
      </c>
      <c r="BG115" s="195">
        <f>IF(N115="zákl. přenesená",J115,0)</f>
        <v>0</v>
      </c>
      <c r="BH115" s="195">
        <f>IF(N115="sníž. přenesená",J115,0)</f>
        <v>0</v>
      </c>
      <c r="BI115" s="195">
        <f>IF(N115="nulová",J115,0)</f>
        <v>0</v>
      </c>
      <c r="BJ115" s="93" t="s">
        <v>79</v>
      </c>
      <c r="BK115" s="195">
        <f>ROUND(I115*H115,2)</f>
        <v>0</v>
      </c>
      <c r="BL115" s="93" t="s">
        <v>176</v>
      </c>
      <c r="BM115" s="93" t="s">
        <v>194</v>
      </c>
    </row>
    <row r="116" spans="2:65" s="197" customFormat="1" x14ac:dyDescent="0.3">
      <c r="B116" s="196"/>
      <c r="D116" s="198" t="s">
        <v>178</v>
      </c>
      <c r="E116" s="199" t="s">
        <v>5</v>
      </c>
      <c r="F116" s="200" t="s">
        <v>195</v>
      </c>
      <c r="H116" s="199" t="s">
        <v>5</v>
      </c>
      <c r="L116" s="196"/>
      <c r="M116" s="201"/>
      <c r="N116" s="202"/>
      <c r="O116" s="202"/>
      <c r="P116" s="202"/>
      <c r="Q116" s="202"/>
      <c r="R116" s="202"/>
      <c r="S116" s="202"/>
      <c r="T116" s="203"/>
      <c r="AT116" s="199" t="s">
        <v>178</v>
      </c>
      <c r="AU116" s="199" t="s">
        <v>81</v>
      </c>
      <c r="AV116" s="197" t="s">
        <v>79</v>
      </c>
      <c r="AW116" s="197" t="s">
        <v>35</v>
      </c>
      <c r="AX116" s="197" t="s">
        <v>71</v>
      </c>
      <c r="AY116" s="199" t="s">
        <v>169</v>
      </c>
    </row>
    <row r="117" spans="2:65" s="205" customFormat="1" x14ac:dyDescent="0.3">
      <c r="B117" s="204"/>
      <c r="D117" s="198" t="s">
        <v>178</v>
      </c>
      <c r="E117" s="206" t="s">
        <v>5</v>
      </c>
      <c r="F117" s="207" t="s">
        <v>191</v>
      </c>
      <c r="H117" s="208">
        <v>25.32</v>
      </c>
      <c r="L117" s="204"/>
      <c r="M117" s="209"/>
      <c r="N117" s="210"/>
      <c r="O117" s="210"/>
      <c r="P117" s="210"/>
      <c r="Q117" s="210"/>
      <c r="R117" s="210"/>
      <c r="S117" s="210"/>
      <c r="T117" s="211"/>
      <c r="AT117" s="206" t="s">
        <v>178</v>
      </c>
      <c r="AU117" s="206" t="s">
        <v>81</v>
      </c>
      <c r="AV117" s="205" t="s">
        <v>81</v>
      </c>
      <c r="AW117" s="205" t="s">
        <v>35</v>
      </c>
      <c r="AX117" s="205" t="s">
        <v>71</v>
      </c>
      <c r="AY117" s="206" t="s">
        <v>169</v>
      </c>
    </row>
    <row r="118" spans="2:65" s="213" customFormat="1" x14ac:dyDescent="0.3">
      <c r="B118" s="212"/>
      <c r="D118" s="198" t="s">
        <v>178</v>
      </c>
      <c r="E118" s="214" t="s">
        <v>5</v>
      </c>
      <c r="F118" s="215" t="s">
        <v>181</v>
      </c>
      <c r="H118" s="216">
        <v>25.32</v>
      </c>
      <c r="L118" s="212"/>
      <c r="M118" s="217"/>
      <c r="N118" s="218"/>
      <c r="O118" s="218"/>
      <c r="P118" s="218"/>
      <c r="Q118" s="218"/>
      <c r="R118" s="218"/>
      <c r="S118" s="218"/>
      <c r="T118" s="219"/>
      <c r="AT118" s="214" t="s">
        <v>178</v>
      </c>
      <c r="AU118" s="214" t="s">
        <v>81</v>
      </c>
      <c r="AV118" s="213" t="s">
        <v>176</v>
      </c>
      <c r="AW118" s="213" t="s">
        <v>35</v>
      </c>
      <c r="AX118" s="213" t="s">
        <v>79</v>
      </c>
      <c r="AY118" s="214" t="s">
        <v>169</v>
      </c>
    </row>
    <row r="119" spans="2:65" s="103" customFormat="1" ht="38.25" customHeight="1" x14ac:dyDescent="0.3">
      <c r="B119" s="104"/>
      <c r="C119" s="185">
        <f>MAX($C$106:C118)+1</f>
        <v>5</v>
      </c>
      <c r="D119" s="185" t="s">
        <v>171</v>
      </c>
      <c r="E119" s="186" t="s">
        <v>197</v>
      </c>
      <c r="F119" s="187" t="s">
        <v>198</v>
      </c>
      <c r="G119" s="188" t="s">
        <v>199</v>
      </c>
      <c r="H119" s="189">
        <v>48.49</v>
      </c>
      <c r="I119" s="87"/>
      <c r="J119" s="190">
        <f>ROUND(I119*H119,2)</f>
        <v>0</v>
      </c>
      <c r="K119" s="187" t="s">
        <v>175</v>
      </c>
      <c r="L119" s="104"/>
      <c r="M119" s="191" t="s">
        <v>5</v>
      </c>
      <c r="N119" s="192" t="s">
        <v>42</v>
      </c>
      <c r="O119" s="105"/>
      <c r="P119" s="193">
        <f>O119*H119</f>
        <v>0</v>
      </c>
      <c r="Q119" s="193">
        <v>0</v>
      </c>
      <c r="R119" s="193">
        <f>Q119*H119</f>
        <v>0</v>
      </c>
      <c r="S119" s="193">
        <v>0.20499999999999999</v>
      </c>
      <c r="T119" s="194">
        <f>S119*H119</f>
        <v>9.9404500000000002</v>
      </c>
      <c r="AR119" s="93" t="s">
        <v>176</v>
      </c>
      <c r="AT119" s="93" t="s">
        <v>171</v>
      </c>
      <c r="AU119" s="93" t="s">
        <v>81</v>
      </c>
      <c r="AY119" s="93" t="s">
        <v>169</v>
      </c>
      <c r="BE119" s="195">
        <f>IF(N119="základní",J119,0)</f>
        <v>0</v>
      </c>
      <c r="BF119" s="195">
        <f>IF(N119="snížená",J119,0)</f>
        <v>0</v>
      </c>
      <c r="BG119" s="195">
        <f>IF(N119="zákl. přenesená",J119,0)</f>
        <v>0</v>
      </c>
      <c r="BH119" s="195">
        <f>IF(N119="sníž. přenesená",J119,0)</f>
        <v>0</v>
      </c>
      <c r="BI119" s="195">
        <f>IF(N119="nulová",J119,0)</f>
        <v>0</v>
      </c>
      <c r="BJ119" s="93" t="s">
        <v>79</v>
      </c>
      <c r="BK119" s="195">
        <f>ROUND(I119*H119,2)</f>
        <v>0</v>
      </c>
      <c r="BL119" s="93" t="s">
        <v>176</v>
      </c>
      <c r="BM119" s="93" t="s">
        <v>200</v>
      </c>
    </row>
    <row r="120" spans="2:65" s="197" customFormat="1" x14ac:dyDescent="0.3">
      <c r="B120" s="196"/>
      <c r="D120" s="198" t="s">
        <v>178</v>
      </c>
      <c r="E120" s="199" t="s">
        <v>5</v>
      </c>
      <c r="F120" s="200" t="s">
        <v>201</v>
      </c>
      <c r="H120" s="199" t="s">
        <v>5</v>
      </c>
      <c r="L120" s="196"/>
      <c r="M120" s="201"/>
      <c r="N120" s="202"/>
      <c r="O120" s="202"/>
      <c r="P120" s="202"/>
      <c r="Q120" s="202"/>
      <c r="R120" s="202"/>
      <c r="S120" s="202"/>
      <c r="T120" s="203"/>
      <c r="AT120" s="199" t="s">
        <v>178</v>
      </c>
      <c r="AU120" s="199" t="s">
        <v>81</v>
      </c>
      <c r="AV120" s="197" t="s">
        <v>79</v>
      </c>
      <c r="AW120" s="197" t="s">
        <v>35</v>
      </c>
      <c r="AX120" s="197" t="s">
        <v>71</v>
      </c>
      <c r="AY120" s="199" t="s">
        <v>169</v>
      </c>
    </row>
    <row r="121" spans="2:65" s="205" customFormat="1" x14ac:dyDescent="0.3">
      <c r="B121" s="204"/>
      <c r="D121" s="198" t="s">
        <v>178</v>
      </c>
      <c r="E121" s="206" t="s">
        <v>5</v>
      </c>
      <c r="F121" s="207" t="s">
        <v>202</v>
      </c>
      <c r="H121" s="208">
        <v>48.49</v>
      </c>
      <c r="L121" s="204"/>
      <c r="M121" s="209"/>
      <c r="N121" s="210"/>
      <c r="O121" s="210"/>
      <c r="P121" s="210"/>
      <c r="Q121" s="210"/>
      <c r="R121" s="210"/>
      <c r="S121" s="210"/>
      <c r="T121" s="211"/>
      <c r="AT121" s="206" t="s">
        <v>178</v>
      </c>
      <c r="AU121" s="206" t="s">
        <v>81</v>
      </c>
      <c r="AV121" s="205" t="s">
        <v>81</v>
      </c>
      <c r="AW121" s="205" t="s">
        <v>35</v>
      </c>
      <c r="AX121" s="205" t="s">
        <v>71</v>
      </c>
      <c r="AY121" s="206" t="s">
        <v>169</v>
      </c>
    </row>
    <row r="122" spans="2:65" s="213" customFormat="1" x14ac:dyDescent="0.3">
      <c r="B122" s="212"/>
      <c r="D122" s="198" t="s">
        <v>178</v>
      </c>
      <c r="E122" s="214" t="s">
        <v>5</v>
      </c>
      <c r="F122" s="215" t="s">
        <v>181</v>
      </c>
      <c r="H122" s="216">
        <v>48.49</v>
      </c>
      <c r="L122" s="212"/>
      <c r="M122" s="217"/>
      <c r="N122" s="218"/>
      <c r="O122" s="218"/>
      <c r="P122" s="218"/>
      <c r="Q122" s="218"/>
      <c r="R122" s="218"/>
      <c r="S122" s="218"/>
      <c r="T122" s="219"/>
      <c r="AT122" s="214" t="s">
        <v>178</v>
      </c>
      <c r="AU122" s="214" t="s">
        <v>81</v>
      </c>
      <c r="AV122" s="213" t="s">
        <v>176</v>
      </c>
      <c r="AW122" s="213" t="s">
        <v>35</v>
      </c>
      <c r="AX122" s="213" t="s">
        <v>79</v>
      </c>
      <c r="AY122" s="214" t="s">
        <v>169</v>
      </c>
    </row>
    <row r="123" spans="2:65" s="103" customFormat="1" ht="38.25" customHeight="1" x14ac:dyDescent="0.3">
      <c r="B123" s="104"/>
      <c r="C123" s="185">
        <f>MAX($C$106:C122)+1</f>
        <v>6</v>
      </c>
      <c r="D123" s="185" t="s">
        <v>171</v>
      </c>
      <c r="E123" s="186" t="s">
        <v>203</v>
      </c>
      <c r="F123" s="187" t="s">
        <v>204</v>
      </c>
      <c r="G123" s="188" t="s">
        <v>205</v>
      </c>
      <c r="H123" s="189">
        <v>453.41199999999998</v>
      </c>
      <c r="I123" s="87"/>
      <c r="J123" s="190">
        <f>ROUND(I123*H123,2)</f>
        <v>0</v>
      </c>
      <c r="K123" s="187" t="s">
        <v>175</v>
      </c>
      <c r="L123" s="104"/>
      <c r="M123" s="191" t="s">
        <v>5</v>
      </c>
      <c r="N123" s="192" t="s">
        <v>42</v>
      </c>
      <c r="O123" s="105"/>
      <c r="P123" s="193">
        <f>O123*H123</f>
        <v>0</v>
      </c>
      <c r="Q123" s="193">
        <v>0</v>
      </c>
      <c r="R123" s="193">
        <f>Q123*H123</f>
        <v>0</v>
      </c>
      <c r="S123" s="193">
        <v>0</v>
      </c>
      <c r="T123" s="194">
        <f>S123*H123</f>
        <v>0</v>
      </c>
      <c r="AR123" s="93" t="s">
        <v>176</v>
      </c>
      <c r="AT123" s="93" t="s">
        <v>171</v>
      </c>
      <c r="AU123" s="93" t="s">
        <v>81</v>
      </c>
      <c r="AY123" s="93" t="s">
        <v>169</v>
      </c>
      <c r="BE123" s="195">
        <f>IF(N123="základní",J123,0)</f>
        <v>0</v>
      </c>
      <c r="BF123" s="195">
        <f>IF(N123="snížená",J123,0)</f>
        <v>0</v>
      </c>
      <c r="BG123" s="195">
        <f>IF(N123="zákl. přenesená",J123,0)</f>
        <v>0</v>
      </c>
      <c r="BH123" s="195">
        <f>IF(N123="sníž. přenesená",J123,0)</f>
        <v>0</v>
      </c>
      <c r="BI123" s="195">
        <f>IF(N123="nulová",J123,0)</f>
        <v>0</v>
      </c>
      <c r="BJ123" s="93" t="s">
        <v>79</v>
      </c>
      <c r="BK123" s="195">
        <f>ROUND(I123*H123,2)</f>
        <v>0</v>
      </c>
      <c r="BL123" s="93" t="s">
        <v>176</v>
      </c>
      <c r="BM123" s="93" t="s">
        <v>206</v>
      </c>
    </row>
    <row r="124" spans="2:65" s="103" customFormat="1" ht="94.5" x14ac:dyDescent="0.3">
      <c r="B124" s="104"/>
      <c r="D124" s="198" t="s">
        <v>207</v>
      </c>
      <c r="F124" s="220" t="s">
        <v>208</v>
      </c>
      <c r="L124" s="104"/>
      <c r="M124" s="221"/>
      <c r="N124" s="105"/>
      <c r="O124" s="105"/>
      <c r="P124" s="105"/>
      <c r="Q124" s="105"/>
      <c r="R124" s="105"/>
      <c r="S124" s="105"/>
      <c r="T124" s="222"/>
      <c r="AT124" s="93" t="s">
        <v>207</v>
      </c>
      <c r="AU124" s="93" t="s">
        <v>81</v>
      </c>
    </row>
    <row r="125" spans="2:65" s="197" customFormat="1" x14ac:dyDescent="0.3">
      <c r="B125" s="196"/>
      <c r="D125" s="198" t="s">
        <v>178</v>
      </c>
      <c r="E125" s="199" t="s">
        <v>5</v>
      </c>
      <c r="F125" s="200" t="s">
        <v>209</v>
      </c>
      <c r="H125" s="199" t="s">
        <v>5</v>
      </c>
      <c r="L125" s="196"/>
      <c r="M125" s="201"/>
      <c r="N125" s="202"/>
      <c r="O125" s="202"/>
      <c r="P125" s="202"/>
      <c r="Q125" s="202"/>
      <c r="R125" s="202"/>
      <c r="S125" s="202"/>
      <c r="T125" s="203"/>
      <c r="AT125" s="199" t="s">
        <v>178</v>
      </c>
      <c r="AU125" s="199" t="s">
        <v>81</v>
      </c>
      <c r="AV125" s="197" t="s">
        <v>79</v>
      </c>
      <c r="AW125" s="197" t="s">
        <v>35</v>
      </c>
      <c r="AX125" s="197" t="s">
        <v>71</v>
      </c>
      <c r="AY125" s="199" t="s">
        <v>169</v>
      </c>
    </row>
    <row r="126" spans="2:65" s="205" customFormat="1" x14ac:dyDescent="0.3">
      <c r="B126" s="204"/>
      <c r="D126" s="198" t="s">
        <v>178</v>
      </c>
      <c r="E126" s="206" t="s">
        <v>5</v>
      </c>
      <c r="F126" s="207" t="s">
        <v>210</v>
      </c>
      <c r="H126" s="208">
        <v>77.251000000000005</v>
      </c>
      <c r="L126" s="204"/>
      <c r="M126" s="209"/>
      <c r="N126" s="210"/>
      <c r="O126" s="210"/>
      <c r="P126" s="210"/>
      <c r="Q126" s="210"/>
      <c r="R126" s="210"/>
      <c r="S126" s="210"/>
      <c r="T126" s="211"/>
      <c r="AT126" s="206" t="s">
        <v>178</v>
      </c>
      <c r="AU126" s="206" t="s">
        <v>81</v>
      </c>
      <c r="AV126" s="205" t="s">
        <v>81</v>
      </c>
      <c r="AW126" s="205" t="s">
        <v>35</v>
      </c>
      <c r="AX126" s="205" t="s">
        <v>71</v>
      </c>
      <c r="AY126" s="206" t="s">
        <v>169</v>
      </c>
    </row>
    <row r="127" spans="2:65" s="205" customFormat="1" x14ac:dyDescent="0.3">
      <c r="B127" s="204"/>
      <c r="D127" s="198" t="s">
        <v>178</v>
      </c>
      <c r="E127" s="206" t="s">
        <v>5</v>
      </c>
      <c r="F127" s="207" t="s">
        <v>211</v>
      </c>
      <c r="H127" s="208">
        <v>8.9979999999999993</v>
      </c>
      <c r="L127" s="204"/>
      <c r="M127" s="209"/>
      <c r="N127" s="210"/>
      <c r="O127" s="210"/>
      <c r="P127" s="210"/>
      <c r="Q127" s="210"/>
      <c r="R127" s="210"/>
      <c r="S127" s="210"/>
      <c r="T127" s="211"/>
      <c r="AT127" s="206" t="s">
        <v>178</v>
      </c>
      <c r="AU127" s="206" t="s">
        <v>81</v>
      </c>
      <c r="AV127" s="205" t="s">
        <v>81</v>
      </c>
      <c r="AW127" s="205" t="s">
        <v>35</v>
      </c>
      <c r="AX127" s="205" t="s">
        <v>71</v>
      </c>
      <c r="AY127" s="206" t="s">
        <v>169</v>
      </c>
    </row>
    <row r="128" spans="2:65" s="205" customFormat="1" x14ac:dyDescent="0.3">
      <c r="B128" s="204"/>
      <c r="D128" s="198" t="s">
        <v>178</v>
      </c>
      <c r="E128" s="206" t="s">
        <v>5</v>
      </c>
      <c r="F128" s="207" t="s">
        <v>212</v>
      </c>
      <c r="H128" s="208">
        <v>170.30699999999999</v>
      </c>
      <c r="L128" s="204"/>
      <c r="M128" s="209"/>
      <c r="N128" s="210"/>
      <c r="O128" s="210"/>
      <c r="P128" s="210"/>
      <c r="Q128" s="210"/>
      <c r="R128" s="210"/>
      <c r="S128" s="210"/>
      <c r="T128" s="211"/>
      <c r="AT128" s="206" t="s">
        <v>178</v>
      </c>
      <c r="AU128" s="206" t="s">
        <v>81</v>
      </c>
      <c r="AV128" s="205" t="s">
        <v>81</v>
      </c>
      <c r="AW128" s="205" t="s">
        <v>35</v>
      </c>
      <c r="AX128" s="205" t="s">
        <v>71</v>
      </c>
      <c r="AY128" s="206" t="s">
        <v>169</v>
      </c>
    </row>
    <row r="129" spans="2:65" s="205" customFormat="1" x14ac:dyDescent="0.3">
      <c r="B129" s="204"/>
      <c r="D129" s="198" t="s">
        <v>178</v>
      </c>
      <c r="E129" s="206" t="s">
        <v>5</v>
      </c>
      <c r="F129" s="207" t="s">
        <v>213</v>
      </c>
      <c r="H129" s="208">
        <v>10.262</v>
      </c>
      <c r="L129" s="204"/>
      <c r="M129" s="209"/>
      <c r="N129" s="210"/>
      <c r="O129" s="210"/>
      <c r="P129" s="210"/>
      <c r="Q129" s="210"/>
      <c r="R129" s="210"/>
      <c r="S129" s="210"/>
      <c r="T129" s="211"/>
      <c r="AT129" s="206" t="s">
        <v>178</v>
      </c>
      <c r="AU129" s="206" t="s">
        <v>81</v>
      </c>
      <c r="AV129" s="205" t="s">
        <v>81</v>
      </c>
      <c r="AW129" s="205" t="s">
        <v>35</v>
      </c>
      <c r="AX129" s="205" t="s">
        <v>71</v>
      </c>
      <c r="AY129" s="206" t="s">
        <v>169</v>
      </c>
    </row>
    <row r="130" spans="2:65" s="205" customFormat="1" x14ac:dyDescent="0.3">
      <c r="B130" s="204"/>
      <c r="D130" s="198" t="s">
        <v>178</v>
      </c>
      <c r="E130" s="206" t="s">
        <v>5</v>
      </c>
      <c r="F130" s="207" t="s">
        <v>214</v>
      </c>
      <c r="H130" s="208">
        <v>100</v>
      </c>
      <c r="L130" s="204"/>
      <c r="M130" s="209"/>
      <c r="N130" s="210"/>
      <c r="O130" s="210"/>
      <c r="P130" s="210"/>
      <c r="Q130" s="210"/>
      <c r="R130" s="210"/>
      <c r="S130" s="210"/>
      <c r="T130" s="211"/>
      <c r="AT130" s="206" t="s">
        <v>178</v>
      </c>
      <c r="AU130" s="206" t="s">
        <v>81</v>
      </c>
      <c r="AV130" s="205" t="s">
        <v>81</v>
      </c>
      <c r="AW130" s="205" t="s">
        <v>35</v>
      </c>
      <c r="AX130" s="205" t="s">
        <v>71</v>
      </c>
      <c r="AY130" s="206" t="s">
        <v>169</v>
      </c>
    </row>
    <row r="131" spans="2:65" s="197" customFormat="1" x14ac:dyDescent="0.3">
      <c r="B131" s="196"/>
      <c r="D131" s="198" t="s">
        <v>178</v>
      </c>
      <c r="E131" s="199" t="s">
        <v>5</v>
      </c>
      <c r="F131" s="200" t="s">
        <v>215</v>
      </c>
      <c r="H131" s="199" t="s">
        <v>5</v>
      </c>
      <c r="L131" s="196"/>
      <c r="M131" s="201"/>
      <c r="N131" s="202"/>
      <c r="O131" s="202"/>
      <c r="P131" s="202"/>
      <c r="Q131" s="202"/>
      <c r="R131" s="202"/>
      <c r="S131" s="202"/>
      <c r="T131" s="203"/>
      <c r="AT131" s="199" t="s">
        <v>178</v>
      </c>
      <c r="AU131" s="199" t="s">
        <v>81</v>
      </c>
      <c r="AV131" s="197" t="s">
        <v>79</v>
      </c>
      <c r="AW131" s="197" t="s">
        <v>35</v>
      </c>
      <c r="AX131" s="197" t="s">
        <v>71</v>
      </c>
      <c r="AY131" s="199" t="s">
        <v>169</v>
      </c>
    </row>
    <row r="132" spans="2:65" s="205" customFormat="1" x14ac:dyDescent="0.3">
      <c r="B132" s="204"/>
      <c r="D132" s="198" t="s">
        <v>178</v>
      </c>
      <c r="E132" s="206" t="s">
        <v>5</v>
      </c>
      <c r="F132" s="207" t="s">
        <v>216</v>
      </c>
      <c r="H132" s="208">
        <v>66.114000000000004</v>
      </c>
      <c r="L132" s="204"/>
      <c r="M132" s="209"/>
      <c r="N132" s="210"/>
      <c r="O132" s="210"/>
      <c r="P132" s="210"/>
      <c r="Q132" s="210"/>
      <c r="R132" s="210"/>
      <c r="S132" s="210"/>
      <c r="T132" s="211"/>
      <c r="AT132" s="206" t="s">
        <v>178</v>
      </c>
      <c r="AU132" s="206" t="s">
        <v>81</v>
      </c>
      <c r="AV132" s="205" t="s">
        <v>81</v>
      </c>
      <c r="AW132" s="205" t="s">
        <v>35</v>
      </c>
      <c r="AX132" s="205" t="s">
        <v>71</v>
      </c>
      <c r="AY132" s="206" t="s">
        <v>169</v>
      </c>
    </row>
    <row r="133" spans="2:65" s="197" customFormat="1" x14ac:dyDescent="0.3">
      <c r="B133" s="196"/>
      <c r="D133" s="198" t="s">
        <v>178</v>
      </c>
      <c r="E133" s="199" t="s">
        <v>5</v>
      </c>
      <c r="F133" s="200" t="s">
        <v>217</v>
      </c>
      <c r="H133" s="199" t="s">
        <v>5</v>
      </c>
      <c r="L133" s="196"/>
      <c r="M133" s="201"/>
      <c r="N133" s="202"/>
      <c r="O133" s="202"/>
      <c r="P133" s="202"/>
      <c r="Q133" s="202"/>
      <c r="R133" s="202"/>
      <c r="S133" s="202"/>
      <c r="T133" s="203"/>
      <c r="AT133" s="199" t="s">
        <v>178</v>
      </c>
      <c r="AU133" s="199" t="s">
        <v>81</v>
      </c>
      <c r="AV133" s="197" t="s">
        <v>79</v>
      </c>
      <c r="AW133" s="197" t="s">
        <v>35</v>
      </c>
      <c r="AX133" s="197" t="s">
        <v>71</v>
      </c>
      <c r="AY133" s="199" t="s">
        <v>169</v>
      </c>
    </row>
    <row r="134" spans="2:65" s="205" customFormat="1" x14ac:dyDescent="0.3">
      <c r="B134" s="204"/>
      <c r="D134" s="198" t="s">
        <v>178</v>
      </c>
      <c r="E134" s="206" t="s">
        <v>5</v>
      </c>
      <c r="F134" s="207" t="s">
        <v>218</v>
      </c>
      <c r="H134" s="208">
        <v>17.28</v>
      </c>
      <c r="L134" s="204"/>
      <c r="M134" s="209"/>
      <c r="N134" s="210"/>
      <c r="O134" s="210"/>
      <c r="P134" s="210"/>
      <c r="Q134" s="210"/>
      <c r="R134" s="210"/>
      <c r="S134" s="210"/>
      <c r="T134" s="211"/>
      <c r="AT134" s="206" t="s">
        <v>178</v>
      </c>
      <c r="AU134" s="206" t="s">
        <v>81</v>
      </c>
      <c r="AV134" s="205" t="s">
        <v>81</v>
      </c>
      <c r="AW134" s="205" t="s">
        <v>35</v>
      </c>
      <c r="AX134" s="205" t="s">
        <v>71</v>
      </c>
      <c r="AY134" s="206" t="s">
        <v>169</v>
      </c>
    </row>
    <row r="135" spans="2:65" s="197" customFormat="1" x14ac:dyDescent="0.3">
      <c r="B135" s="196"/>
      <c r="D135" s="198" t="s">
        <v>178</v>
      </c>
      <c r="E135" s="199" t="s">
        <v>5</v>
      </c>
      <c r="F135" s="200" t="s">
        <v>219</v>
      </c>
      <c r="H135" s="199" t="s">
        <v>5</v>
      </c>
      <c r="L135" s="196"/>
      <c r="M135" s="201"/>
      <c r="N135" s="202"/>
      <c r="O135" s="202"/>
      <c r="P135" s="202"/>
      <c r="Q135" s="202"/>
      <c r="R135" s="202"/>
      <c r="S135" s="202"/>
      <c r="T135" s="203"/>
      <c r="AT135" s="199" t="s">
        <v>178</v>
      </c>
      <c r="AU135" s="199" t="s">
        <v>81</v>
      </c>
      <c r="AV135" s="197" t="s">
        <v>79</v>
      </c>
      <c r="AW135" s="197" t="s">
        <v>35</v>
      </c>
      <c r="AX135" s="197" t="s">
        <v>71</v>
      </c>
      <c r="AY135" s="199" t="s">
        <v>169</v>
      </c>
    </row>
    <row r="136" spans="2:65" s="205" customFormat="1" x14ac:dyDescent="0.3">
      <c r="B136" s="204"/>
      <c r="D136" s="198" t="s">
        <v>178</v>
      </c>
      <c r="E136" s="206" t="s">
        <v>5</v>
      </c>
      <c r="F136" s="207" t="s">
        <v>220</v>
      </c>
      <c r="H136" s="208">
        <v>3.2</v>
      </c>
      <c r="L136" s="204"/>
      <c r="M136" s="209"/>
      <c r="N136" s="210"/>
      <c r="O136" s="210"/>
      <c r="P136" s="210"/>
      <c r="Q136" s="210"/>
      <c r="R136" s="210"/>
      <c r="S136" s="210"/>
      <c r="T136" s="211"/>
      <c r="AT136" s="206" t="s">
        <v>178</v>
      </c>
      <c r="AU136" s="206" t="s">
        <v>81</v>
      </c>
      <c r="AV136" s="205" t="s">
        <v>81</v>
      </c>
      <c r="AW136" s="205" t="s">
        <v>35</v>
      </c>
      <c r="AX136" s="205" t="s">
        <v>71</v>
      </c>
      <c r="AY136" s="206" t="s">
        <v>169</v>
      </c>
    </row>
    <row r="137" spans="2:65" s="213" customFormat="1" x14ac:dyDescent="0.3">
      <c r="B137" s="212"/>
      <c r="D137" s="198" t="s">
        <v>178</v>
      </c>
      <c r="E137" s="214" t="s">
        <v>5</v>
      </c>
      <c r="F137" s="215" t="s">
        <v>181</v>
      </c>
      <c r="H137" s="216">
        <v>453.41199999999998</v>
      </c>
      <c r="L137" s="212"/>
      <c r="M137" s="217"/>
      <c r="N137" s="218"/>
      <c r="O137" s="218"/>
      <c r="P137" s="218"/>
      <c r="Q137" s="218"/>
      <c r="R137" s="218"/>
      <c r="S137" s="218"/>
      <c r="T137" s="219"/>
      <c r="AT137" s="214" t="s">
        <v>178</v>
      </c>
      <c r="AU137" s="214" t="s">
        <v>81</v>
      </c>
      <c r="AV137" s="213" t="s">
        <v>176</v>
      </c>
      <c r="AW137" s="213" t="s">
        <v>35</v>
      </c>
      <c r="AX137" s="213" t="s">
        <v>79</v>
      </c>
      <c r="AY137" s="214" t="s">
        <v>169</v>
      </c>
    </row>
    <row r="138" spans="2:65" s="103" customFormat="1" ht="38.25" customHeight="1" x14ac:dyDescent="0.3">
      <c r="B138" s="104"/>
      <c r="C138" s="185">
        <f>MAX($C$106:C137)+1</f>
        <v>7</v>
      </c>
      <c r="D138" s="185" t="s">
        <v>171</v>
      </c>
      <c r="E138" s="186" t="s">
        <v>222</v>
      </c>
      <c r="F138" s="187" t="s">
        <v>223</v>
      </c>
      <c r="G138" s="188" t="s">
        <v>205</v>
      </c>
      <c r="H138" s="189">
        <v>453.41199999999998</v>
      </c>
      <c r="I138" s="87"/>
      <c r="J138" s="190">
        <f>ROUND(I138*H138,2)</f>
        <v>0</v>
      </c>
      <c r="K138" s="187" t="s">
        <v>175</v>
      </c>
      <c r="L138" s="104"/>
      <c r="M138" s="191" t="s">
        <v>5</v>
      </c>
      <c r="N138" s="192" t="s">
        <v>42</v>
      </c>
      <c r="O138" s="105"/>
      <c r="P138" s="193">
        <f>O138*H138</f>
        <v>0</v>
      </c>
      <c r="Q138" s="193">
        <v>0</v>
      </c>
      <c r="R138" s="193">
        <f>Q138*H138</f>
        <v>0</v>
      </c>
      <c r="S138" s="193">
        <v>0</v>
      </c>
      <c r="T138" s="194">
        <f>S138*H138</f>
        <v>0</v>
      </c>
      <c r="AR138" s="93" t="s">
        <v>176</v>
      </c>
      <c r="AT138" s="93" t="s">
        <v>171</v>
      </c>
      <c r="AU138" s="93" t="s">
        <v>81</v>
      </c>
      <c r="AY138" s="93" t="s">
        <v>169</v>
      </c>
      <c r="BE138" s="195">
        <f>IF(N138="základní",J138,0)</f>
        <v>0</v>
      </c>
      <c r="BF138" s="195">
        <f>IF(N138="snížená",J138,0)</f>
        <v>0</v>
      </c>
      <c r="BG138" s="195">
        <f>IF(N138="zákl. přenesená",J138,0)</f>
        <v>0</v>
      </c>
      <c r="BH138" s="195">
        <f>IF(N138="sníž. přenesená",J138,0)</f>
        <v>0</v>
      </c>
      <c r="BI138" s="195">
        <f>IF(N138="nulová",J138,0)</f>
        <v>0</v>
      </c>
      <c r="BJ138" s="93" t="s">
        <v>79</v>
      </c>
      <c r="BK138" s="195">
        <f>ROUND(I138*H138,2)</f>
        <v>0</v>
      </c>
      <c r="BL138" s="93" t="s">
        <v>176</v>
      </c>
      <c r="BM138" s="93" t="s">
        <v>224</v>
      </c>
    </row>
    <row r="139" spans="2:65" s="103" customFormat="1" ht="94.5" x14ac:dyDescent="0.3">
      <c r="B139" s="104"/>
      <c r="D139" s="198" t="s">
        <v>207</v>
      </c>
      <c r="F139" s="220" t="s">
        <v>208</v>
      </c>
      <c r="L139" s="104"/>
      <c r="M139" s="221"/>
      <c r="N139" s="105"/>
      <c r="O139" s="105"/>
      <c r="P139" s="105"/>
      <c r="Q139" s="105"/>
      <c r="R139" s="105"/>
      <c r="S139" s="105"/>
      <c r="T139" s="222"/>
      <c r="AT139" s="93" t="s">
        <v>207</v>
      </c>
      <c r="AU139" s="93" t="s">
        <v>81</v>
      </c>
    </row>
    <row r="140" spans="2:65" s="103" customFormat="1" ht="25.5" customHeight="1" x14ac:dyDescent="0.3">
      <c r="B140" s="104"/>
      <c r="C140" s="185">
        <f>MAX($C$106:C139)+1</f>
        <v>8</v>
      </c>
      <c r="D140" s="185" t="s">
        <v>171</v>
      </c>
      <c r="E140" s="186" t="s">
        <v>226</v>
      </c>
      <c r="F140" s="187" t="s">
        <v>227</v>
      </c>
      <c r="G140" s="188" t="s">
        <v>205</v>
      </c>
      <c r="H140" s="189">
        <v>845</v>
      </c>
      <c r="I140" s="87"/>
      <c r="J140" s="190">
        <f>ROUND(I140*H140,2)</f>
        <v>0</v>
      </c>
      <c r="K140" s="187" t="s">
        <v>175</v>
      </c>
      <c r="L140" s="104"/>
      <c r="M140" s="191" t="s">
        <v>5</v>
      </c>
      <c r="N140" s="192" t="s">
        <v>42</v>
      </c>
      <c r="O140" s="105"/>
      <c r="P140" s="193">
        <f>O140*H140</f>
        <v>0</v>
      </c>
      <c r="Q140" s="193">
        <v>0</v>
      </c>
      <c r="R140" s="193">
        <f>Q140*H140</f>
        <v>0</v>
      </c>
      <c r="S140" s="193">
        <v>0</v>
      </c>
      <c r="T140" s="194">
        <f>S140*H140</f>
        <v>0</v>
      </c>
      <c r="AR140" s="93" t="s">
        <v>176</v>
      </c>
      <c r="AT140" s="93" t="s">
        <v>171</v>
      </c>
      <c r="AU140" s="93" t="s">
        <v>81</v>
      </c>
      <c r="AY140" s="93" t="s">
        <v>169</v>
      </c>
      <c r="BE140" s="195">
        <f>IF(N140="základní",J140,0)</f>
        <v>0</v>
      </c>
      <c r="BF140" s="195">
        <f>IF(N140="snížená",J140,0)</f>
        <v>0</v>
      </c>
      <c r="BG140" s="195">
        <f>IF(N140="zákl. přenesená",J140,0)</f>
        <v>0</v>
      </c>
      <c r="BH140" s="195">
        <f>IF(N140="sníž. přenesená",J140,0)</f>
        <v>0</v>
      </c>
      <c r="BI140" s="195">
        <f>IF(N140="nulová",J140,0)</f>
        <v>0</v>
      </c>
      <c r="BJ140" s="93" t="s">
        <v>79</v>
      </c>
      <c r="BK140" s="195">
        <f>ROUND(I140*H140,2)</f>
        <v>0</v>
      </c>
      <c r="BL140" s="93" t="s">
        <v>176</v>
      </c>
      <c r="BM140" s="93" t="s">
        <v>228</v>
      </c>
    </row>
    <row r="141" spans="2:65" s="103" customFormat="1" ht="202.5" x14ac:dyDescent="0.3">
      <c r="B141" s="104"/>
      <c r="D141" s="198" t="s">
        <v>207</v>
      </c>
      <c r="F141" s="220" t="s">
        <v>229</v>
      </c>
      <c r="L141" s="104"/>
      <c r="M141" s="221"/>
      <c r="N141" s="105"/>
      <c r="O141" s="105"/>
      <c r="P141" s="105"/>
      <c r="Q141" s="105"/>
      <c r="R141" s="105"/>
      <c r="S141" s="105"/>
      <c r="T141" s="222"/>
      <c r="AT141" s="93" t="s">
        <v>207</v>
      </c>
      <c r="AU141" s="93" t="s">
        <v>81</v>
      </c>
    </row>
    <row r="142" spans="2:65" s="205" customFormat="1" x14ac:dyDescent="0.3">
      <c r="B142" s="204"/>
      <c r="D142" s="198" t="s">
        <v>178</v>
      </c>
      <c r="E142" s="206" t="s">
        <v>5</v>
      </c>
      <c r="F142" s="207" t="s">
        <v>230</v>
      </c>
      <c r="H142" s="208">
        <v>690</v>
      </c>
      <c r="L142" s="204"/>
      <c r="M142" s="209"/>
      <c r="N142" s="210"/>
      <c r="O142" s="210"/>
      <c r="P142" s="210"/>
      <c r="Q142" s="210"/>
      <c r="R142" s="210"/>
      <c r="S142" s="210"/>
      <c r="T142" s="211"/>
      <c r="AT142" s="206" t="s">
        <v>178</v>
      </c>
      <c r="AU142" s="206" t="s">
        <v>81</v>
      </c>
      <c r="AV142" s="205" t="s">
        <v>81</v>
      </c>
      <c r="AW142" s="205" t="s">
        <v>35</v>
      </c>
      <c r="AX142" s="205" t="s">
        <v>71</v>
      </c>
      <c r="AY142" s="206" t="s">
        <v>169</v>
      </c>
    </row>
    <row r="143" spans="2:65" s="205" customFormat="1" x14ac:dyDescent="0.3">
      <c r="B143" s="204"/>
      <c r="D143" s="198" t="s">
        <v>178</v>
      </c>
      <c r="E143" s="206" t="s">
        <v>5</v>
      </c>
      <c r="F143" s="207" t="s">
        <v>231</v>
      </c>
      <c r="H143" s="208">
        <v>155</v>
      </c>
      <c r="L143" s="204"/>
      <c r="M143" s="209"/>
      <c r="N143" s="210"/>
      <c r="O143" s="210"/>
      <c r="P143" s="210"/>
      <c r="Q143" s="210"/>
      <c r="R143" s="210"/>
      <c r="S143" s="210"/>
      <c r="T143" s="211"/>
      <c r="AT143" s="206" t="s">
        <v>178</v>
      </c>
      <c r="AU143" s="206" t="s">
        <v>81</v>
      </c>
      <c r="AV143" s="205" t="s">
        <v>81</v>
      </c>
      <c r="AW143" s="205" t="s">
        <v>35</v>
      </c>
      <c r="AX143" s="205" t="s">
        <v>71</v>
      </c>
      <c r="AY143" s="206" t="s">
        <v>169</v>
      </c>
    </row>
    <row r="144" spans="2:65" s="213" customFormat="1" x14ac:dyDescent="0.3">
      <c r="B144" s="212"/>
      <c r="D144" s="198" t="s">
        <v>178</v>
      </c>
      <c r="E144" s="214" t="s">
        <v>5</v>
      </c>
      <c r="F144" s="215" t="s">
        <v>181</v>
      </c>
      <c r="H144" s="216">
        <v>845</v>
      </c>
      <c r="L144" s="212"/>
      <c r="M144" s="217"/>
      <c r="N144" s="218"/>
      <c r="O144" s="218"/>
      <c r="P144" s="218"/>
      <c r="Q144" s="218"/>
      <c r="R144" s="218"/>
      <c r="S144" s="218"/>
      <c r="T144" s="219"/>
      <c r="AT144" s="214" t="s">
        <v>178</v>
      </c>
      <c r="AU144" s="214" t="s">
        <v>81</v>
      </c>
      <c r="AV144" s="213" t="s">
        <v>176</v>
      </c>
      <c r="AW144" s="213" t="s">
        <v>35</v>
      </c>
      <c r="AX144" s="213" t="s">
        <v>79</v>
      </c>
      <c r="AY144" s="214" t="s">
        <v>169</v>
      </c>
    </row>
    <row r="145" spans="2:65" s="103" customFormat="1" ht="25.5" customHeight="1" x14ac:dyDescent="0.3">
      <c r="B145" s="104"/>
      <c r="C145" s="185">
        <f>MAX($C$106:C144)+1</f>
        <v>9</v>
      </c>
      <c r="D145" s="185" t="s">
        <v>171</v>
      </c>
      <c r="E145" s="186" t="s">
        <v>233</v>
      </c>
      <c r="F145" s="187" t="s">
        <v>234</v>
      </c>
      <c r="G145" s="188" t="s">
        <v>205</v>
      </c>
      <c r="H145" s="189">
        <v>845</v>
      </c>
      <c r="I145" s="87"/>
      <c r="J145" s="190">
        <f>ROUND(I145*H145,2)</f>
        <v>0</v>
      </c>
      <c r="K145" s="187" t="s">
        <v>175</v>
      </c>
      <c r="L145" s="104"/>
      <c r="M145" s="191" t="s">
        <v>5</v>
      </c>
      <c r="N145" s="192" t="s">
        <v>42</v>
      </c>
      <c r="O145" s="105"/>
      <c r="P145" s="193">
        <f>O145*H145</f>
        <v>0</v>
      </c>
      <c r="Q145" s="193">
        <v>0</v>
      </c>
      <c r="R145" s="193">
        <f>Q145*H145</f>
        <v>0</v>
      </c>
      <c r="S145" s="193">
        <v>0</v>
      </c>
      <c r="T145" s="194">
        <f>S145*H145</f>
        <v>0</v>
      </c>
      <c r="AR145" s="93" t="s">
        <v>176</v>
      </c>
      <c r="AT145" s="93" t="s">
        <v>171</v>
      </c>
      <c r="AU145" s="93" t="s">
        <v>81</v>
      </c>
      <c r="AY145" s="93" t="s">
        <v>169</v>
      </c>
      <c r="BE145" s="195">
        <f>IF(N145="základní",J145,0)</f>
        <v>0</v>
      </c>
      <c r="BF145" s="195">
        <f>IF(N145="snížená",J145,0)</f>
        <v>0</v>
      </c>
      <c r="BG145" s="195">
        <f>IF(N145="zákl. přenesená",J145,0)</f>
        <v>0</v>
      </c>
      <c r="BH145" s="195">
        <f>IF(N145="sníž. přenesená",J145,0)</f>
        <v>0</v>
      </c>
      <c r="BI145" s="195">
        <f>IF(N145="nulová",J145,0)</f>
        <v>0</v>
      </c>
      <c r="BJ145" s="93" t="s">
        <v>79</v>
      </c>
      <c r="BK145" s="195">
        <f>ROUND(I145*H145,2)</f>
        <v>0</v>
      </c>
      <c r="BL145" s="93" t="s">
        <v>176</v>
      </c>
      <c r="BM145" s="93" t="s">
        <v>235</v>
      </c>
    </row>
    <row r="146" spans="2:65" s="103" customFormat="1" ht="202.5" x14ac:dyDescent="0.3">
      <c r="B146" s="104"/>
      <c r="D146" s="198" t="s">
        <v>207</v>
      </c>
      <c r="F146" s="220" t="s">
        <v>229</v>
      </c>
      <c r="L146" s="104"/>
      <c r="M146" s="221"/>
      <c r="N146" s="105"/>
      <c r="O146" s="105"/>
      <c r="P146" s="105"/>
      <c r="Q146" s="105"/>
      <c r="R146" s="105"/>
      <c r="S146" s="105"/>
      <c r="T146" s="222"/>
      <c r="AT146" s="93" t="s">
        <v>207</v>
      </c>
      <c r="AU146" s="93" t="s">
        <v>81</v>
      </c>
    </row>
    <row r="147" spans="2:65" s="103" customFormat="1" ht="25.5" customHeight="1" x14ac:dyDescent="0.3">
      <c r="B147" s="104"/>
      <c r="C147" s="185">
        <f>MAX($C$106:C146)+1</f>
        <v>10</v>
      </c>
      <c r="D147" s="185" t="s">
        <v>171</v>
      </c>
      <c r="E147" s="186" t="s">
        <v>236</v>
      </c>
      <c r="F147" s="187" t="s">
        <v>237</v>
      </c>
      <c r="G147" s="188" t="s">
        <v>205</v>
      </c>
      <c r="H147" s="189">
        <v>85.468000000000004</v>
      </c>
      <c r="I147" s="87"/>
      <c r="J147" s="190">
        <f>ROUND(I147*H147,2)</f>
        <v>0</v>
      </c>
      <c r="K147" s="187" t="s">
        <v>175</v>
      </c>
      <c r="L147" s="104"/>
      <c r="M147" s="191" t="s">
        <v>5</v>
      </c>
      <c r="N147" s="192" t="s">
        <v>42</v>
      </c>
      <c r="O147" s="105"/>
      <c r="P147" s="193">
        <f>O147*H147</f>
        <v>0</v>
      </c>
      <c r="Q147" s="193">
        <v>0</v>
      </c>
      <c r="R147" s="193">
        <f>Q147*H147</f>
        <v>0</v>
      </c>
      <c r="S147" s="193">
        <v>0</v>
      </c>
      <c r="T147" s="194">
        <f>S147*H147</f>
        <v>0</v>
      </c>
      <c r="AR147" s="93" t="s">
        <v>176</v>
      </c>
      <c r="AT147" s="93" t="s">
        <v>171</v>
      </c>
      <c r="AU147" s="93" t="s">
        <v>81</v>
      </c>
      <c r="AY147" s="93" t="s">
        <v>169</v>
      </c>
      <c r="BE147" s="195">
        <f>IF(N147="základní",J147,0)</f>
        <v>0</v>
      </c>
      <c r="BF147" s="195">
        <f>IF(N147="snížená",J147,0)</f>
        <v>0</v>
      </c>
      <c r="BG147" s="195">
        <f>IF(N147="zákl. přenesená",J147,0)</f>
        <v>0</v>
      </c>
      <c r="BH147" s="195">
        <f>IF(N147="sníž. přenesená",J147,0)</f>
        <v>0</v>
      </c>
      <c r="BI147" s="195">
        <f>IF(N147="nulová",J147,0)</f>
        <v>0</v>
      </c>
      <c r="BJ147" s="93" t="s">
        <v>79</v>
      </c>
      <c r="BK147" s="195">
        <f>ROUND(I147*H147,2)</f>
        <v>0</v>
      </c>
      <c r="BL147" s="93" t="s">
        <v>176</v>
      </c>
      <c r="BM147" s="93" t="s">
        <v>238</v>
      </c>
    </row>
    <row r="148" spans="2:65" s="197" customFormat="1" x14ac:dyDescent="0.3">
      <c r="B148" s="196"/>
      <c r="D148" s="198" t="s">
        <v>178</v>
      </c>
      <c r="E148" s="199" t="s">
        <v>5</v>
      </c>
      <c r="F148" s="200" t="s">
        <v>239</v>
      </c>
      <c r="H148" s="199" t="s">
        <v>5</v>
      </c>
      <c r="L148" s="196"/>
      <c r="M148" s="201"/>
      <c r="N148" s="202"/>
      <c r="O148" s="202"/>
      <c r="P148" s="202"/>
      <c r="Q148" s="202"/>
      <c r="R148" s="202"/>
      <c r="S148" s="202"/>
      <c r="T148" s="203"/>
      <c r="AT148" s="199" t="s">
        <v>178</v>
      </c>
      <c r="AU148" s="199" t="s">
        <v>81</v>
      </c>
      <c r="AV148" s="197" t="s">
        <v>79</v>
      </c>
      <c r="AW148" s="197" t="s">
        <v>35</v>
      </c>
      <c r="AX148" s="197" t="s">
        <v>71</v>
      </c>
      <c r="AY148" s="199" t="s">
        <v>169</v>
      </c>
    </row>
    <row r="149" spans="2:65" s="205" customFormat="1" x14ac:dyDescent="0.3">
      <c r="B149" s="204"/>
      <c r="D149" s="198" t="s">
        <v>178</v>
      </c>
      <c r="E149" s="206" t="s">
        <v>5</v>
      </c>
      <c r="F149" s="207" t="s">
        <v>240</v>
      </c>
      <c r="H149" s="208">
        <v>79.067999999999998</v>
      </c>
      <c r="L149" s="204"/>
      <c r="M149" s="209"/>
      <c r="N149" s="210"/>
      <c r="O149" s="210"/>
      <c r="P149" s="210"/>
      <c r="Q149" s="210"/>
      <c r="R149" s="210"/>
      <c r="S149" s="210"/>
      <c r="T149" s="211"/>
      <c r="AT149" s="206" t="s">
        <v>178</v>
      </c>
      <c r="AU149" s="206" t="s">
        <v>81</v>
      </c>
      <c r="AV149" s="205" t="s">
        <v>81</v>
      </c>
      <c r="AW149" s="205" t="s">
        <v>35</v>
      </c>
      <c r="AX149" s="205" t="s">
        <v>71</v>
      </c>
      <c r="AY149" s="206" t="s">
        <v>169</v>
      </c>
    </row>
    <row r="150" spans="2:65" s="197" customFormat="1" x14ac:dyDescent="0.3">
      <c r="B150" s="196"/>
      <c r="D150" s="198" t="s">
        <v>178</v>
      </c>
      <c r="E150" s="199" t="s">
        <v>5</v>
      </c>
      <c r="F150" s="200" t="s">
        <v>241</v>
      </c>
      <c r="H150" s="199" t="s">
        <v>5</v>
      </c>
      <c r="L150" s="196"/>
      <c r="M150" s="201"/>
      <c r="N150" s="202"/>
      <c r="O150" s="202"/>
      <c r="P150" s="202"/>
      <c r="Q150" s="202"/>
      <c r="R150" s="202"/>
      <c r="S150" s="202"/>
      <c r="T150" s="203"/>
      <c r="AT150" s="199" t="s">
        <v>178</v>
      </c>
      <c r="AU150" s="199" t="s">
        <v>81</v>
      </c>
      <c r="AV150" s="197" t="s">
        <v>79</v>
      </c>
      <c r="AW150" s="197" t="s">
        <v>35</v>
      </c>
      <c r="AX150" s="197" t="s">
        <v>71</v>
      </c>
      <c r="AY150" s="199" t="s">
        <v>169</v>
      </c>
    </row>
    <row r="151" spans="2:65" s="205" customFormat="1" x14ac:dyDescent="0.3">
      <c r="B151" s="204"/>
      <c r="D151" s="198" t="s">
        <v>178</v>
      </c>
      <c r="E151" s="206" t="s">
        <v>5</v>
      </c>
      <c r="F151" s="207" t="s">
        <v>242</v>
      </c>
      <c r="H151" s="208">
        <v>6.4</v>
      </c>
      <c r="L151" s="204"/>
      <c r="M151" s="209"/>
      <c r="N151" s="210"/>
      <c r="O151" s="210"/>
      <c r="P151" s="210"/>
      <c r="Q151" s="210"/>
      <c r="R151" s="210"/>
      <c r="S151" s="210"/>
      <c r="T151" s="211"/>
      <c r="AT151" s="206" t="s">
        <v>178</v>
      </c>
      <c r="AU151" s="206" t="s">
        <v>81</v>
      </c>
      <c r="AV151" s="205" t="s">
        <v>81</v>
      </c>
      <c r="AW151" s="205" t="s">
        <v>35</v>
      </c>
      <c r="AX151" s="205" t="s">
        <v>71</v>
      </c>
      <c r="AY151" s="206" t="s">
        <v>169</v>
      </c>
    </row>
    <row r="152" spans="2:65" s="213" customFormat="1" x14ac:dyDescent="0.3">
      <c r="B152" s="212"/>
      <c r="D152" s="198" t="s">
        <v>178</v>
      </c>
      <c r="E152" s="214" t="s">
        <v>5</v>
      </c>
      <c r="F152" s="215" t="s">
        <v>181</v>
      </c>
      <c r="H152" s="216">
        <v>85.468000000000004</v>
      </c>
      <c r="L152" s="212"/>
      <c r="M152" s="217"/>
      <c r="N152" s="218"/>
      <c r="O152" s="218"/>
      <c r="P152" s="218"/>
      <c r="Q152" s="218"/>
      <c r="R152" s="218"/>
      <c r="S152" s="218"/>
      <c r="T152" s="219"/>
      <c r="AT152" s="214" t="s">
        <v>178</v>
      </c>
      <c r="AU152" s="214" t="s">
        <v>81</v>
      </c>
      <c r="AV152" s="213" t="s">
        <v>176</v>
      </c>
      <c r="AW152" s="213" t="s">
        <v>35</v>
      </c>
      <c r="AX152" s="213" t="s">
        <v>79</v>
      </c>
      <c r="AY152" s="214" t="s">
        <v>169</v>
      </c>
    </row>
    <row r="153" spans="2:65" s="103" customFormat="1" ht="38.25" customHeight="1" x14ac:dyDescent="0.3">
      <c r="B153" s="104"/>
      <c r="C153" s="185">
        <f>MAX($C$106:C152)+1</f>
        <v>11</v>
      </c>
      <c r="D153" s="185" t="s">
        <v>171</v>
      </c>
      <c r="E153" s="186" t="s">
        <v>243</v>
      </c>
      <c r="F153" s="187" t="s">
        <v>244</v>
      </c>
      <c r="G153" s="188" t="s">
        <v>205</v>
      </c>
      <c r="H153" s="189">
        <v>85.468000000000004</v>
      </c>
      <c r="I153" s="87"/>
      <c r="J153" s="190">
        <f>ROUND(I153*H153,2)</f>
        <v>0</v>
      </c>
      <c r="K153" s="187" t="s">
        <v>175</v>
      </c>
      <c r="L153" s="104"/>
      <c r="M153" s="191" t="s">
        <v>5</v>
      </c>
      <c r="N153" s="192" t="s">
        <v>42</v>
      </c>
      <c r="O153" s="105"/>
      <c r="P153" s="193">
        <f>O153*H153</f>
        <v>0</v>
      </c>
      <c r="Q153" s="193">
        <v>0</v>
      </c>
      <c r="R153" s="193">
        <f>Q153*H153</f>
        <v>0</v>
      </c>
      <c r="S153" s="193">
        <v>0</v>
      </c>
      <c r="T153" s="194">
        <f>S153*H153</f>
        <v>0</v>
      </c>
      <c r="AR153" s="93" t="s">
        <v>176</v>
      </c>
      <c r="AT153" s="93" t="s">
        <v>171</v>
      </c>
      <c r="AU153" s="93" t="s">
        <v>81</v>
      </c>
      <c r="AY153" s="93" t="s">
        <v>169</v>
      </c>
      <c r="BE153" s="195">
        <f>IF(N153="základní",J153,0)</f>
        <v>0</v>
      </c>
      <c r="BF153" s="195">
        <f>IF(N153="snížená",J153,0)</f>
        <v>0</v>
      </c>
      <c r="BG153" s="195">
        <f>IF(N153="zákl. přenesená",J153,0)</f>
        <v>0</v>
      </c>
      <c r="BH153" s="195">
        <f>IF(N153="sníž. přenesená",J153,0)</f>
        <v>0</v>
      </c>
      <c r="BI153" s="195">
        <f>IF(N153="nulová",J153,0)</f>
        <v>0</v>
      </c>
      <c r="BJ153" s="93" t="s">
        <v>79</v>
      </c>
      <c r="BK153" s="195">
        <f>ROUND(I153*H153,2)</f>
        <v>0</v>
      </c>
      <c r="BL153" s="93" t="s">
        <v>176</v>
      </c>
      <c r="BM153" s="93" t="s">
        <v>245</v>
      </c>
    </row>
    <row r="154" spans="2:65" s="103" customFormat="1" ht="25.5" customHeight="1" x14ac:dyDescent="0.3">
      <c r="B154" s="104"/>
      <c r="C154" s="185">
        <f>MAX($C$106:C153)+1</f>
        <v>12</v>
      </c>
      <c r="D154" s="185" t="s">
        <v>171</v>
      </c>
      <c r="E154" s="186" t="s">
        <v>247</v>
      </c>
      <c r="F154" s="187" t="s">
        <v>248</v>
      </c>
      <c r="G154" s="188" t="s">
        <v>205</v>
      </c>
      <c r="H154" s="189">
        <v>72</v>
      </c>
      <c r="I154" s="87"/>
      <c r="J154" s="190">
        <f>ROUND(I154*H154,2)</f>
        <v>0</v>
      </c>
      <c r="K154" s="187" t="s">
        <v>175</v>
      </c>
      <c r="L154" s="104"/>
      <c r="M154" s="191" t="s">
        <v>5</v>
      </c>
      <c r="N154" s="192" t="s">
        <v>42</v>
      </c>
      <c r="O154" s="105"/>
      <c r="P154" s="193">
        <f>O154*H154</f>
        <v>0</v>
      </c>
      <c r="Q154" s="193">
        <v>0</v>
      </c>
      <c r="R154" s="193">
        <f>Q154*H154</f>
        <v>0</v>
      </c>
      <c r="S154" s="193">
        <v>0</v>
      </c>
      <c r="T154" s="194">
        <f>S154*H154</f>
        <v>0</v>
      </c>
      <c r="AR154" s="93" t="s">
        <v>176</v>
      </c>
      <c r="AT154" s="93" t="s">
        <v>171</v>
      </c>
      <c r="AU154" s="93" t="s">
        <v>81</v>
      </c>
      <c r="AY154" s="93" t="s">
        <v>169</v>
      </c>
      <c r="BE154" s="195">
        <f>IF(N154="základní",J154,0)</f>
        <v>0</v>
      </c>
      <c r="BF154" s="195">
        <f>IF(N154="snížená",J154,0)</f>
        <v>0</v>
      </c>
      <c r="BG154" s="195">
        <f>IF(N154="zákl. přenesená",J154,0)</f>
        <v>0</v>
      </c>
      <c r="BH154" s="195">
        <f>IF(N154="sníž. přenesená",J154,0)</f>
        <v>0</v>
      </c>
      <c r="BI154" s="195">
        <f>IF(N154="nulová",J154,0)</f>
        <v>0</v>
      </c>
      <c r="BJ154" s="93" t="s">
        <v>79</v>
      </c>
      <c r="BK154" s="195">
        <f>ROUND(I154*H154,2)</f>
        <v>0</v>
      </c>
      <c r="BL154" s="93" t="s">
        <v>176</v>
      </c>
      <c r="BM154" s="93" t="s">
        <v>249</v>
      </c>
    </row>
    <row r="155" spans="2:65" s="197" customFormat="1" x14ac:dyDescent="0.3">
      <c r="B155" s="196"/>
      <c r="D155" s="198" t="s">
        <v>178</v>
      </c>
      <c r="E155" s="199" t="s">
        <v>5</v>
      </c>
      <c r="F155" s="200" t="s">
        <v>250</v>
      </c>
      <c r="H155" s="199" t="s">
        <v>5</v>
      </c>
      <c r="L155" s="196"/>
      <c r="M155" s="201"/>
      <c r="N155" s="202"/>
      <c r="O155" s="202"/>
      <c r="P155" s="202"/>
      <c r="Q155" s="202"/>
      <c r="R155" s="202"/>
      <c r="S155" s="202"/>
      <c r="T155" s="203"/>
      <c r="AT155" s="199" t="s">
        <v>178</v>
      </c>
      <c r="AU155" s="199" t="s">
        <v>81</v>
      </c>
      <c r="AV155" s="197" t="s">
        <v>79</v>
      </c>
      <c r="AW155" s="197" t="s">
        <v>35</v>
      </c>
      <c r="AX155" s="197" t="s">
        <v>71</v>
      </c>
      <c r="AY155" s="199" t="s">
        <v>169</v>
      </c>
    </row>
    <row r="156" spans="2:65" s="205" customFormat="1" x14ac:dyDescent="0.3">
      <c r="B156" s="204"/>
      <c r="D156" s="198" t="s">
        <v>178</v>
      </c>
      <c r="E156" s="206" t="s">
        <v>5</v>
      </c>
      <c r="F156" s="207" t="s">
        <v>251</v>
      </c>
      <c r="H156" s="208">
        <v>21.6</v>
      </c>
      <c r="L156" s="204"/>
      <c r="M156" s="209"/>
      <c r="N156" s="210"/>
      <c r="O156" s="210"/>
      <c r="P156" s="210"/>
      <c r="Q156" s="210"/>
      <c r="R156" s="210"/>
      <c r="S156" s="210"/>
      <c r="T156" s="211"/>
      <c r="AT156" s="206" t="s">
        <v>178</v>
      </c>
      <c r="AU156" s="206" t="s">
        <v>81</v>
      </c>
      <c r="AV156" s="205" t="s">
        <v>81</v>
      </c>
      <c r="AW156" s="205" t="s">
        <v>35</v>
      </c>
      <c r="AX156" s="205" t="s">
        <v>71</v>
      </c>
      <c r="AY156" s="206" t="s">
        <v>169</v>
      </c>
    </row>
    <row r="157" spans="2:65" s="197" customFormat="1" x14ac:dyDescent="0.3">
      <c r="B157" s="196"/>
      <c r="D157" s="198" t="s">
        <v>178</v>
      </c>
      <c r="E157" s="199" t="s">
        <v>5</v>
      </c>
      <c r="F157" s="200" t="s">
        <v>92</v>
      </c>
      <c r="H157" s="199" t="s">
        <v>5</v>
      </c>
      <c r="L157" s="196"/>
      <c r="M157" s="201"/>
      <c r="N157" s="202"/>
      <c r="O157" s="202"/>
      <c r="P157" s="202"/>
      <c r="Q157" s="202"/>
      <c r="R157" s="202"/>
      <c r="S157" s="202"/>
      <c r="T157" s="203"/>
      <c r="AT157" s="199" t="s">
        <v>178</v>
      </c>
      <c r="AU157" s="199" t="s">
        <v>81</v>
      </c>
      <c r="AV157" s="197" t="s">
        <v>79</v>
      </c>
      <c r="AW157" s="197" t="s">
        <v>35</v>
      </c>
      <c r="AX157" s="197" t="s">
        <v>71</v>
      </c>
      <c r="AY157" s="199" t="s">
        <v>169</v>
      </c>
    </row>
    <row r="158" spans="2:65" s="205" customFormat="1" x14ac:dyDescent="0.3">
      <c r="B158" s="204"/>
      <c r="D158" s="198" t="s">
        <v>178</v>
      </c>
      <c r="E158" s="206" t="s">
        <v>5</v>
      </c>
      <c r="F158" s="207" t="s">
        <v>252</v>
      </c>
      <c r="H158" s="208">
        <v>50.4</v>
      </c>
      <c r="L158" s="204"/>
      <c r="M158" s="209"/>
      <c r="N158" s="210"/>
      <c r="O158" s="210"/>
      <c r="P158" s="210"/>
      <c r="Q158" s="210"/>
      <c r="R158" s="210"/>
      <c r="S158" s="210"/>
      <c r="T158" s="211"/>
      <c r="AT158" s="206" t="s">
        <v>178</v>
      </c>
      <c r="AU158" s="206" t="s">
        <v>81</v>
      </c>
      <c r="AV158" s="205" t="s">
        <v>81</v>
      </c>
      <c r="AW158" s="205" t="s">
        <v>35</v>
      </c>
      <c r="AX158" s="205" t="s">
        <v>71</v>
      </c>
      <c r="AY158" s="206" t="s">
        <v>169</v>
      </c>
    </row>
    <row r="159" spans="2:65" s="213" customFormat="1" x14ac:dyDescent="0.3">
      <c r="B159" s="212"/>
      <c r="D159" s="198" t="s">
        <v>178</v>
      </c>
      <c r="E159" s="214" t="s">
        <v>5</v>
      </c>
      <c r="F159" s="215" t="s">
        <v>181</v>
      </c>
      <c r="H159" s="216">
        <v>72</v>
      </c>
      <c r="L159" s="212"/>
      <c r="M159" s="217"/>
      <c r="N159" s="218"/>
      <c r="O159" s="218"/>
      <c r="P159" s="218"/>
      <c r="Q159" s="218"/>
      <c r="R159" s="218"/>
      <c r="S159" s="218"/>
      <c r="T159" s="219"/>
      <c r="AT159" s="214" t="s">
        <v>178</v>
      </c>
      <c r="AU159" s="214" t="s">
        <v>81</v>
      </c>
      <c r="AV159" s="213" t="s">
        <v>176</v>
      </c>
      <c r="AW159" s="213" t="s">
        <v>35</v>
      </c>
      <c r="AX159" s="213" t="s">
        <v>79</v>
      </c>
      <c r="AY159" s="214" t="s">
        <v>169</v>
      </c>
    </row>
    <row r="160" spans="2:65" s="103" customFormat="1" ht="38.25" customHeight="1" x14ac:dyDescent="0.3">
      <c r="B160" s="104"/>
      <c r="C160" s="185">
        <f>MAX($C$106:C159)+1</f>
        <v>13</v>
      </c>
      <c r="D160" s="185" t="s">
        <v>171</v>
      </c>
      <c r="E160" s="186" t="s">
        <v>254</v>
      </c>
      <c r="F160" s="187" t="s">
        <v>255</v>
      </c>
      <c r="G160" s="188" t="s">
        <v>205</v>
      </c>
      <c r="H160" s="189">
        <v>72</v>
      </c>
      <c r="I160" s="87"/>
      <c r="J160" s="190">
        <f>ROUND(I160*H160,2)</f>
        <v>0</v>
      </c>
      <c r="K160" s="187" t="s">
        <v>175</v>
      </c>
      <c r="L160" s="104"/>
      <c r="M160" s="191" t="s">
        <v>5</v>
      </c>
      <c r="N160" s="192" t="s">
        <v>42</v>
      </c>
      <c r="O160" s="105"/>
      <c r="P160" s="193">
        <f>O160*H160</f>
        <v>0</v>
      </c>
      <c r="Q160" s="193">
        <v>0</v>
      </c>
      <c r="R160" s="193">
        <f>Q160*H160</f>
        <v>0</v>
      </c>
      <c r="S160" s="193">
        <v>0</v>
      </c>
      <c r="T160" s="194">
        <f>S160*H160</f>
        <v>0</v>
      </c>
      <c r="AR160" s="93" t="s">
        <v>176</v>
      </c>
      <c r="AT160" s="93" t="s">
        <v>171</v>
      </c>
      <c r="AU160" s="93" t="s">
        <v>81</v>
      </c>
      <c r="AY160" s="93" t="s">
        <v>169</v>
      </c>
      <c r="BE160" s="195">
        <f>IF(N160="základní",J160,0)</f>
        <v>0</v>
      </c>
      <c r="BF160" s="195">
        <f>IF(N160="snížená",J160,0)</f>
        <v>0</v>
      </c>
      <c r="BG160" s="195">
        <f>IF(N160="zákl. přenesená",J160,0)</f>
        <v>0</v>
      </c>
      <c r="BH160" s="195">
        <f>IF(N160="sníž. přenesená",J160,0)</f>
        <v>0</v>
      </c>
      <c r="BI160" s="195">
        <f>IF(N160="nulová",J160,0)</f>
        <v>0</v>
      </c>
      <c r="BJ160" s="93" t="s">
        <v>79</v>
      </c>
      <c r="BK160" s="195">
        <f>ROUND(I160*H160,2)</f>
        <v>0</v>
      </c>
      <c r="BL160" s="93" t="s">
        <v>176</v>
      </c>
      <c r="BM160" s="93" t="s">
        <v>256</v>
      </c>
    </row>
    <row r="161" spans="2:65" s="103" customFormat="1" ht="25.5" customHeight="1" x14ac:dyDescent="0.3">
      <c r="B161" s="104"/>
      <c r="C161" s="185">
        <f>MAX($C$106:C160)+1</f>
        <v>14</v>
      </c>
      <c r="D161" s="185" t="s">
        <v>171</v>
      </c>
      <c r="E161" s="186" t="s">
        <v>258</v>
      </c>
      <c r="F161" s="187" t="s">
        <v>259</v>
      </c>
      <c r="G161" s="188" t="s">
        <v>188</v>
      </c>
      <c r="H161" s="189">
        <v>120</v>
      </c>
      <c r="I161" s="87"/>
      <c r="J161" s="190">
        <f>ROUND(I161*H161,2)</f>
        <v>0</v>
      </c>
      <c r="K161" s="187" t="s">
        <v>175</v>
      </c>
      <c r="L161" s="104"/>
      <c r="M161" s="191" t="s">
        <v>5</v>
      </c>
      <c r="N161" s="192" t="s">
        <v>42</v>
      </c>
      <c r="O161" s="105"/>
      <c r="P161" s="193">
        <f>O161*H161</f>
        <v>0</v>
      </c>
      <c r="Q161" s="193">
        <v>8.4000000000000003E-4</v>
      </c>
      <c r="R161" s="193">
        <f>Q161*H161</f>
        <v>0.1008</v>
      </c>
      <c r="S161" s="193">
        <v>0</v>
      </c>
      <c r="T161" s="194">
        <f>S161*H161</f>
        <v>0</v>
      </c>
      <c r="AR161" s="93" t="s">
        <v>176</v>
      </c>
      <c r="AT161" s="93" t="s">
        <v>171</v>
      </c>
      <c r="AU161" s="93" t="s">
        <v>81</v>
      </c>
      <c r="AY161" s="93" t="s">
        <v>169</v>
      </c>
      <c r="BE161" s="195">
        <f>IF(N161="základní",J161,0)</f>
        <v>0</v>
      </c>
      <c r="BF161" s="195">
        <f>IF(N161="snížená",J161,0)</f>
        <v>0</v>
      </c>
      <c r="BG161" s="195">
        <f>IF(N161="zákl. přenesená",J161,0)</f>
        <v>0</v>
      </c>
      <c r="BH161" s="195">
        <f>IF(N161="sníž. přenesená",J161,0)</f>
        <v>0</v>
      </c>
      <c r="BI161" s="195">
        <f>IF(N161="nulová",J161,0)</f>
        <v>0</v>
      </c>
      <c r="BJ161" s="93" t="s">
        <v>79</v>
      </c>
      <c r="BK161" s="195">
        <f>ROUND(I161*H161,2)</f>
        <v>0</v>
      </c>
      <c r="BL161" s="93" t="s">
        <v>176</v>
      </c>
      <c r="BM161" s="93" t="s">
        <v>260</v>
      </c>
    </row>
    <row r="162" spans="2:65" s="197" customFormat="1" x14ac:dyDescent="0.3">
      <c r="B162" s="196"/>
      <c r="D162" s="198" t="s">
        <v>178</v>
      </c>
      <c r="E162" s="199" t="s">
        <v>5</v>
      </c>
      <c r="F162" s="200" t="s">
        <v>250</v>
      </c>
      <c r="H162" s="199" t="s">
        <v>5</v>
      </c>
      <c r="L162" s="196"/>
      <c r="M162" s="201"/>
      <c r="N162" s="202"/>
      <c r="O162" s="202"/>
      <c r="P162" s="202"/>
      <c r="Q162" s="202"/>
      <c r="R162" s="202"/>
      <c r="S162" s="202"/>
      <c r="T162" s="203"/>
      <c r="AT162" s="199" t="s">
        <v>178</v>
      </c>
      <c r="AU162" s="199" t="s">
        <v>81</v>
      </c>
      <c r="AV162" s="197" t="s">
        <v>79</v>
      </c>
      <c r="AW162" s="197" t="s">
        <v>35</v>
      </c>
      <c r="AX162" s="197" t="s">
        <v>71</v>
      </c>
      <c r="AY162" s="199" t="s">
        <v>169</v>
      </c>
    </row>
    <row r="163" spans="2:65" s="205" customFormat="1" x14ac:dyDescent="0.3">
      <c r="B163" s="204"/>
      <c r="D163" s="198" t="s">
        <v>178</v>
      </c>
      <c r="E163" s="206" t="s">
        <v>5</v>
      </c>
      <c r="F163" s="207" t="s">
        <v>261</v>
      </c>
      <c r="H163" s="208">
        <v>36</v>
      </c>
      <c r="L163" s="204"/>
      <c r="M163" s="209"/>
      <c r="N163" s="210"/>
      <c r="O163" s="210"/>
      <c r="P163" s="210"/>
      <c r="Q163" s="210"/>
      <c r="R163" s="210"/>
      <c r="S163" s="210"/>
      <c r="T163" s="211"/>
      <c r="AT163" s="206" t="s">
        <v>178</v>
      </c>
      <c r="AU163" s="206" t="s">
        <v>81</v>
      </c>
      <c r="AV163" s="205" t="s">
        <v>81</v>
      </c>
      <c r="AW163" s="205" t="s">
        <v>35</v>
      </c>
      <c r="AX163" s="205" t="s">
        <v>71</v>
      </c>
      <c r="AY163" s="206" t="s">
        <v>169</v>
      </c>
    </row>
    <row r="164" spans="2:65" s="197" customFormat="1" x14ac:dyDescent="0.3">
      <c r="B164" s="196"/>
      <c r="D164" s="198" t="s">
        <v>178</v>
      </c>
      <c r="E164" s="199" t="s">
        <v>5</v>
      </c>
      <c r="F164" s="200" t="s">
        <v>92</v>
      </c>
      <c r="H164" s="199" t="s">
        <v>5</v>
      </c>
      <c r="L164" s="196"/>
      <c r="M164" s="201"/>
      <c r="N164" s="202"/>
      <c r="O164" s="202"/>
      <c r="P164" s="202"/>
      <c r="Q164" s="202"/>
      <c r="R164" s="202"/>
      <c r="S164" s="202"/>
      <c r="T164" s="203"/>
      <c r="AT164" s="199" t="s">
        <v>178</v>
      </c>
      <c r="AU164" s="199" t="s">
        <v>81</v>
      </c>
      <c r="AV164" s="197" t="s">
        <v>79</v>
      </c>
      <c r="AW164" s="197" t="s">
        <v>35</v>
      </c>
      <c r="AX164" s="197" t="s">
        <v>71</v>
      </c>
      <c r="AY164" s="199" t="s">
        <v>169</v>
      </c>
    </row>
    <row r="165" spans="2:65" s="205" customFormat="1" x14ac:dyDescent="0.3">
      <c r="B165" s="204"/>
      <c r="D165" s="198" t="s">
        <v>178</v>
      </c>
      <c r="E165" s="206" t="s">
        <v>5</v>
      </c>
      <c r="F165" s="207" t="s">
        <v>262</v>
      </c>
      <c r="H165" s="208">
        <v>84</v>
      </c>
      <c r="L165" s="204"/>
      <c r="M165" s="209"/>
      <c r="N165" s="210"/>
      <c r="O165" s="210"/>
      <c r="P165" s="210"/>
      <c r="Q165" s="210"/>
      <c r="R165" s="210"/>
      <c r="S165" s="210"/>
      <c r="T165" s="211"/>
      <c r="AT165" s="206" t="s">
        <v>178</v>
      </c>
      <c r="AU165" s="206" t="s">
        <v>81</v>
      </c>
      <c r="AV165" s="205" t="s">
        <v>81</v>
      </c>
      <c r="AW165" s="205" t="s">
        <v>35</v>
      </c>
      <c r="AX165" s="205" t="s">
        <v>71</v>
      </c>
      <c r="AY165" s="206" t="s">
        <v>169</v>
      </c>
    </row>
    <row r="166" spans="2:65" s="213" customFormat="1" x14ac:dyDescent="0.3">
      <c r="B166" s="212"/>
      <c r="D166" s="198" t="s">
        <v>178</v>
      </c>
      <c r="E166" s="214" t="s">
        <v>5</v>
      </c>
      <c r="F166" s="215" t="s">
        <v>181</v>
      </c>
      <c r="H166" s="216">
        <v>120</v>
      </c>
      <c r="L166" s="212"/>
      <c r="M166" s="217"/>
      <c r="N166" s="218"/>
      <c r="O166" s="218"/>
      <c r="P166" s="218"/>
      <c r="Q166" s="218"/>
      <c r="R166" s="218"/>
      <c r="S166" s="218"/>
      <c r="T166" s="219"/>
      <c r="AT166" s="214" t="s">
        <v>178</v>
      </c>
      <c r="AU166" s="214" t="s">
        <v>81</v>
      </c>
      <c r="AV166" s="213" t="s">
        <v>176</v>
      </c>
      <c r="AW166" s="213" t="s">
        <v>35</v>
      </c>
      <c r="AX166" s="213" t="s">
        <v>79</v>
      </c>
      <c r="AY166" s="214" t="s">
        <v>169</v>
      </c>
    </row>
    <row r="167" spans="2:65" s="103" customFormat="1" ht="25.5" customHeight="1" x14ac:dyDescent="0.3">
      <c r="B167" s="104"/>
      <c r="C167" s="185">
        <f>MAX($C$106:C166)+1</f>
        <v>15</v>
      </c>
      <c r="D167" s="185" t="s">
        <v>171</v>
      </c>
      <c r="E167" s="186" t="s">
        <v>263</v>
      </c>
      <c r="F167" s="187" t="s">
        <v>264</v>
      </c>
      <c r="G167" s="188" t="s">
        <v>188</v>
      </c>
      <c r="H167" s="189">
        <v>120</v>
      </c>
      <c r="I167" s="87"/>
      <c r="J167" s="190">
        <f>ROUND(I167*H167,2)</f>
        <v>0</v>
      </c>
      <c r="K167" s="187" t="s">
        <v>175</v>
      </c>
      <c r="L167" s="104"/>
      <c r="M167" s="191" t="s">
        <v>5</v>
      </c>
      <c r="N167" s="192" t="s">
        <v>42</v>
      </c>
      <c r="O167" s="105"/>
      <c r="P167" s="193">
        <f>O167*H167</f>
        <v>0</v>
      </c>
      <c r="Q167" s="193">
        <v>0</v>
      </c>
      <c r="R167" s="193">
        <f>Q167*H167</f>
        <v>0</v>
      </c>
      <c r="S167" s="193">
        <v>0</v>
      </c>
      <c r="T167" s="194">
        <f>S167*H167</f>
        <v>0</v>
      </c>
      <c r="AR167" s="93" t="s">
        <v>176</v>
      </c>
      <c r="AT167" s="93" t="s">
        <v>171</v>
      </c>
      <c r="AU167" s="93" t="s">
        <v>81</v>
      </c>
      <c r="AY167" s="93" t="s">
        <v>169</v>
      </c>
      <c r="BE167" s="195">
        <f>IF(N167="základní",J167,0)</f>
        <v>0</v>
      </c>
      <c r="BF167" s="195">
        <f>IF(N167="snížená",J167,0)</f>
        <v>0</v>
      </c>
      <c r="BG167" s="195">
        <f>IF(N167="zákl. přenesená",J167,0)</f>
        <v>0</v>
      </c>
      <c r="BH167" s="195">
        <f>IF(N167="sníž. přenesená",J167,0)</f>
        <v>0</v>
      </c>
      <c r="BI167" s="195">
        <f>IF(N167="nulová",J167,0)</f>
        <v>0</v>
      </c>
      <c r="BJ167" s="93" t="s">
        <v>79</v>
      </c>
      <c r="BK167" s="195">
        <f>ROUND(I167*H167,2)</f>
        <v>0</v>
      </c>
      <c r="BL167" s="93" t="s">
        <v>176</v>
      </c>
      <c r="BM167" s="93" t="s">
        <v>265</v>
      </c>
    </row>
    <row r="168" spans="2:65" s="103" customFormat="1" ht="25.5" customHeight="1" x14ac:dyDescent="0.3">
      <c r="B168" s="104"/>
      <c r="C168" s="185">
        <f>MAX($C$106:C167)+1</f>
        <v>16</v>
      </c>
      <c r="D168" s="185" t="s">
        <v>171</v>
      </c>
      <c r="E168" s="186" t="s">
        <v>267</v>
      </c>
      <c r="F168" s="187" t="s">
        <v>268</v>
      </c>
      <c r="G168" s="188" t="s">
        <v>188</v>
      </c>
      <c r="H168" s="189">
        <v>230</v>
      </c>
      <c r="I168" s="87"/>
      <c r="J168" s="190">
        <f>ROUND(I168*H168,2)</f>
        <v>0</v>
      </c>
      <c r="K168" s="187" t="s">
        <v>175</v>
      </c>
      <c r="L168" s="104"/>
      <c r="M168" s="191" t="s">
        <v>5</v>
      </c>
      <c r="N168" s="192" t="s">
        <v>42</v>
      </c>
      <c r="O168" s="105"/>
      <c r="P168" s="193">
        <f>O168*H168</f>
        <v>0</v>
      </c>
      <c r="Q168" s="193">
        <v>6.9999999999999999E-4</v>
      </c>
      <c r="R168" s="193">
        <f>Q168*H168</f>
        <v>0.161</v>
      </c>
      <c r="S168" s="193">
        <v>0</v>
      </c>
      <c r="T168" s="194">
        <f>S168*H168</f>
        <v>0</v>
      </c>
      <c r="AR168" s="93" t="s">
        <v>269</v>
      </c>
      <c r="AT168" s="93" t="s">
        <v>171</v>
      </c>
      <c r="AU168" s="93" t="s">
        <v>81</v>
      </c>
      <c r="AY168" s="93" t="s">
        <v>169</v>
      </c>
      <c r="BE168" s="195">
        <f>IF(N168="základní",J168,0)</f>
        <v>0</v>
      </c>
      <c r="BF168" s="195">
        <f>IF(N168="snížená",J168,0)</f>
        <v>0</v>
      </c>
      <c r="BG168" s="195">
        <f>IF(N168="zákl. přenesená",J168,0)</f>
        <v>0</v>
      </c>
      <c r="BH168" s="195">
        <f>IF(N168="sníž. přenesená",J168,0)</f>
        <v>0</v>
      </c>
      <c r="BI168" s="195">
        <f>IF(N168="nulová",J168,0)</f>
        <v>0</v>
      </c>
      <c r="BJ168" s="93" t="s">
        <v>79</v>
      </c>
      <c r="BK168" s="195">
        <f>ROUND(I168*H168,2)</f>
        <v>0</v>
      </c>
      <c r="BL168" s="93" t="s">
        <v>269</v>
      </c>
      <c r="BM168" s="93" t="s">
        <v>270</v>
      </c>
    </row>
    <row r="169" spans="2:65" s="103" customFormat="1" ht="81" x14ac:dyDescent="0.3">
      <c r="B169" s="104"/>
      <c r="D169" s="198" t="s">
        <v>207</v>
      </c>
      <c r="F169" s="220" t="s">
        <v>271</v>
      </c>
      <c r="L169" s="104"/>
      <c r="M169" s="221"/>
      <c r="N169" s="105"/>
      <c r="O169" s="105"/>
      <c r="P169" s="105"/>
      <c r="Q169" s="105"/>
      <c r="R169" s="105"/>
      <c r="S169" s="105"/>
      <c r="T169" s="222"/>
      <c r="AT169" s="93" t="s">
        <v>207</v>
      </c>
      <c r="AU169" s="93" t="s">
        <v>81</v>
      </c>
    </row>
    <row r="170" spans="2:65" s="205" customFormat="1" x14ac:dyDescent="0.3">
      <c r="B170" s="204"/>
      <c r="D170" s="198" t="s">
        <v>178</v>
      </c>
      <c r="E170" s="206" t="s">
        <v>5</v>
      </c>
      <c r="F170" s="207" t="s">
        <v>272</v>
      </c>
      <c r="H170" s="208">
        <v>138</v>
      </c>
      <c r="L170" s="204"/>
      <c r="M170" s="209"/>
      <c r="N170" s="210"/>
      <c r="O170" s="210"/>
      <c r="P170" s="210"/>
      <c r="Q170" s="210"/>
      <c r="R170" s="210"/>
      <c r="S170" s="210"/>
      <c r="T170" s="211"/>
      <c r="AT170" s="206" t="s">
        <v>178</v>
      </c>
      <c r="AU170" s="206" t="s">
        <v>81</v>
      </c>
      <c r="AV170" s="205" t="s">
        <v>81</v>
      </c>
      <c r="AW170" s="205" t="s">
        <v>35</v>
      </c>
      <c r="AX170" s="205" t="s">
        <v>71</v>
      </c>
      <c r="AY170" s="206" t="s">
        <v>169</v>
      </c>
    </row>
    <row r="171" spans="2:65" s="205" customFormat="1" x14ac:dyDescent="0.3">
      <c r="B171" s="204"/>
      <c r="D171" s="198" t="s">
        <v>178</v>
      </c>
      <c r="E171" s="206" t="s">
        <v>5</v>
      </c>
      <c r="F171" s="207" t="s">
        <v>273</v>
      </c>
      <c r="H171" s="208">
        <v>92</v>
      </c>
      <c r="L171" s="204"/>
      <c r="M171" s="209"/>
      <c r="N171" s="210"/>
      <c r="O171" s="210"/>
      <c r="P171" s="210"/>
      <c r="Q171" s="210"/>
      <c r="R171" s="210"/>
      <c r="S171" s="210"/>
      <c r="T171" s="211"/>
      <c r="AT171" s="206" t="s">
        <v>178</v>
      </c>
      <c r="AU171" s="206" t="s">
        <v>81</v>
      </c>
      <c r="AV171" s="205" t="s">
        <v>81</v>
      </c>
      <c r="AW171" s="205" t="s">
        <v>35</v>
      </c>
      <c r="AX171" s="205" t="s">
        <v>71</v>
      </c>
      <c r="AY171" s="206" t="s">
        <v>169</v>
      </c>
    </row>
    <row r="172" spans="2:65" s="213" customFormat="1" x14ac:dyDescent="0.3">
      <c r="B172" s="212"/>
      <c r="D172" s="198" t="s">
        <v>178</v>
      </c>
      <c r="E172" s="214" t="s">
        <v>5</v>
      </c>
      <c r="F172" s="215" t="s">
        <v>181</v>
      </c>
      <c r="H172" s="216">
        <v>230</v>
      </c>
      <c r="L172" s="212"/>
      <c r="M172" s="217"/>
      <c r="N172" s="218"/>
      <c r="O172" s="218"/>
      <c r="P172" s="218"/>
      <c r="Q172" s="218"/>
      <c r="R172" s="218"/>
      <c r="S172" s="218"/>
      <c r="T172" s="219"/>
      <c r="AT172" s="214" t="s">
        <v>178</v>
      </c>
      <c r="AU172" s="214" t="s">
        <v>81</v>
      </c>
      <c r="AV172" s="213" t="s">
        <v>176</v>
      </c>
      <c r="AW172" s="213" t="s">
        <v>35</v>
      </c>
      <c r="AX172" s="213" t="s">
        <v>79</v>
      </c>
      <c r="AY172" s="214" t="s">
        <v>169</v>
      </c>
    </row>
    <row r="173" spans="2:65" s="103" customFormat="1" ht="25.5" customHeight="1" x14ac:dyDescent="0.3">
      <c r="B173" s="104"/>
      <c r="C173" s="185">
        <f>MAX($C$106:C172)+1</f>
        <v>17</v>
      </c>
      <c r="D173" s="185" t="s">
        <v>171</v>
      </c>
      <c r="E173" s="186" t="s">
        <v>275</v>
      </c>
      <c r="F173" s="187" t="s">
        <v>276</v>
      </c>
      <c r="G173" s="188" t="s">
        <v>188</v>
      </c>
      <c r="H173" s="189">
        <v>230</v>
      </c>
      <c r="I173" s="87"/>
      <c r="J173" s="190">
        <f>ROUND(I173*H173,2)</f>
        <v>0</v>
      </c>
      <c r="K173" s="187" t="s">
        <v>175</v>
      </c>
      <c r="L173" s="104"/>
      <c r="M173" s="191" t="s">
        <v>5</v>
      </c>
      <c r="N173" s="192" t="s">
        <v>42</v>
      </c>
      <c r="O173" s="105"/>
      <c r="P173" s="193">
        <f>O173*H173</f>
        <v>0</v>
      </c>
      <c r="Q173" s="193">
        <v>0</v>
      </c>
      <c r="R173" s="193">
        <f>Q173*H173</f>
        <v>0</v>
      </c>
      <c r="S173" s="193">
        <v>0</v>
      </c>
      <c r="T173" s="194">
        <f>S173*H173</f>
        <v>0</v>
      </c>
      <c r="AR173" s="93" t="s">
        <v>176</v>
      </c>
      <c r="AT173" s="93" t="s">
        <v>171</v>
      </c>
      <c r="AU173" s="93" t="s">
        <v>81</v>
      </c>
      <c r="AY173" s="93" t="s">
        <v>169</v>
      </c>
      <c r="BE173" s="195">
        <f>IF(N173="základní",J173,0)</f>
        <v>0</v>
      </c>
      <c r="BF173" s="195">
        <f>IF(N173="snížená",J173,0)</f>
        <v>0</v>
      </c>
      <c r="BG173" s="195">
        <f>IF(N173="zákl. přenesená",J173,0)</f>
        <v>0</v>
      </c>
      <c r="BH173" s="195">
        <f>IF(N173="sníž. přenesená",J173,0)</f>
        <v>0</v>
      </c>
      <c r="BI173" s="195">
        <f>IF(N173="nulová",J173,0)</f>
        <v>0</v>
      </c>
      <c r="BJ173" s="93" t="s">
        <v>79</v>
      </c>
      <c r="BK173" s="195">
        <f>ROUND(I173*H173,2)</f>
        <v>0</v>
      </c>
      <c r="BL173" s="93" t="s">
        <v>176</v>
      </c>
      <c r="BM173" s="93" t="s">
        <v>277</v>
      </c>
    </row>
    <row r="174" spans="2:65" s="103" customFormat="1" ht="25.5" customHeight="1" x14ac:dyDescent="0.3">
      <c r="B174" s="104"/>
      <c r="C174" s="185">
        <f>MAX($C$106:C173)+1</f>
        <v>18</v>
      </c>
      <c r="D174" s="185" t="s">
        <v>171</v>
      </c>
      <c r="E174" s="186" t="s">
        <v>279</v>
      </c>
      <c r="F174" s="187" t="s">
        <v>280</v>
      </c>
      <c r="G174" s="188" t="s">
        <v>174</v>
      </c>
      <c r="H174" s="189">
        <v>26</v>
      </c>
      <c r="I174" s="87"/>
      <c r="J174" s="190">
        <f>ROUND(I174*H174,2)</f>
        <v>0</v>
      </c>
      <c r="K174" s="187" t="s">
        <v>5</v>
      </c>
      <c r="L174" s="104"/>
      <c r="M174" s="191" t="s">
        <v>5</v>
      </c>
      <c r="N174" s="192" t="s">
        <v>42</v>
      </c>
      <c r="O174" s="105"/>
      <c r="P174" s="193">
        <f>O174*H174</f>
        <v>0</v>
      </c>
      <c r="Q174" s="193">
        <v>0</v>
      </c>
      <c r="R174" s="193">
        <f>Q174*H174</f>
        <v>0</v>
      </c>
      <c r="S174" s="193">
        <v>0</v>
      </c>
      <c r="T174" s="194">
        <f>S174*H174</f>
        <v>0</v>
      </c>
      <c r="AR174" s="93" t="s">
        <v>176</v>
      </c>
      <c r="AT174" s="93" t="s">
        <v>171</v>
      </c>
      <c r="AU174" s="93" t="s">
        <v>81</v>
      </c>
      <c r="AY174" s="93" t="s">
        <v>169</v>
      </c>
      <c r="BE174" s="195">
        <f>IF(N174="základní",J174,0)</f>
        <v>0</v>
      </c>
      <c r="BF174" s="195">
        <f>IF(N174="snížená",J174,0)</f>
        <v>0</v>
      </c>
      <c r="BG174" s="195">
        <f>IF(N174="zákl. přenesená",J174,0)</f>
        <v>0</v>
      </c>
      <c r="BH174" s="195">
        <f>IF(N174="sníž. přenesená",J174,0)</f>
        <v>0</v>
      </c>
      <c r="BI174" s="195">
        <f>IF(N174="nulová",J174,0)</f>
        <v>0</v>
      </c>
      <c r="BJ174" s="93" t="s">
        <v>79</v>
      </c>
      <c r="BK174" s="195">
        <f>ROUND(I174*H174,2)</f>
        <v>0</v>
      </c>
      <c r="BL174" s="93" t="s">
        <v>176</v>
      </c>
      <c r="BM174" s="93" t="s">
        <v>281</v>
      </c>
    </row>
    <row r="175" spans="2:65" s="197" customFormat="1" x14ac:dyDescent="0.3">
      <c r="B175" s="196"/>
      <c r="D175" s="198" t="s">
        <v>178</v>
      </c>
      <c r="E175" s="199" t="s">
        <v>5</v>
      </c>
      <c r="F175" s="200" t="s">
        <v>282</v>
      </c>
      <c r="H175" s="199" t="s">
        <v>5</v>
      </c>
      <c r="L175" s="196"/>
      <c r="M175" s="201"/>
      <c r="N175" s="202"/>
      <c r="O175" s="202"/>
      <c r="P175" s="202"/>
      <c r="Q175" s="202"/>
      <c r="R175" s="202"/>
      <c r="S175" s="202"/>
      <c r="T175" s="203"/>
      <c r="AT175" s="199" t="s">
        <v>178</v>
      </c>
      <c r="AU175" s="199" t="s">
        <v>81</v>
      </c>
      <c r="AV175" s="197" t="s">
        <v>79</v>
      </c>
      <c r="AW175" s="197" t="s">
        <v>35</v>
      </c>
      <c r="AX175" s="197" t="s">
        <v>71</v>
      </c>
      <c r="AY175" s="199" t="s">
        <v>169</v>
      </c>
    </row>
    <row r="176" spans="2:65" s="205" customFormat="1" x14ac:dyDescent="0.3">
      <c r="B176" s="204"/>
      <c r="D176" s="198" t="s">
        <v>178</v>
      </c>
      <c r="E176" s="206" t="s">
        <v>5</v>
      </c>
      <c r="F176" s="207" t="s">
        <v>283</v>
      </c>
      <c r="H176" s="208">
        <v>26</v>
      </c>
      <c r="L176" s="204"/>
      <c r="M176" s="209"/>
      <c r="N176" s="210"/>
      <c r="O176" s="210"/>
      <c r="P176" s="210"/>
      <c r="Q176" s="210"/>
      <c r="R176" s="210"/>
      <c r="S176" s="210"/>
      <c r="T176" s="211"/>
      <c r="AT176" s="206" t="s">
        <v>178</v>
      </c>
      <c r="AU176" s="206" t="s">
        <v>81</v>
      </c>
      <c r="AV176" s="205" t="s">
        <v>81</v>
      </c>
      <c r="AW176" s="205" t="s">
        <v>35</v>
      </c>
      <c r="AX176" s="205" t="s">
        <v>71</v>
      </c>
      <c r="AY176" s="206" t="s">
        <v>169</v>
      </c>
    </row>
    <row r="177" spans="2:65" s="213" customFormat="1" x14ac:dyDescent="0.3">
      <c r="B177" s="212"/>
      <c r="D177" s="198" t="s">
        <v>178</v>
      </c>
      <c r="E177" s="214" t="s">
        <v>5</v>
      </c>
      <c r="F177" s="215" t="s">
        <v>181</v>
      </c>
      <c r="H177" s="216">
        <v>26</v>
      </c>
      <c r="L177" s="212"/>
      <c r="M177" s="217"/>
      <c r="N177" s="218"/>
      <c r="O177" s="218"/>
      <c r="P177" s="218"/>
      <c r="Q177" s="218"/>
      <c r="R177" s="218"/>
      <c r="S177" s="218"/>
      <c r="T177" s="219"/>
      <c r="AT177" s="214" t="s">
        <v>178</v>
      </c>
      <c r="AU177" s="214" t="s">
        <v>81</v>
      </c>
      <c r="AV177" s="213" t="s">
        <v>176</v>
      </c>
      <c r="AW177" s="213" t="s">
        <v>35</v>
      </c>
      <c r="AX177" s="213" t="s">
        <v>79</v>
      </c>
      <c r="AY177" s="214" t="s">
        <v>169</v>
      </c>
    </row>
    <row r="178" spans="2:65" s="103" customFormat="1" ht="25.5" customHeight="1" x14ac:dyDescent="0.3">
      <c r="B178" s="104"/>
      <c r="C178" s="185">
        <f>MAX($C$106:C177)+1</f>
        <v>19</v>
      </c>
      <c r="D178" s="185" t="s">
        <v>171</v>
      </c>
      <c r="E178" s="186" t="s">
        <v>285</v>
      </c>
      <c r="F178" s="187" t="s">
        <v>286</v>
      </c>
      <c r="G178" s="188" t="s">
        <v>174</v>
      </c>
      <c r="H178" s="189">
        <v>24</v>
      </c>
      <c r="I178" s="87"/>
      <c r="J178" s="190">
        <f>ROUND(I178*H178,2)</f>
        <v>0</v>
      </c>
      <c r="K178" s="187" t="s">
        <v>5</v>
      </c>
      <c r="L178" s="104"/>
      <c r="M178" s="191" t="s">
        <v>5</v>
      </c>
      <c r="N178" s="192" t="s">
        <v>42</v>
      </c>
      <c r="O178" s="105"/>
      <c r="P178" s="193">
        <f>O178*H178</f>
        <v>0</v>
      </c>
      <c r="Q178" s="193">
        <v>0</v>
      </c>
      <c r="R178" s="193">
        <f>Q178*H178</f>
        <v>0</v>
      </c>
      <c r="S178" s="193">
        <v>0</v>
      </c>
      <c r="T178" s="194">
        <f>S178*H178</f>
        <v>0</v>
      </c>
      <c r="AR178" s="93" t="s">
        <v>176</v>
      </c>
      <c r="AT178" s="93" t="s">
        <v>171</v>
      </c>
      <c r="AU178" s="93" t="s">
        <v>81</v>
      </c>
      <c r="AY178" s="93" t="s">
        <v>169</v>
      </c>
      <c r="BE178" s="195">
        <f>IF(N178="základní",J178,0)</f>
        <v>0</v>
      </c>
      <c r="BF178" s="195">
        <f>IF(N178="snížená",J178,0)</f>
        <v>0</v>
      </c>
      <c r="BG178" s="195">
        <f>IF(N178="zákl. přenesená",J178,0)</f>
        <v>0</v>
      </c>
      <c r="BH178" s="195">
        <f>IF(N178="sníž. přenesená",J178,0)</f>
        <v>0</v>
      </c>
      <c r="BI178" s="195">
        <f>IF(N178="nulová",J178,0)</f>
        <v>0</v>
      </c>
      <c r="BJ178" s="93" t="s">
        <v>79</v>
      </c>
      <c r="BK178" s="195">
        <f>ROUND(I178*H178,2)</f>
        <v>0</v>
      </c>
      <c r="BL178" s="93" t="s">
        <v>176</v>
      </c>
      <c r="BM178" s="93" t="s">
        <v>287</v>
      </c>
    </row>
    <row r="179" spans="2:65" s="197" customFormat="1" x14ac:dyDescent="0.3">
      <c r="B179" s="196"/>
      <c r="D179" s="198" t="s">
        <v>178</v>
      </c>
      <c r="E179" s="199" t="s">
        <v>5</v>
      </c>
      <c r="F179" s="200" t="s">
        <v>282</v>
      </c>
      <c r="H179" s="199" t="s">
        <v>5</v>
      </c>
      <c r="L179" s="196"/>
      <c r="M179" s="201"/>
      <c r="N179" s="202"/>
      <c r="O179" s="202"/>
      <c r="P179" s="202"/>
      <c r="Q179" s="202"/>
      <c r="R179" s="202"/>
      <c r="S179" s="202"/>
      <c r="T179" s="203"/>
      <c r="AT179" s="199" t="s">
        <v>178</v>
      </c>
      <c r="AU179" s="199" t="s">
        <v>81</v>
      </c>
      <c r="AV179" s="197" t="s">
        <v>79</v>
      </c>
      <c r="AW179" s="197" t="s">
        <v>35</v>
      </c>
      <c r="AX179" s="197" t="s">
        <v>71</v>
      </c>
      <c r="AY179" s="199" t="s">
        <v>169</v>
      </c>
    </row>
    <row r="180" spans="2:65" s="205" customFormat="1" x14ac:dyDescent="0.3">
      <c r="B180" s="204"/>
      <c r="D180" s="198" t="s">
        <v>178</v>
      </c>
      <c r="E180" s="206" t="s">
        <v>5</v>
      </c>
      <c r="F180" s="207" t="s">
        <v>288</v>
      </c>
      <c r="H180" s="208">
        <v>24</v>
      </c>
      <c r="L180" s="204"/>
      <c r="M180" s="209"/>
      <c r="N180" s="210"/>
      <c r="O180" s="210"/>
      <c r="P180" s="210"/>
      <c r="Q180" s="210"/>
      <c r="R180" s="210"/>
      <c r="S180" s="210"/>
      <c r="T180" s="211"/>
      <c r="AT180" s="206" t="s">
        <v>178</v>
      </c>
      <c r="AU180" s="206" t="s">
        <v>81</v>
      </c>
      <c r="AV180" s="205" t="s">
        <v>81</v>
      </c>
      <c r="AW180" s="205" t="s">
        <v>35</v>
      </c>
      <c r="AX180" s="205" t="s">
        <v>71</v>
      </c>
      <c r="AY180" s="206" t="s">
        <v>169</v>
      </c>
    </row>
    <row r="181" spans="2:65" s="213" customFormat="1" x14ac:dyDescent="0.3">
      <c r="B181" s="212"/>
      <c r="D181" s="198" t="s">
        <v>178</v>
      </c>
      <c r="E181" s="214" t="s">
        <v>5</v>
      </c>
      <c r="F181" s="215" t="s">
        <v>181</v>
      </c>
      <c r="H181" s="216">
        <v>24</v>
      </c>
      <c r="L181" s="212"/>
      <c r="M181" s="217"/>
      <c r="N181" s="218"/>
      <c r="O181" s="218"/>
      <c r="P181" s="218"/>
      <c r="Q181" s="218"/>
      <c r="R181" s="218"/>
      <c r="S181" s="218"/>
      <c r="T181" s="219"/>
      <c r="AT181" s="214" t="s">
        <v>178</v>
      </c>
      <c r="AU181" s="214" t="s">
        <v>81</v>
      </c>
      <c r="AV181" s="213" t="s">
        <v>176</v>
      </c>
      <c r="AW181" s="213" t="s">
        <v>35</v>
      </c>
      <c r="AX181" s="213" t="s">
        <v>79</v>
      </c>
      <c r="AY181" s="214" t="s">
        <v>169</v>
      </c>
    </row>
    <row r="182" spans="2:65" s="333" customFormat="1" ht="25.5" customHeight="1" x14ac:dyDescent="0.3">
      <c r="B182" s="104"/>
      <c r="C182" s="185">
        <f>MAX($C$106:C181)+1</f>
        <v>20</v>
      </c>
      <c r="D182" s="185" t="s">
        <v>171</v>
      </c>
      <c r="E182" s="186" t="s">
        <v>2055</v>
      </c>
      <c r="F182" s="187" t="s">
        <v>2056</v>
      </c>
      <c r="G182" s="188" t="s">
        <v>174</v>
      </c>
      <c r="H182" s="189">
        <v>50</v>
      </c>
      <c r="I182" s="87"/>
      <c r="J182" s="190">
        <f>ROUND(I182*H182,2)</f>
        <v>0</v>
      </c>
      <c r="K182" s="187" t="s">
        <v>5</v>
      </c>
      <c r="L182" s="104"/>
      <c r="M182" s="191" t="s">
        <v>5</v>
      </c>
      <c r="N182" s="192" t="s">
        <v>42</v>
      </c>
      <c r="O182" s="334"/>
      <c r="P182" s="193">
        <f>O182*H182</f>
        <v>0</v>
      </c>
      <c r="Q182" s="193">
        <v>0</v>
      </c>
      <c r="R182" s="193">
        <f>Q182*H182</f>
        <v>0</v>
      </c>
      <c r="S182" s="193">
        <v>0</v>
      </c>
      <c r="T182" s="194">
        <f>S182*H182</f>
        <v>0</v>
      </c>
      <c r="AR182" s="93" t="s">
        <v>176</v>
      </c>
      <c r="AT182" s="93" t="s">
        <v>171</v>
      </c>
      <c r="AU182" s="93" t="s">
        <v>81</v>
      </c>
      <c r="AY182" s="93" t="s">
        <v>169</v>
      </c>
      <c r="BE182" s="195">
        <f>IF(N182="základní",J182,0)</f>
        <v>0</v>
      </c>
      <c r="BF182" s="195">
        <f>IF(N182="snížená",J182,0)</f>
        <v>0</v>
      </c>
      <c r="BG182" s="195">
        <f>IF(N182="zákl. přenesená",J182,0)</f>
        <v>0</v>
      </c>
      <c r="BH182" s="195">
        <f>IF(N182="sníž. přenesená",J182,0)</f>
        <v>0</v>
      </c>
      <c r="BI182" s="195">
        <f>IF(N182="nulová",J182,0)</f>
        <v>0</v>
      </c>
      <c r="BJ182" s="93" t="s">
        <v>79</v>
      </c>
      <c r="BK182" s="195">
        <f>ROUND(I182*H182,2)</f>
        <v>0</v>
      </c>
      <c r="BL182" s="93" t="s">
        <v>176</v>
      </c>
      <c r="BM182" s="93" t="s">
        <v>287</v>
      </c>
    </row>
    <row r="183" spans="2:65" s="197" customFormat="1" x14ac:dyDescent="0.3">
      <c r="B183" s="196"/>
      <c r="D183" s="198" t="s">
        <v>178</v>
      </c>
      <c r="E183" s="199" t="s">
        <v>5</v>
      </c>
      <c r="F183" s="200" t="s">
        <v>282</v>
      </c>
      <c r="H183" s="199" t="s">
        <v>5</v>
      </c>
      <c r="L183" s="196"/>
      <c r="M183" s="201"/>
      <c r="N183" s="202"/>
      <c r="O183" s="202"/>
      <c r="P183" s="202"/>
      <c r="Q183" s="202"/>
      <c r="R183" s="202"/>
      <c r="S183" s="202"/>
      <c r="T183" s="203"/>
      <c r="AT183" s="199" t="s">
        <v>178</v>
      </c>
      <c r="AU183" s="199" t="s">
        <v>81</v>
      </c>
      <c r="AV183" s="197" t="s">
        <v>79</v>
      </c>
      <c r="AW183" s="197" t="s">
        <v>35</v>
      </c>
      <c r="AX183" s="197" t="s">
        <v>71</v>
      </c>
      <c r="AY183" s="199" t="s">
        <v>169</v>
      </c>
    </row>
    <row r="184" spans="2:65" s="205" customFormat="1" x14ac:dyDescent="0.3">
      <c r="B184" s="204"/>
      <c r="D184" s="198" t="s">
        <v>178</v>
      </c>
      <c r="E184" s="206" t="s">
        <v>5</v>
      </c>
      <c r="F184" s="207" t="s">
        <v>2057</v>
      </c>
      <c r="H184" s="208">
        <v>50</v>
      </c>
      <c r="L184" s="204"/>
      <c r="M184" s="209"/>
      <c r="N184" s="210"/>
      <c r="O184" s="210"/>
      <c r="P184" s="210"/>
      <c r="Q184" s="210"/>
      <c r="R184" s="210"/>
      <c r="S184" s="210"/>
      <c r="T184" s="211"/>
      <c r="AT184" s="206" t="s">
        <v>178</v>
      </c>
      <c r="AU184" s="206" t="s">
        <v>81</v>
      </c>
      <c r="AV184" s="205" t="s">
        <v>81</v>
      </c>
      <c r="AW184" s="205" t="s">
        <v>35</v>
      </c>
      <c r="AX184" s="205" t="s">
        <v>71</v>
      </c>
      <c r="AY184" s="206" t="s">
        <v>169</v>
      </c>
    </row>
    <row r="185" spans="2:65" s="213" customFormat="1" x14ac:dyDescent="0.3">
      <c r="B185" s="212"/>
      <c r="D185" s="198" t="s">
        <v>178</v>
      </c>
      <c r="E185" s="214" t="s">
        <v>5</v>
      </c>
      <c r="F185" s="215" t="s">
        <v>181</v>
      </c>
      <c r="H185" s="216">
        <v>50</v>
      </c>
      <c r="L185" s="212"/>
      <c r="M185" s="217"/>
      <c r="N185" s="218"/>
      <c r="O185" s="218"/>
      <c r="P185" s="218"/>
      <c r="Q185" s="218"/>
      <c r="R185" s="218"/>
      <c r="S185" s="218"/>
      <c r="T185" s="219"/>
      <c r="AT185" s="214" t="s">
        <v>178</v>
      </c>
      <c r="AU185" s="214" t="s">
        <v>81</v>
      </c>
      <c r="AV185" s="213" t="s">
        <v>176</v>
      </c>
      <c r="AW185" s="213" t="s">
        <v>35</v>
      </c>
      <c r="AX185" s="213" t="s">
        <v>79</v>
      </c>
      <c r="AY185" s="214" t="s">
        <v>169</v>
      </c>
    </row>
    <row r="186" spans="2:65" s="103" customFormat="1" ht="38.25" customHeight="1" x14ac:dyDescent="0.3">
      <c r="B186" s="104"/>
      <c r="C186" s="185">
        <f>MAX($C$106:C185)+1</f>
        <v>21</v>
      </c>
      <c r="D186" s="185" t="s">
        <v>171</v>
      </c>
      <c r="E186" s="186" t="s">
        <v>290</v>
      </c>
      <c r="F186" s="187" t="s">
        <v>291</v>
      </c>
      <c r="G186" s="188" t="s">
        <v>205</v>
      </c>
      <c r="H186" s="189">
        <v>1547.1</v>
      </c>
      <c r="I186" s="87"/>
      <c r="J186" s="190">
        <f>ROUND(I186*H186,2)</f>
        <v>0</v>
      </c>
      <c r="K186" s="187" t="s">
        <v>175</v>
      </c>
      <c r="L186" s="104"/>
      <c r="M186" s="191" t="s">
        <v>5</v>
      </c>
      <c r="N186" s="192" t="s">
        <v>42</v>
      </c>
      <c r="O186" s="105"/>
      <c r="P186" s="193">
        <f>O186*H186</f>
        <v>0</v>
      </c>
      <c r="Q186" s="193">
        <v>0</v>
      </c>
      <c r="R186" s="193">
        <f>Q186*H186</f>
        <v>0</v>
      </c>
      <c r="S186" s="193">
        <v>0</v>
      </c>
      <c r="T186" s="194">
        <f>S186*H186</f>
        <v>0</v>
      </c>
      <c r="AR186" s="93" t="s">
        <v>176</v>
      </c>
      <c r="AT186" s="93" t="s">
        <v>171</v>
      </c>
      <c r="AU186" s="93" t="s">
        <v>81</v>
      </c>
      <c r="AY186" s="93" t="s">
        <v>169</v>
      </c>
      <c r="BE186" s="195">
        <f>IF(N186="základní",J186,0)</f>
        <v>0</v>
      </c>
      <c r="BF186" s="195">
        <f>IF(N186="snížená",J186,0)</f>
        <v>0</v>
      </c>
      <c r="BG186" s="195">
        <f>IF(N186="zákl. přenesená",J186,0)</f>
        <v>0</v>
      </c>
      <c r="BH186" s="195">
        <f>IF(N186="sníž. přenesená",J186,0)</f>
        <v>0</v>
      </c>
      <c r="BI186" s="195">
        <f>IF(N186="nulová",J186,0)</f>
        <v>0</v>
      </c>
      <c r="BJ186" s="93" t="s">
        <v>79</v>
      </c>
      <c r="BK186" s="195">
        <f>ROUND(I186*H186,2)</f>
        <v>0</v>
      </c>
      <c r="BL186" s="93" t="s">
        <v>176</v>
      </c>
      <c r="BM186" s="93" t="s">
        <v>292</v>
      </c>
    </row>
    <row r="187" spans="2:65" s="103" customFormat="1" ht="94.5" x14ac:dyDescent="0.3">
      <c r="B187" s="104"/>
      <c r="D187" s="198" t="s">
        <v>207</v>
      </c>
      <c r="F187" s="220" t="s">
        <v>293</v>
      </c>
      <c r="L187" s="104"/>
      <c r="M187" s="221"/>
      <c r="N187" s="105"/>
      <c r="O187" s="105"/>
      <c r="P187" s="105"/>
      <c r="Q187" s="105"/>
      <c r="R187" s="105"/>
      <c r="S187" s="105"/>
      <c r="T187" s="222"/>
      <c r="AT187" s="93" t="s">
        <v>207</v>
      </c>
      <c r="AU187" s="93" t="s">
        <v>81</v>
      </c>
    </row>
    <row r="188" spans="2:65" s="205" customFormat="1" x14ac:dyDescent="0.3">
      <c r="B188" s="204"/>
      <c r="D188" s="198" t="s">
        <v>178</v>
      </c>
      <c r="E188" s="206" t="s">
        <v>5</v>
      </c>
      <c r="F188" s="207" t="s">
        <v>294</v>
      </c>
      <c r="H188" s="208">
        <v>1547.1</v>
      </c>
      <c r="L188" s="204"/>
      <c r="M188" s="209"/>
      <c r="N188" s="210"/>
      <c r="O188" s="210"/>
      <c r="P188" s="210"/>
      <c r="Q188" s="210"/>
      <c r="R188" s="210"/>
      <c r="S188" s="210"/>
      <c r="T188" s="211"/>
      <c r="AT188" s="206" t="s">
        <v>178</v>
      </c>
      <c r="AU188" s="206" t="s">
        <v>81</v>
      </c>
      <c r="AV188" s="205" t="s">
        <v>81</v>
      </c>
      <c r="AW188" s="205" t="s">
        <v>35</v>
      </c>
      <c r="AX188" s="205" t="s">
        <v>71</v>
      </c>
      <c r="AY188" s="206" t="s">
        <v>169</v>
      </c>
    </row>
    <row r="189" spans="2:65" s="213" customFormat="1" x14ac:dyDescent="0.3">
      <c r="B189" s="212"/>
      <c r="D189" s="198" t="s">
        <v>178</v>
      </c>
      <c r="E189" s="214" t="s">
        <v>5</v>
      </c>
      <c r="F189" s="215" t="s">
        <v>181</v>
      </c>
      <c r="H189" s="216">
        <v>1547.1</v>
      </c>
      <c r="L189" s="212"/>
      <c r="M189" s="217"/>
      <c r="N189" s="218"/>
      <c r="O189" s="218"/>
      <c r="P189" s="218"/>
      <c r="Q189" s="218"/>
      <c r="R189" s="218"/>
      <c r="S189" s="218"/>
      <c r="T189" s="219"/>
      <c r="AT189" s="214" t="s">
        <v>178</v>
      </c>
      <c r="AU189" s="214" t="s">
        <v>81</v>
      </c>
      <c r="AV189" s="213" t="s">
        <v>176</v>
      </c>
      <c r="AW189" s="213" t="s">
        <v>35</v>
      </c>
      <c r="AX189" s="213" t="s">
        <v>79</v>
      </c>
      <c r="AY189" s="214" t="s">
        <v>169</v>
      </c>
    </row>
    <row r="190" spans="2:65" s="103" customFormat="1" ht="38.25" customHeight="1" x14ac:dyDescent="0.3">
      <c r="B190" s="104"/>
      <c r="C190" s="185">
        <f>MAX($C$106:C189)+1</f>
        <v>22</v>
      </c>
      <c r="D190" s="185" t="s">
        <v>171</v>
      </c>
      <c r="E190" s="186" t="s">
        <v>295</v>
      </c>
      <c r="F190" s="187" t="s">
        <v>296</v>
      </c>
      <c r="G190" s="188" t="s">
        <v>205</v>
      </c>
      <c r="H190" s="189">
        <v>1865</v>
      </c>
      <c r="I190" s="87"/>
      <c r="J190" s="190">
        <f>ROUND(I190*H190,2)</f>
        <v>0</v>
      </c>
      <c r="K190" s="187" t="s">
        <v>175</v>
      </c>
      <c r="L190" s="104"/>
      <c r="M190" s="191" t="s">
        <v>5</v>
      </c>
      <c r="N190" s="192" t="s">
        <v>42</v>
      </c>
      <c r="O190" s="105"/>
      <c r="P190" s="193">
        <f>O190*H190</f>
        <v>0</v>
      </c>
      <c r="Q190" s="193">
        <v>0</v>
      </c>
      <c r="R190" s="193">
        <f>Q190*H190</f>
        <v>0</v>
      </c>
      <c r="S190" s="193">
        <v>0</v>
      </c>
      <c r="T190" s="194">
        <f>S190*H190</f>
        <v>0</v>
      </c>
      <c r="AR190" s="93" t="s">
        <v>176</v>
      </c>
      <c r="AT190" s="93" t="s">
        <v>171</v>
      </c>
      <c r="AU190" s="93" t="s">
        <v>81</v>
      </c>
      <c r="AY190" s="93" t="s">
        <v>169</v>
      </c>
      <c r="BE190" s="195">
        <f>IF(N190="základní",J190,0)</f>
        <v>0</v>
      </c>
      <c r="BF190" s="195">
        <f>IF(N190="snížená",J190,0)</f>
        <v>0</v>
      </c>
      <c r="BG190" s="195">
        <f>IF(N190="zákl. přenesená",J190,0)</f>
        <v>0</v>
      </c>
      <c r="BH190" s="195">
        <f>IF(N190="sníž. přenesená",J190,0)</f>
        <v>0</v>
      </c>
      <c r="BI190" s="195">
        <f>IF(N190="nulová",J190,0)</f>
        <v>0</v>
      </c>
      <c r="BJ190" s="93" t="s">
        <v>79</v>
      </c>
      <c r="BK190" s="195">
        <f>ROUND(I190*H190,2)</f>
        <v>0</v>
      </c>
      <c r="BL190" s="93" t="s">
        <v>176</v>
      </c>
      <c r="BM190" s="93" t="s">
        <v>297</v>
      </c>
    </row>
    <row r="191" spans="2:65" s="103" customFormat="1" ht="189" x14ac:dyDescent="0.3">
      <c r="B191" s="104"/>
      <c r="D191" s="198" t="s">
        <v>207</v>
      </c>
      <c r="F191" s="220" t="s">
        <v>298</v>
      </c>
      <c r="L191" s="104"/>
      <c r="M191" s="221"/>
      <c r="N191" s="105"/>
      <c r="O191" s="105"/>
      <c r="P191" s="105"/>
      <c r="Q191" s="105"/>
      <c r="R191" s="105"/>
      <c r="S191" s="105"/>
      <c r="T191" s="222"/>
      <c r="AT191" s="93" t="s">
        <v>207</v>
      </c>
      <c r="AU191" s="93" t="s">
        <v>81</v>
      </c>
    </row>
    <row r="192" spans="2:65" s="197" customFormat="1" x14ac:dyDescent="0.3">
      <c r="B192" s="196"/>
      <c r="D192" s="198" t="s">
        <v>178</v>
      </c>
      <c r="E192" s="199" t="s">
        <v>5</v>
      </c>
      <c r="F192" s="200" t="s">
        <v>299</v>
      </c>
      <c r="H192" s="199" t="s">
        <v>5</v>
      </c>
      <c r="L192" s="196"/>
      <c r="M192" s="201"/>
      <c r="N192" s="202"/>
      <c r="O192" s="202"/>
      <c r="P192" s="202"/>
      <c r="Q192" s="202"/>
      <c r="R192" s="202"/>
      <c r="S192" s="202"/>
      <c r="T192" s="203"/>
      <c r="AT192" s="199" t="s">
        <v>178</v>
      </c>
      <c r="AU192" s="199" t="s">
        <v>81</v>
      </c>
      <c r="AV192" s="197" t="s">
        <v>79</v>
      </c>
      <c r="AW192" s="197" t="s">
        <v>35</v>
      </c>
      <c r="AX192" s="197" t="s">
        <v>71</v>
      </c>
      <c r="AY192" s="199" t="s">
        <v>169</v>
      </c>
    </row>
    <row r="193" spans="2:65" s="205" customFormat="1" x14ac:dyDescent="0.3">
      <c r="B193" s="204"/>
      <c r="D193" s="198" t="s">
        <v>178</v>
      </c>
      <c r="E193" s="206" t="s">
        <v>5</v>
      </c>
      <c r="F193" s="207" t="s">
        <v>300</v>
      </c>
      <c r="H193" s="208">
        <v>1571</v>
      </c>
      <c r="L193" s="204"/>
      <c r="M193" s="209"/>
      <c r="N193" s="210"/>
      <c r="O193" s="210"/>
      <c r="P193" s="210"/>
      <c r="Q193" s="210"/>
      <c r="R193" s="210"/>
      <c r="S193" s="210"/>
      <c r="T193" s="211"/>
      <c r="AT193" s="206" t="s">
        <v>178</v>
      </c>
      <c r="AU193" s="206" t="s">
        <v>81</v>
      </c>
      <c r="AV193" s="205" t="s">
        <v>81</v>
      </c>
      <c r="AW193" s="205" t="s">
        <v>35</v>
      </c>
      <c r="AX193" s="205" t="s">
        <v>71</v>
      </c>
      <c r="AY193" s="206" t="s">
        <v>169</v>
      </c>
    </row>
    <row r="194" spans="2:65" s="197" customFormat="1" x14ac:dyDescent="0.3">
      <c r="B194" s="196"/>
      <c r="D194" s="198" t="s">
        <v>178</v>
      </c>
      <c r="E194" s="199" t="s">
        <v>5</v>
      </c>
      <c r="F194" s="200" t="s">
        <v>301</v>
      </c>
      <c r="H194" s="199" t="s">
        <v>5</v>
      </c>
      <c r="L194" s="196"/>
      <c r="M194" s="201"/>
      <c r="N194" s="202"/>
      <c r="O194" s="202"/>
      <c r="P194" s="202"/>
      <c r="Q194" s="202"/>
      <c r="R194" s="202"/>
      <c r="S194" s="202"/>
      <c r="T194" s="203"/>
      <c r="AT194" s="199" t="s">
        <v>178</v>
      </c>
      <c r="AU194" s="199" t="s">
        <v>81</v>
      </c>
      <c r="AV194" s="197" t="s">
        <v>79</v>
      </c>
      <c r="AW194" s="197" t="s">
        <v>35</v>
      </c>
      <c r="AX194" s="197" t="s">
        <v>71</v>
      </c>
      <c r="AY194" s="199" t="s">
        <v>169</v>
      </c>
    </row>
    <row r="195" spans="2:65" s="205" customFormat="1" x14ac:dyDescent="0.3">
      <c r="B195" s="204"/>
      <c r="D195" s="198" t="s">
        <v>178</v>
      </c>
      <c r="E195" s="206" t="s">
        <v>5</v>
      </c>
      <c r="F195" s="207" t="s">
        <v>302</v>
      </c>
      <c r="H195" s="208">
        <v>294</v>
      </c>
      <c r="L195" s="204"/>
      <c r="M195" s="209"/>
      <c r="N195" s="210"/>
      <c r="O195" s="210"/>
      <c r="P195" s="210"/>
      <c r="Q195" s="210"/>
      <c r="R195" s="210"/>
      <c r="S195" s="210"/>
      <c r="T195" s="211"/>
      <c r="AT195" s="206" t="s">
        <v>178</v>
      </c>
      <c r="AU195" s="206" t="s">
        <v>81</v>
      </c>
      <c r="AV195" s="205" t="s">
        <v>81</v>
      </c>
      <c r="AW195" s="205" t="s">
        <v>35</v>
      </c>
      <c r="AX195" s="205" t="s">
        <v>71</v>
      </c>
      <c r="AY195" s="206" t="s">
        <v>169</v>
      </c>
    </row>
    <row r="196" spans="2:65" s="213" customFormat="1" x14ac:dyDescent="0.3">
      <c r="B196" s="212"/>
      <c r="D196" s="198" t="s">
        <v>178</v>
      </c>
      <c r="E196" s="214" t="s">
        <v>5</v>
      </c>
      <c r="F196" s="215" t="s">
        <v>181</v>
      </c>
      <c r="H196" s="216">
        <v>1865</v>
      </c>
      <c r="L196" s="212"/>
      <c r="M196" s="217"/>
      <c r="N196" s="218"/>
      <c r="O196" s="218"/>
      <c r="P196" s="218"/>
      <c r="Q196" s="218"/>
      <c r="R196" s="218"/>
      <c r="S196" s="218"/>
      <c r="T196" s="219"/>
      <c r="AT196" s="214" t="s">
        <v>178</v>
      </c>
      <c r="AU196" s="214" t="s">
        <v>81</v>
      </c>
      <c r="AV196" s="213" t="s">
        <v>176</v>
      </c>
      <c r="AW196" s="213" t="s">
        <v>35</v>
      </c>
      <c r="AX196" s="213" t="s">
        <v>79</v>
      </c>
      <c r="AY196" s="214" t="s">
        <v>169</v>
      </c>
    </row>
    <row r="197" spans="2:65" s="103" customFormat="1" ht="38.25" customHeight="1" x14ac:dyDescent="0.3">
      <c r="B197" s="104"/>
      <c r="C197" s="185">
        <f>MAX($C$106:C196)+1</f>
        <v>23</v>
      </c>
      <c r="D197" s="185" t="s">
        <v>171</v>
      </c>
      <c r="E197" s="186" t="s">
        <v>304</v>
      </c>
      <c r="F197" s="187" t="s">
        <v>305</v>
      </c>
      <c r="G197" s="188" t="s">
        <v>205</v>
      </c>
      <c r="H197" s="189">
        <v>1865</v>
      </c>
      <c r="I197" s="87"/>
      <c r="J197" s="190">
        <f>ROUND(I197*H197,2)</f>
        <v>0</v>
      </c>
      <c r="K197" s="187" t="s">
        <v>175</v>
      </c>
      <c r="L197" s="104"/>
      <c r="M197" s="191" t="s">
        <v>5</v>
      </c>
      <c r="N197" s="192" t="s">
        <v>42</v>
      </c>
      <c r="O197" s="105"/>
      <c r="P197" s="193">
        <f>O197*H197</f>
        <v>0</v>
      </c>
      <c r="Q197" s="193">
        <v>0</v>
      </c>
      <c r="R197" s="193">
        <f>Q197*H197</f>
        <v>0</v>
      </c>
      <c r="S197" s="193">
        <v>0</v>
      </c>
      <c r="T197" s="194">
        <f>S197*H197</f>
        <v>0</v>
      </c>
      <c r="AR197" s="93" t="s">
        <v>176</v>
      </c>
      <c r="AT197" s="93" t="s">
        <v>171</v>
      </c>
      <c r="AU197" s="93" t="s">
        <v>81</v>
      </c>
      <c r="AY197" s="93" t="s">
        <v>169</v>
      </c>
      <c r="BE197" s="195">
        <f>IF(N197="základní",J197,0)</f>
        <v>0</v>
      </c>
      <c r="BF197" s="195">
        <f>IF(N197="snížená",J197,0)</f>
        <v>0</v>
      </c>
      <c r="BG197" s="195">
        <f>IF(N197="zákl. přenesená",J197,0)</f>
        <v>0</v>
      </c>
      <c r="BH197" s="195">
        <f>IF(N197="sníž. přenesená",J197,0)</f>
        <v>0</v>
      </c>
      <c r="BI197" s="195">
        <f>IF(N197="nulová",J197,0)</f>
        <v>0</v>
      </c>
      <c r="BJ197" s="93" t="s">
        <v>79</v>
      </c>
      <c r="BK197" s="195">
        <f>ROUND(I197*H197,2)</f>
        <v>0</v>
      </c>
      <c r="BL197" s="93" t="s">
        <v>176</v>
      </c>
      <c r="BM197" s="93" t="s">
        <v>306</v>
      </c>
    </row>
    <row r="198" spans="2:65" s="103" customFormat="1" ht="189" x14ac:dyDescent="0.3">
      <c r="B198" s="104"/>
      <c r="D198" s="198" t="s">
        <v>207</v>
      </c>
      <c r="F198" s="220" t="s">
        <v>298</v>
      </c>
      <c r="L198" s="104"/>
      <c r="M198" s="221"/>
      <c r="N198" s="105"/>
      <c r="O198" s="105"/>
      <c r="P198" s="105"/>
      <c r="Q198" s="105"/>
      <c r="R198" s="105"/>
      <c r="S198" s="105"/>
      <c r="T198" s="222"/>
      <c r="AT198" s="93" t="s">
        <v>207</v>
      </c>
      <c r="AU198" s="93" t="s">
        <v>81</v>
      </c>
    </row>
    <row r="199" spans="2:65" s="197" customFormat="1" x14ac:dyDescent="0.3">
      <c r="B199" s="196"/>
      <c r="D199" s="198" t="s">
        <v>178</v>
      </c>
      <c r="E199" s="199" t="s">
        <v>5</v>
      </c>
      <c r="F199" s="200" t="s">
        <v>307</v>
      </c>
      <c r="H199" s="199" t="s">
        <v>5</v>
      </c>
      <c r="L199" s="196"/>
      <c r="M199" s="201"/>
      <c r="N199" s="202"/>
      <c r="O199" s="202"/>
      <c r="P199" s="202"/>
      <c r="Q199" s="202"/>
      <c r="R199" s="202"/>
      <c r="S199" s="202"/>
      <c r="T199" s="203"/>
      <c r="AT199" s="199" t="s">
        <v>178</v>
      </c>
      <c r="AU199" s="199" t="s">
        <v>81</v>
      </c>
      <c r="AV199" s="197" t="s">
        <v>79</v>
      </c>
      <c r="AW199" s="197" t="s">
        <v>35</v>
      </c>
      <c r="AX199" s="197" t="s">
        <v>71</v>
      </c>
      <c r="AY199" s="199" t="s">
        <v>169</v>
      </c>
    </row>
    <row r="200" spans="2:65" s="205" customFormat="1" x14ac:dyDescent="0.3">
      <c r="B200" s="204"/>
      <c r="D200" s="198" t="s">
        <v>178</v>
      </c>
      <c r="E200" s="206" t="s">
        <v>5</v>
      </c>
      <c r="F200" s="207">
        <v>1865</v>
      </c>
      <c r="H200" s="208">
        <v>1865</v>
      </c>
      <c r="L200" s="204"/>
      <c r="M200" s="209"/>
      <c r="N200" s="210"/>
      <c r="O200" s="210"/>
      <c r="P200" s="210"/>
      <c r="Q200" s="210"/>
      <c r="R200" s="210"/>
      <c r="S200" s="210"/>
      <c r="T200" s="211"/>
      <c r="AT200" s="206" t="s">
        <v>178</v>
      </c>
      <c r="AU200" s="206" t="s">
        <v>81</v>
      </c>
      <c r="AV200" s="205" t="s">
        <v>81</v>
      </c>
      <c r="AW200" s="205" t="s">
        <v>35</v>
      </c>
      <c r="AX200" s="205" t="s">
        <v>71</v>
      </c>
      <c r="AY200" s="206" t="s">
        <v>169</v>
      </c>
    </row>
    <row r="201" spans="2:65" s="213" customFormat="1" x14ac:dyDescent="0.3">
      <c r="B201" s="212"/>
      <c r="D201" s="198" t="s">
        <v>178</v>
      </c>
      <c r="E201" s="214" t="s">
        <v>5</v>
      </c>
      <c r="F201" s="215" t="s">
        <v>181</v>
      </c>
      <c r="H201" s="216">
        <v>1865</v>
      </c>
      <c r="L201" s="212"/>
      <c r="M201" s="217"/>
      <c r="N201" s="218"/>
      <c r="O201" s="218"/>
      <c r="P201" s="218"/>
      <c r="Q201" s="218"/>
      <c r="R201" s="218"/>
      <c r="S201" s="218"/>
      <c r="T201" s="219"/>
      <c r="AT201" s="214" t="s">
        <v>178</v>
      </c>
      <c r="AU201" s="214" t="s">
        <v>81</v>
      </c>
      <c r="AV201" s="213" t="s">
        <v>176</v>
      </c>
      <c r="AW201" s="213" t="s">
        <v>35</v>
      </c>
      <c r="AX201" s="213" t="s">
        <v>79</v>
      </c>
      <c r="AY201" s="214" t="s">
        <v>169</v>
      </c>
    </row>
    <row r="202" spans="2:65" s="103" customFormat="1" ht="16.5" customHeight="1" x14ac:dyDescent="0.3">
      <c r="B202" s="104"/>
      <c r="C202" s="185">
        <f>MAX($C$106:C201)+1</f>
        <v>24</v>
      </c>
      <c r="D202" s="185" t="s">
        <v>171</v>
      </c>
      <c r="E202" s="186" t="s">
        <v>309</v>
      </c>
      <c r="F202" s="187" t="s">
        <v>310</v>
      </c>
      <c r="G202" s="188" t="s">
        <v>205</v>
      </c>
      <c r="H202" s="189">
        <v>1865</v>
      </c>
      <c r="I202" s="87"/>
      <c r="J202" s="190">
        <f>ROUND(I202*H202,2)</f>
        <v>0</v>
      </c>
      <c r="K202" s="187" t="s">
        <v>175</v>
      </c>
      <c r="L202" s="104"/>
      <c r="M202" s="191" t="s">
        <v>5</v>
      </c>
      <c r="N202" s="192" t="s">
        <v>42</v>
      </c>
      <c r="O202" s="105"/>
      <c r="P202" s="193">
        <f>O202*H202</f>
        <v>0</v>
      </c>
      <c r="Q202" s="193">
        <v>0</v>
      </c>
      <c r="R202" s="193">
        <f>Q202*H202</f>
        <v>0</v>
      </c>
      <c r="S202" s="193">
        <v>0</v>
      </c>
      <c r="T202" s="194">
        <f>S202*H202</f>
        <v>0</v>
      </c>
      <c r="AR202" s="93" t="s">
        <v>176</v>
      </c>
      <c r="AT202" s="93" t="s">
        <v>171</v>
      </c>
      <c r="AU202" s="93" t="s">
        <v>81</v>
      </c>
      <c r="AY202" s="93" t="s">
        <v>169</v>
      </c>
      <c r="BE202" s="195">
        <f>IF(N202="základní",J202,0)</f>
        <v>0</v>
      </c>
      <c r="BF202" s="195">
        <f>IF(N202="snížená",J202,0)</f>
        <v>0</v>
      </c>
      <c r="BG202" s="195">
        <f>IF(N202="zákl. přenesená",J202,0)</f>
        <v>0</v>
      </c>
      <c r="BH202" s="195">
        <f>IF(N202="sníž. přenesená",J202,0)</f>
        <v>0</v>
      </c>
      <c r="BI202" s="195">
        <f>IF(N202="nulová",J202,0)</f>
        <v>0</v>
      </c>
      <c r="BJ202" s="93" t="s">
        <v>79</v>
      </c>
      <c r="BK202" s="195">
        <f>ROUND(I202*H202,2)</f>
        <v>0</v>
      </c>
      <c r="BL202" s="93" t="s">
        <v>176</v>
      </c>
      <c r="BM202" s="93" t="s">
        <v>311</v>
      </c>
    </row>
    <row r="203" spans="2:65" s="103" customFormat="1" ht="283.5" x14ac:dyDescent="0.3">
      <c r="B203" s="104"/>
      <c r="D203" s="198" t="s">
        <v>207</v>
      </c>
      <c r="F203" s="220" t="s">
        <v>312</v>
      </c>
      <c r="L203" s="104"/>
      <c r="M203" s="221"/>
      <c r="N203" s="105"/>
      <c r="O203" s="105"/>
      <c r="P203" s="105"/>
      <c r="Q203" s="105"/>
      <c r="R203" s="105"/>
      <c r="S203" s="105"/>
      <c r="T203" s="222"/>
      <c r="AT203" s="93" t="s">
        <v>207</v>
      </c>
      <c r="AU203" s="93" t="s">
        <v>81</v>
      </c>
    </row>
    <row r="204" spans="2:65" s="103" customFormat="1" ht="25.5" customHeight="1" x14ac:dyDescent="0.3">
      <c r="B204" s="104"/>
      <c r="C204" s="185">
        <f>MAX($C$106:C203)+1</f>
        <v>25</v>
      </c>
      <c r="D204" s="185" t="s">
        <v>171</v>
      </c>
      <c r="E204" s="186" t="s">
        <v>313</v>
      </c>
      <c r="F204" s="187" t="s">
        <v>314</v>
      </c>
      <c r="G204" s="188" t="s">
        <v>315</v>
      </c>
      <c r="H204" s="189">
        <f>H206</f>
        <v>2797.5</v>
      </c>
      <c r="I204" s="87"/>
      <c r="J204" s="190">
        <f>ROUND(I204*H204,2)</f>
        <v>0</v>
      </c>
      <c r="K204" s="187" t="s">
        <v>175</v>
      </c>
      <c r="L204" s="104"/>
      <c r="M204" s="191" t="s">
        <v>5</v>
      </c>
      <c r="N204" s="192" t="s">
        <v>42</v>
      </c>
      <c r="O204" s="105"/>
      <c r="P204" s="193">
        <f>O204*H204</f>
        <v>0</v>
      </c>
      <c r="Q204" s="193">
        <v>0</v>
      </c>
      <c r="R204" s="193">
        <f>Q204*H204</f>
        <v>0</v>
      </c>
      <c r="S204" s="193">
        <v>0</v>
      </c>
      <c r="T204" s="194">
        <f>S204*H204</f>
        <v>0</v>
      </c>
      <c r="AR204" s="93" t="s">
        <v>176</v>
      </c>
      <c r="AT204" s="93" t="s">
        <v>171</v>
      </c>
      <c r="AU204" s="93" t="s">
        <v>81</v>
      </c>
      <c r="AY204" s="93" t="s">
        <v>169</v>
      </c>
      <c r="BE204" s="195">
        <f>IF(N204="základní",J204,0)</f>
        <v>0</v>
      </c>
      <c r="BF204" s="195">
        <f>IF(N204="snížená",J204,0)</f>
        <v>0</v>
      </c>
      <c r="BG204" s="195">
        <f>IF(N204="zákl. přenesená",J204,0)</f>
        <v>0</v>
      </c>
      <c r="BH204" s="195">
        <f>IF(N204="sníž. přenesená",J204,0)</f>
        <v>0</v>
      </c>
      <c r="BI204" s="195">
        <f>IF(N204="nulová",J204,0)</f>
        <v>0</v>
      </c>
      <c r="BJ204" s="93" t="s">
        <v>79</v>
      </c>
      <c r="BK204" s="195">
        <f>ROUND(I204*H204,2)</f>
        <v>0</v>
      </c>
      <c r="BL204" s="93" t="s">
        <v>176</v>
      </c>
      <c r="BM204" s="93" t="s">
        <v>316</v>
      </c>
    </row>
    <row r="205" spans="2:65" s="103" customFormat="1" ht="27" x14ac:dyDescent="0.3">
      <c r="B205" s="104"/>
      <c r="D205" s="198" t="s">
        <v>207</v>
      </c>
      <c r="F205" s="220" t="s">
        <v>317</v>
      </c>
      <c r="L205" s="104"/>
      <c r="M205" s="221"/>
      <c r="N205" s="105"/>
      <c r="O205" s="105"/>
      <c r="P205" s="105"/>
      <c r="Q205" s="105"/>
      <c r="R205" s="105"/>
      <c r="S205" s="105"/>
      <c r="T205" s="222"/>
      <c r="AT205" s="93" t="s">
        <v>207</v>
      </c>
      <c r="AU205" s="93" t="s">
        <v>81</v>
      </c>
    </row>
    <row r="206" spans="2:65" s="205" customFormat="1" x14ac:dyDescent="0.3">
      <c r="B206" s="204"/>
      <c r="D206" s="198" t="s">
        <v>178</v>
      </c>
      <c r="F206" s="207" t="s">
        <v>2046</v>
      </c>
      <c r="H206" s="208">
        <f>1865*1.5</f>
        <v>2797.5</v>
      </c>
      <c r="L206" s="204"/>
      <c r="M206" s="209"/>
      <c r="N206" s="210"/>
      <c r="O206" s="210"/>
      <c r="P206" s="210"/>
      <c r="Q206" s="210"/>
      <c r="R206" s="210"/>
      <c r="S206" s="210"/>
      <c r="T206" s="211"/>
      <c r="AT206" s="206" t="s">
        <v>178</v>
      </c>
      <c r="AU206" s="206" t="s">
        <v>81</v>
      </c>
      <c r="AV206" s="205" t="s">
        <v>81</v>
      </c>
      <c r="AW206" s="205" t="s">
        <v>6</v>
      </c>
      <c r="AX206" s="205" t="s">
        <v>79</v>
      </c>
      <c r="AY206" s="206" t="s">
        <v>169</v>
      </c>
    </row>
    <row r="207" spans="2:65" s="103" customFormat="1" ht="25.5" customHeight="1" x14ac:dyDescent="0.3">
      <c r="B207" s="104"/>
      <c r="C207" s="185">
        <f>MAX($C$106:C206)+1</f>
        <v>26</v>
      </c>
      <c r="D207" s="185" t="s">
        <v>171</v>
      </c>
      <c r="E207" s="186" t="s">
        <v>319</v>
      </c>
      <c r="F207" s="187" t="s">
        <v>320</v>
      </c>
      <c r="G207" s="188" t="s">
        <v>205</v>
      </c>
      <c r="H207" s="189">
        <v>274</v>
      </c>
      <c r="I207" s="87"/>
      <c r="J207" s="190">
        <f>ROUND(I207*H207,2)</f>
        <v>0</v>
      </c>
      <c r="K207" s="187" t="s">
        <v>175</v>
      </c>
      <c r="L207" s="104"/>
      <c r="M207" s="191" t="s">
        <v>5</v>
      </c>
      <c r="N207" s="192" t="s">
        <v>42</v>
      </c>
      <c r="O207" s="105"/>
      <c r="P207" s="193">
        <f>O207*H207</f>
        <v>0</v>
      </c>
      <c r="Q207" s="193">
        <v>0</v>
      </c>
      <c r="R207" s="193">
        <f>Q207*H207</f>
        <v>0</v>
      </c>
      <c r="S207" s="193">
        <v>0</v>
      </c>
      <c r="T207" s="194">
        <f>S207*H207</f>
        <v>0</v>
      </c>
      <c r="AR207" s="93" t="s">
        <v>176</v>
      </c>
      <c r="AT207" s="93" t="s">
        <v>171</v>
      </c>
      <c r="AU207" s="93" t="s">
        <v>81</v>
      </c>
      <c r="AY207" s="93" t="s">
        <v>169</v>
      </c>
      <c r="BE207" s="195">
        <f>IF(N207="základní",J207,0)</f>
        <v>0</v>
      </c>
      <c r="BF207" s="195">
        <f>IF(N207="snížená",J207,0)</f>
        <v>0</v>
      </c>
      <c r="BG207" s="195">
        <f>IF(N207="zákl. přenesená",J207,0)</f>
        <v>0</v>
      </c>
      <c r="BH207" s="195">
        <f>IF(N207="sníž. přenesená",J207,0)</f>
        <v>0</v>
      </c>
      <c r="BI207" s="195">
        <f>IF(N207="nulová",J207,0)</f>
        <v>0</v>
      </c>
      <c r="BJ207" s="93" t="s">
        <v>79</v>
      </c>
      <c r="BK207" s="195">
        <f>ROUND(I207*H207,2)</f>
        <v>0</v>
      </c>
      <c r="BL207" s="93" t="s">
        <v>176</v>
      </c>
      <c r="BM207" s="93" t="s">
        <v>321</v>
      </c>
    </row>
    <row r="208" spans="2:65" s="103" customFormat="1" ht="409.5" x14ac:dyDescent="0.3">
      <c r="B208" s="104"/>
      <c r="D208" s="198" t="s">
        <v>207</v>
      </c>
      <c r="F208" s="220" t="s">
        <v>322</v>
      </c>
      <c r="L208" s="104"/>
      <c r="M208" s="221"/>
      <c r="N208" s="105"/>
      <c r="O208" s="105"/>
      <c r="P208" s="105"/>
      <c r="Q208" s="105"/>
      <c r="R208" s="105"/>
      <c r="S208" s="105"/>
      <c r="T208" s="222"/>
      <c r="AT208" s="93" t="s">
        <v>207</v>
      </c>
      <c r="AU208" s="93" t="s">
        <v>81</v>
      </c>
    </row>
    <row r="209" spans="2:65" s="197" customFormat="1" x14ac:dyDescent="0.3">
      <c r="B209" s="196"/>
      <c r="D209" s="198" t="s">
        <v>178</v>
      </c>
      <c r="E209" s="199" t="s">
        <v>5</v>
      </c>
      <c r="F209" s="200" t="s">
        <v>323</v>
      </c>
      <c r="H209" s="199" t="s">
        <v>5</v>
      </c>
      <c r="L209" s="196"/>
      <c r="M209" s="201"/>
      <c r="N209" s="202"/>
      <c r="O209" s="202"/>
      <c r="P209" s="202"/>
      <c r="Q209" s="202"/>
      <c r="R209" s="202"/>
      <c r="S209" s="202"/>
      <c r="T209" s="203"/>
      <c r="AT209" s="199" t="s">
        <v>178</v>
      </c>
      <c r="AU209" s="199" t="s">
        <v>81</v>
      </c>
      <c r="AV209" s="197" t="s">
        <v>79</v>
      </c>
      <c r="AW209" s="197" t="s">
        <v>35</v>
      </c>
      <c r="AX209" s="197" t="s">
        <v>71</v>
      </c>
      <c r="AY209" s="199" t="s">
        <v>169</v>
      </c>
    </row>
    <row r="210" spans="2:65" s="205" customFormat="1" x14ac:dyDescent="0.3">
      <c r="B210" s="204"/>
      <c r="D210" s="198" t="s">
        <v>178</v>
      </c>
      <c r="E210" s="206" t="s">
        <v>5</v>
      </c>
      <c r="F210" s="207" t="s">
        <v>324</v>
      </c>
      <c r="H210" s="208">
        <v>274</v>
      </c>
      <c r="L210" s="204"/>
      <c r="M210" s="209"/>
      <c r="N210" s="210"/>
      <c r="O210" s="210"/>
      <c r="P210" s="210"/>
      <c r="Q210" s="210"/>
      <c r="R210" s="210"/>
      <c r="S210" s="210"/>
      <c r="T210" s="211"/>
      <c r="AT210" s="206" t="s">
        <v>178</v>
      </c>
      <c r="AU210" s="206" t="s">
        <v>81</v>
      </c>
      <c r="AV210" s="205" t="s">
        <v>81</v>
      </c>
      <c r="AW210" s="205" t="s">
        <v>35</v>
      </c>
      <c r="AX210" s="205" t="s">
        <v>71</v>
      </c>
      <c r="AY210" s="206" t="s">
        <v>169</v>
      </c>
    </row>
    <row r="211" spans="2:65" s="213" customFormat="1" x14ac:dyDescent="0.3">
      <c r="B211" s="212"/>
      <c r="D211" s="198" t="s">
        <v>178</v>
      </c>
      <c r="E211" s="214" t="s">
        <v>5</v>
      </c>
      <c r="F211" s="215" t="s">
        <v>181</v>
      </c>
      <c r="H211" s="216">
        <v>274</v>
      </c>
      <c r="L211" s="212"/>
      <c r="M211" s="217"/>
      <c r="N211" s="218"/>
      <c r="O211" s="218"/>
      <c r="P211" s="218"/>
      <c r="Q211" s="218"/>
      <c r="R211" s="218"/>
      <c r="S211" s="218"/>
      <c r="T211" s="219"/>
      <c r="AT211" s="214" t="s">
        <v>178</v>
      </c>
      <c r="AU211" s="214" t="s">
        <v>81</v>
      </c>
      <c r="AV211" s="213" t="s">
        <v>176</v>
      </c>
      <c r="AW211" s="213" t="s">
        <v>35</v>
      </c>
      <c r="AX211" s="213" t="s">
        <v>79</v>
      </c>
      <c r="AY211" s="214" t="s">
        <v>169</v>
      </c>
    </row>
    <row r="212" spans="2:65" s="103" customFormat="1" ht="25.5" customHeight="1" x14ac:dyDescent="0.3">
      <c r="B212" s="104"/>
      <c r="C212" s="185">
        <f>MAX($C$106:C211)+1</f>
        <v>27</v>
      </c>
      <c r="D212" s="185" t="s">
        <v>171</v>
      </c>
      <c r="E212" s="186" t="s">
        <v>325</v>
      </c>
      <c r="F212" s="187" t="s">
        <v>326</v>
      </c>
      <c r="G212" s="188" t="s">
        <v>188</v>
      </c>
      <c r="H212" s="189">
        <v>675.37099999999998</v>
      </c>
      <c r="I212" s="87"/>
      <c r="J212" s="190">
        <f>ROUND(I212*H212,2)</f>
        <v>0</v>
      </c>
      <c r="K212" s="187" t="s">
        <v>175</v>
      </c>
      <c r="L212" s="104"/>
      <c r="M212" s="191" t="s">
        <v>5</v>
      </c>
      <c r="N212" s="192" t="s">
        <v>42</v>
      </c>
      <c r="O212" s="105"/>
      <c r="P212" s="193">
        <f>O212*H212</f>
        <v>0</v>
      </c>
      <c r="Q212" s="193">
        <v>0</v>
      </c>
      <c r="R212" s="193">
        <f>Q212*H212</f>
        <v>0</v>
      </c>
      <c r="S212" s="193">
        <v>0</v>
      </c>
      <c r="T212" s="194">
        <f>S212*H212</f>
        <v>0</v>
      </c>
      <c r="AR212" s="93" t="s">
        <v>176</v>
      </c>
      <c r="AT212" s="93" t="s">
        <v>171</v>
      </c>
      <c r="AU212" s="93" t="s">
        <v>81</v>
      </c>
      <c r="AY212" s="93" t="s">
        <v>169</v>
      </c>
      <c r="BE212" s="195">
        <f>IF(N212="základní",J212,0)</f>
        <v>0</v>
      </c>
      <c r="BF212" s="195">
        <f>IF(N212="snížená",J212,0)</f>
        <v>0</v>
      </c>
      <c r="BG212" s="195">
        <f>IF(N212="zákl. přenesená",J212,0)</f>
        <v>0</v>
      </c>
      <c r="BH212" s="195">
        <f>IF(N212="sníž. přenesená",J212,0)</f>
        <v>0</v>
      </c>
      <c r="BI212" s="195">
        <f>IF(N212="nulová",J212,0)</f>
        <v>0</v>
      </c>
      <c r="BJ212" s="93" t="s">
        <v>79</v>
      </c>
      <c r="BK212" s="195">
        <f>ROUND(I212*H212,2)</f>
        <v>0</v>
      </c>
      <c r="BL212" s="93" t="s">
        <v>176</v>
      </c>
      <c r="BM212" s="93" t="s">
        <v>327</v>
      </c>
    </row>
    <row r="213" spans="2:65" s="103" customFormat="1" ht="162" x14ac:dyDescent="0.3">
      <c r="B213" s="104"/>
      <c r="D213" s="198" t="s">
        <v>207</v>
      </c>
      <c r="F213" s="220" t="s">
        <v>328</v>
      </c>
      <c r="L213" s="104"/>
      <c r="M213" s="221"/>
      <c r="N213" s="105"/>
      <c r="O213" s="105"/>
      <c r="P213" s="105"/>
      <c r="Q213" s="105"/>
      <c r="R213" s="105"/>
      <c r="S213" s="105"/>
      <c r="T213" s="222"/>
      <c r="AT213" s="93" t="s">
        <v>207</v>
      </c>
      <c r="AU213" s="93" t="s">
        <v>81</v>
      </c>
    </row>
    <row r="214" spans="2:65" s="205" customFormat="1" x14ac:dyDescent="0.3">
      <c r="B214" s="204"/>
      <c r="D214" s="198" t="s">
        <v>178</v>
      </c>
      <c r="E214" s="206" t="s">
        <v>5</v>
      </c>
      <c r="F214" s="207" t="s">
        <v>329</v>
      </c>
      <c r="H214" s="208">
        <v>103.001</v>
      </c>
      <c r="L214" s="204"/>
      <c r="M214" s="209"/>
      <c r="N214" s="210"/>
      <c r="O214" s="210"/>
      <c r="P214" s="210"/>
      <c r="Q214" s="210"/>
      <c r="R214" s="210"/>
      <c r="S214" s="210"/>
      <c r="T214" s="211"/>
      <c r="AT214" s="206" t="s">
        <v>178</v>
      </c>
      <c r="AU214" s="206" t="s">
        <v>81</v>
      </c>
      <c r="AV214" s="205" t="s">
        <v>81</v>
      </c>
      <c r="AW214" s="205" t="s">
        <v>35</v>
      </c>
      <c r="AX214" s="205" t="s">
        <v>71</v>
      </c>
      <c r="AY214" s="206" t="s">
        <v>169</v>
      </c>
    </row>
    <row r="215" spans="2:65" s="205" customFormat="1" x14ac:dyDescent="0.3">
      <c r="B215" s="204"/>
      <c r="D215" s="198" t="s">
        <v>178</v>
      </c>
      <c r="E215" s="206" t="s">
        <v>5</v>
      </c>
      <c r="F215" s="207" t="s">
        <v>330</v>
      </c>
      <c r="H215" s="208">
        <v>17.995999999999999</v>
      </c>
      <c r="L215" s="204"/>
      <c r="M215" s="209"/>
      <c r="N215" s="210"/>
      <c r="O215" s="210"/>
      <c r="P215" s="210"/>
      <c r="Q215" s="210"/>
      <c r="R215" s="210"/>
      <c r="S215" s="210"/>
      <c r="T215" s="211"/>
      <c r="AT215" s="206" t="s">
        <v>178</v>
      </c>
      <c r="AU215" s="206" t="s">
        <v>81</v>
      </c>
      <c r="AV215" s="205" t="s">
        <v>81</v>
      </c>
      <c r="AW215" s="205" t="s">
        <v>35</v>
      </c>
      <c r="AX215" s="205" t="s">
        <v>71</v>
      </c>
      <c r="AY215" s="206" t="s">
        <v>169</v>
      </c>
    </row>
    <row r="216" spans="2:65" s="205" customFormat="1" x14ac:dyDescent="0.3">
      <c r="B216" s="204"/>
      <c r="D216" s="198" t="s">
        <v>178</v>
      </c>
      <c r="E216" s="206" t="s">
        <v>5</v>
      </c>
      <c r="F216" s="207" t="s">
        <v>331</v>
      </c>
      <c r="H216" s="208">
        <v>340.61399999999998</v>
      </c>
      <c r="L216" s="204"/>
      <c r="M216" s="209"/>
      <c r="N216" s="210"/>
      <c r="O216" s="210"/>
      <c r="P216" s="210"/>
      <c r="Q216" s="210"/>
      <c r="R216" s="210"/>
      <c r="S216" s="210"/>
      <c r="T216" s="211"/>
      <c r="AT216" s="206" t="s">
        <v>178</v>
      </c>
      <c r="AU216" s="206" t="s">
        <v>81</v>
      </c>
      <c r="AV216" s="205" t="s">
        <v>81</v>
      </c>
      <c r="AW216" s="205" t="s">
        <v>35</v>
      </c>
      <c r="AX216" s="205" t="s">
        <v>71</v>
      </c>
      <c r="AY216" s="206" t="s">
        <v>169</v>
      </c>
    </row>
    <row r="217" spans="2:65" s="205" customFormat="1" x14ac:dyDescent="0.3">
      <c r="B217" s="204"/>
      <c r="D217" s="198" t="s">
        <v>178</v>
      </c>
      <c r="E217" s="206" t="s">
        <v>5</v>
      </c>
      <c r="F217" s="207" t="s">
        <v>332</v>
      </c>
      <c r="H217" s="208">
        <v>20.524000000000001</v>
      </c>
      <c r="L217" s="204"/>
      <c r="M217" s="209"/>
      <c r="N217" s="210"/>
      <c r="O217" s="210"/>
      <c r="P217" s="210"/>
      <c r="Q217" s="210"/>
      <c r="R217" s="210"/>
      <c r="S217" s="210"/>
      <c r="T217" s="211"/>
      <c r="AT217" s="206" t="s">
        <v>178</v>
      </c>
      <c r="AU217" s="206" t="s">
        <v>81</v>
      </c>
      <c r="AV217" s="205" t="s">
        <v>81</v>
      </c>
      <c r="AW217" s="205" t="s">
        <v>35</v>
      </c>
      <c r="AX217" s="205" t="s">
        <v>71</v>
      </c>
      <c r="AY217" s="206" t="s">
        <v>169</v>
      </c>
    </row>
    <row r="218" spans="2:65" s="205" customFormat="1" x14ac:dyDescent="0.3">
      <c r="B218" s="204"/>
      <c r="D218" s="198" t="s">
        <v>178</v>
      </c>
      <c r="E218" s="206" t="s">
        <v>5</v>
      </c>
      <c r="F218" s="207" t="s">
        <v>333</v>
      </c>
      <c r="H218" s="208">
        <v>14.372999999999999</v>
      </c>
      <c r="L218" s="204"/>
      <c r="M218" s="209"/>
      <c r="N218" s="210"/>
      <c r="O218" s="210"/>
      <c r="P218" s="210"/>
      <c r="Q218" s="210"/>
      <c r="R218" s="210"/>
      <c r="S218" s="210"/>
      <c r="T218" s="211"/>
      <c r="AT218" s="206" t="s">
        <v>178</v>
      </c>
      <c r="AU218" s="206" t="s">
        <v>81</v>
      </c>
      <c r="AV218" s="205" t="s">
        <v>81</v>
      </c>
      <c r="AW218" s="205" t="s">
        <v>35</v>
      </c>
      <c r="AX218" s="205" t="s">
        <v>71</v>
      </c>
      <c r="AY218" s="206" t="s">
        <v>169</v>
      </c>
    </row>
    <row r="219" spans="2:65" s="197" customFormat="1" x14ac:dyDescent="0.3">
      <c r="B219" s="196"/>
      <c r="D219" s="198" t="s">
        <v>178</v>
      </c>
      <c r="E219" s="199" t="s">
        <v>5</v>
      </c>
      <c r="F219" s="200" t="s">
        <v>334</v>
      </c>
      <c r="H219" s="199" t="s">
        <v>5</v>
      </c>
      <c r="L219" s="196"/>
      <c r="M219" s="201"/>
      <c r="N219" s="202"/>
      <c r="O219" s="202"/>
      <c r="P219" s="202"/>
      <c r="Q219" s="202"/>
      <c r="R219" s="202"/>
      <c r="S219" s="202"/>
      <c r="T219" s="203"/>
      <c r="AT219" s="199" t="s">
        <v>178</v>
      </c>
      <c r="AU219" s="199" t="s">
        <v>81</v>
      </c>
      <c r="AV219" s="197" t="s">
        <v>79</v>
      </c>
      <c r="AW219" s="197" t="s">
        <v>35</v>
      </c>
      <c r="AX219" s="197" t="s">
        <v>71</v>
      </c>
      <c r="AY219" s="199" t="s">
        <v>169</v>
      </c>
    </row>
    <row r="220" spans="2:65" s="205" customFormat="1" x14ac:dyDescent="0.3">
      <c r="B220" s="204"/>
      <c r="D220" s="198" t="s">
        <v>178</v>
      </c>
      <c r="E220" s="206" t="s">
        <v>5</v>
      </c>
      <c r="F220" s="207" t="s">
        <v>335</v>
      </c>
      <c r="H220" s="208">
        <v>15.175000000000001</v>
      </c>
      <c r="L220" s="204"/>
      <c r="M220" s="209"/>
      <c r="N220" s="210"/>
      <c r="O220" s="210"/>
      <c r="P220" s="210"/>
      <c r="Q220" s="210"/>
      <c r="R220" s="210"/>
      <c r="S220" s="210"/>
      <c r="T220" s="211"/>
      <c r="AT220" s="206" t="s">
        <v>178</v>
      </c>
      <c r="AU220" s="206" t="s">
        <v>81</v>
      </c>
      <c r="AV220" s="205" t="s">
        <v>81</v>
      </c>
      <c r="AW220" s="205" t="s">
        <v>35</v>
      </c>
      <c r="AX220" s="205" t="s">
        <v>71</v>
      </c>
      <c r="AY220" s="206" t="s">
        <v>169</v>
      </c>
    </row>
    <row r="221" spans="2:65" s="205" customFormat="1" x14ac:dyDescent="0.3">
      <c r="B221" s="204"/>
      <c r="D221" s="198" t="s">
        <v>178</v>
      </c>
      <c r="E221" s="206" t="s">
        <v>5</v>
      </c>
      <c r="F221" s="207" t="s">
        <v>336</v>
      </c>
      <c r="H221" s="208">
        <v>51.688000000000002</v>
      </c>
      <c r="L221" s="204"/>
      <c r="M221" s="209"/>
      <c r="N221" s="210"/>
      <c r="O221" s="210"/>
      <c r="P221" s="210"/>
      <c r="Q221" s="210"/>
      <c r="R221" s="210"/>
      <c r="S221" s="210"/>
      <c r="T221" s="211"/>
      <c r="AT221" s="206" t="s">
        <v>178</v>
      </c>
      <c r="AU221" s="206" t="s">
        <v>81</v>
      </c>
      <c r="AV221" s="205" t="s">
        <v>81</v>
      </c>
      <c r="AW221" s="205" t="s">
        <v>35</v>
      </c>
      <c r="AX221" s="205" t="s">
        <v>71</v>
      </c>
      <c r="AY221" s="206" t="s">
        <v>169</v>
      </c>
    </row>
    <row r="222" spans="2:65" s="197" customFormat="1" x14ac:dyDescent="0.3">
      <c r="B222" s="196"/>
      <c r="D222" s="198" t="s">
        <v>178</v>
      </c>
      <c r="E222" s="199" t="s">
        <v>5</v>
      </c>
      <c r="F222" s="200" t="s">
        <v>337</v>
      </c>
      <c r="H222" s="199" t="s">
        <v>5</v>
      </c>
      <c r="L222" s="196"/>
      <c r="M222" s="201"/>
      <c r="N222" s="202"/>
      <c r="O222" s="202"/>
      <c r="P222" s="202"/>
      <c r="Q222" s="202"/>
      <c r="R222" s="202"/>
      <c r="S222" s="202"/>
      <c r="T222" s="203"/>
      <c r="AT222" s="199" t="s">
        <v>178</v>
      </c>
      <c r="AU222" s="199" t="s">
        <v>81</v>
      </c>
      <c r="AV222" s="197" t="s">
        <v>79</v>
      </c>
      <c r="AW222" s="197" t="s">
        <v>35</v>
      </c>
      <c r="AX222" s="197" t="s">
        <v>71</v>
      </c>
      <c r="AY222" s="199" t="s">
        <v>169</v>
      </c>
    </row>
    <row r="223" spans="2:65" s="205" customFormat="1" x14ac:dyDescent="0.3">
      <c r="B223" s="204"/>
      <c r="D223" s="198" t="s">
        <v>178</v>
      </c>
      <c r="E223" s="206" t="s">
        <v>5</v>
      </c>
      <c r="F223" s="207" t="s">
        <v>338</v>
      </c>
      <c r="H223" s="208">
        <v>72</v>
      </c>
      <c r="L223" s="204"/>
      <c r="M223" s="209"/>
      <c r="N223" s="210"/>
      <c r="O223" s="210"/>
      <c r="P223" s="210"/>
      <c r="Q223" s="210"/>
      <c r="R223" s="210"/>
      <c r="S223" s="210"/>
      <c r="T223" s="211"/>
      <c r="AT223" s="206" t="s">
        <v>178</v>
      </c>
      <c r="AU223" s="206" t="s">
        <v>81</v>
      </c>
      <c r="AV223" s="205" t="s">
        <v>81</v>
      </c>
      <c r="AW223" s="205" t="s">
        <v>35</v>
      </c>
      <c r="AX223" s="205" t="s">
        <v>71</v>
      </c>
      <c r="AY223" s="206" t="s">
        <v>169</v>
      </c>
    </row>
    <row r="224" spans="2:65" s="197" customFormat="1" x14ac:dyDescent="0.3">
      <c r="B224" s="196"/>
      <c r="D224" s="198" t="s">
        <v>178</v>
      </c>
      <c r="E224" s="199" t="s">
        <v>5</v>
      </c>
      <c r="F224" s="200" t="s">
        <v>339</v>
      </c>
      <c r="H224" s="199" t="s">
        <v>5</v>
      </c>
      <c r="L224" s="196"/>
      <c r="M224" s="201"/>
      <c r="N224" s="202"/>
      <c r="O224" s="202"/>
      <c r="P224" s="202"/>
      <c r="Q224" s="202"/>
      <c r="R224" s="202"/>
      <c r="S224" s="202"/>
      <c r="T224" s="203"/>
      <c r="AT224" s="199" t="s">
        <v>178</v>
      </c>
      <c r="AU224" s="199" t="s">
        <v>81</v>
      </c>
      <c r="AV224" s="197" t="s">
        <v>79</v>
      </c>
      <c r="AW224" s="197" t="s">
        <v>35</v>
      </c>
      <c r="AX224" s="197" t="s">
        <v>71</v>
      </c>
      <c r="AY224" s="199" t="s">
        <v>169</v>
      </c>
    </row>
    <row r="225" spans="2:65" s="205" customFormat="1" x14ac:dyDescent="0.3">
      <c r="B225" s="204"/>
      <c r="D225" s="198" t="s">
        <v>178</v>
      </c>
      <c r="E225" s="206" t="s">
        <v>5</v>
      </c>
      <c r="F225" s="207" t="s">
        <v>340</v>
      </c>
      <c r="H225" s="208">
        <v>40</v>
      </c>
      <c r="L225" s="204"/>
      <c r="M225" s="209"/>
      <c r="N225" s="210"/>
      <c r="O225" s="210"/>
      <c r="P225" s="210"/>
      <c r="Q225" s="210"/>
      <c r="R225" s="210"/>
      <c r="S225" s="210"/>
      <c r="T225" s="211"/>
      <c r="AT225" s="206" t="s">
        <v>178</v>
      </c>
      <c r="AU225" s="206" t="s">
        <v>81</v>
      </c>
      <c r="AV225" s="205" t="s">
        <v>81</v>
      </c>
      <c r="AW225" s="205" t="s">
        <v>35</v>
      </c>
      <c r="AX225" s="205" t="s">
        <v>71</v>
      </c>
      <c r="AY225" s="206" t="s">
        <v>169</v>
      </c>
    </row>
    <row r="226" spans="2:65" s="213" customFormat="1" x14ac:dyDescent="0.3">
      <c r="B226" s="212"/>
      <c r="D226" s="198" t="s">
        <v>178</v>
      </c>
      <c r="E226" s="214" t="s">
        <v>5</v>
      </c>
      <c r="F226" s="215" t="s">
        <v>181</v>
      </c>
      <c r="H226" s="216">
        <v>675.37099999999998</v>
      </c>
      <c r="L226" s="212"/>
      <c r="M226" s="217"/>
      <c r="N226" s="218"/>
      <c r="O226" s="218"/>
      <c r="P226" s="218"/>
      <c r="Q226" s="218"/>
      <c r="R226" s="218"/>
      <c r="S226" s="218"/>
      <c r="T226" s="219"/>
      <c r="AT226" s="214" t="s">
        <v>178</v>
      </c>
      <c r="AU226" s="214" t="s">
        <v>81</v>
      </c>
      <c r="AV226" s="213" t="s">
        <v>176</v>
      </c>
      <c r="AW226" s="213" t="s">
        <v>35</v>
      </c>
      <c r="AX226" s="213" t="s">
        <v>79</v>
      </c>
      <c r="AY226" s="214" t="s">
        <v>169</v>
      </c>
    </row>
    <row r="227" spans="2:65" s="103" customFormat="1" ht="25.5" customHeight="1" x14ac:dyDescent="0.3">
      <c r="B227" s="104"/>
      <c r="C227" s="185">
        <f>MAX($C$106:C226)+1</f>
        <v>28</v>
      </c>
      <c r="D227" s="185" t="s">
        <v>171</v>
      </c>
      <c r="E227" s="186" t="s">
        <v>341</v>
      </c>
      <c r="F227" s="187" t="s">
        <v>342</v>
      </c>
      <c r="G227" s="188" t="s">
        <v>188</v>
      </c>
      <c r="H227" s="189">
        <v>200</v>
      </c>
      <c r="I227" s="87"/>
      <c r="J227" s="190">
        <f>ROUND(I227*H227,2)</f>
        <v>0</v>
      </c>
      <c r="K227" s="187" t="s">
        <v>175</v>
      </c>
      <c r="L227" s="104"/>
      <c r="M227" s="191" t="s">
        <v>5</v>
      </c>
      <c r="N227" s="192" t="s">
        <v>42</v>
      </c>
      <c r="O227" s="105"/>
      <c r="P227" s="193">
        <f>O227*H227</f>
        <v>0</v>
      </c>
      <c r="Q227" s="193">
        <v>0</v>
      </c>
      <c r="R227" s="193">
        <f>Q227*H227</f>
        <v>0</v>
      </c>
      <c r="S227" s="193">
        <v>0</v>
      </c>
      <c r="T227" s="194">
        <f>S227*H227</f>
        <v>0</v>
      </c>
      <c r="AR227" s="93" t="s">
        <v>176</v>
      </c>
      <c r="AT227" s="93" t="s">
        <v>171</v>
      </c>
      <c r="AU227" s="93" t="s">
        <v>81</v>
      </c>
      <c r="AY227" s="93" t="s">
        <v>169</v>
      </c>
      <c r="BE227" s="195">
        <f>IF(N227="základní",J227,0)</f>
        <v>0</v>
      </c>
      <c r="BF227" s="195">
        <f>IF(N227="snížená",J227,0)</f>
        <v>0</v>
      </c>
      <c r="BG227" s="195">
        <f>IF(N227="zákl. přenesená",J227,0)</f>
        <v>0</v>
      </c>
      <c r="BH227" s="195">
        <f>IF(N227="sníž. přenesená",J227,0)</f>
        <v>0</v>
      </c>
      <c r="BI227" s="195">
        <f>IF(N227="nulová",J227,0)</f>
        <v>0</v>
      </c>
      <c r="BJ227" s="93" t="s">
        <v>79</v>
      </c>
      <c r="BK227" s="195">
        <f>ROUND(I227*H227,2)</f>
        <v>0</v>
      </c>
      <c r="BL227" s="93" t="s">
        <v>176</v>
      </c>
      <c r="BM227" s="93" t="s">
        <v>343</v>
      </c>
    </row>
    <row r="228" spans="2:65" s="103" customFormat="1" ht="121.5" x14ac:dyDescent="0.3">
      <c r="B228" s="104"/>
      <c r="D228" s="198" t="s">
        <v>207</v>
      </c>
      <c r="F228" s="220" t="s">
        <v>344</v>
      </c>
      <c r="L228" s="104"/>
      <c r="M228" s="221"/>
      <c r="N228" s="105"/>
      <c r="O228" s="105"/>
      <c r="P228" s="105"/>
      <c r="Q228" s="105"/>
      <c r="R228" s="105"/>
      <c r="S228" s="105"/>
      <c r="T228" s="222"/>
      <c r="AT228" s="93" t="s">
        <v>207</v>
      </c>
      <c r="AU228" s="93" t="s">
        <v>81</v>
      </c>
    </row>
    <row r="229" spans="2:65" s="205" customFormat="1" x14ac:dyDescent="0.3">
      <c r="B229" s="204"/>
      <c r="D229" s="198" t="s">
        <v>178</v>
      </c>
      <c r="E229" s="206" t="s">
        <v>5</v>
      </c>
      <c r="F229" s="207" t="s">
        <v>345</v>
      </c>
      <c r="H229" s="208">
        <v>120</v>
      </c>
      <c r="L229" s="204"/>
      <c r="M229" s="209"/>
      <c r="N229" s="210"/>
      <c r="O229" s="210"/>
      <c r="P229" s="210"/>
      <c r="Q229" s="210"/>
      <c r="R229" s="210"/>
      <c r="S229" s="210"/>
      <c r="T229" s="211"/>
      <c r="AT229" s="206" t="s">
        <v>178</v>
      </c>
      <c r="AU229" s="206" t="s">
        <v>81</v>
      </c>
      <c r="AV229" s="205" t="s">
        <v>81</v>
      </c>
      <c r="AW229" s="205" t="s">
        <v>35</v>
      </c>
      <c r="AX229" s="205" t="s">
        <v>71</v>
      </c>
      <c r="AY229" s="206" t="s">
        <v>169</v>
      </c>
    </row>
    <row r="230" spans="2:65" s="205" customFormat="1" x14ac:dyDescent="0.3">
      <c r="B230" s="204"/>
      <c r="D230" s="198" t="s">
        <v>178</v>
      </c>
      <c r="E230" s="206" t="s">
        <v>5</v>
      </c>
      <c r="F230" s="207" t="s">
        <v>346</v>
      </c>
      <c r="H230" s="208">
        <v>80</v>
      </c>
      <c r="L230" s="204"/>
      <c r="M230" s="209"/>
      <c r="N230" s="210"/>
      <c r="O230" s="210"/>
      <c r="P230" s="210"/>
      <c r="Q230" s="210"/>
      <c r="R230" s="210"/>
      <c r="S230" s="210"/>
      <c r="T230" s="211"/>
      <c r="AT230" s="206" t="s">
        <v>178</v>
      </c>
      <c r="AU230" s="206" t="s">
        <v>81</v>
      </c>
      <c r="AV230" s="205" t="s">
        <v>81</v>
      </c>
      <c r="AW230" s="205" t="s">
        <v>35</v>
      </c>
      <c r="AX230" s="205" t="s">
        <v>71</v>
      </c>
      <c r="AY230" s="206" t="s">
        <v>169</v>
      </c>
    </row>
    <row r="231" spans="2:65" s="213" customFormat="1" x14ac:dyDescent="0.3">
      <c r="B231" s="212"/>
      <c r="D231" s="198" t="s">
        <v>178</v>
      </c>
      <c r="E231" s="214" t="s">
        <v>5</v>
      </c>
      <c r="F231" s="215" t="s">
        <v>181</v>
      </c>
      <c r="H231" s="216">
        <v>200</v>
      </c>
      <c r="L231" s="212"/>
      <c r="M231" s="217"/>
      <c r="N231" s="218"/>
      <c r="O231" s="218"/>
      <c r="P231" s="218"/>
      <c r="Q231" s="218"/>
      <c r="R231" s="218"/>
      <c r="S231" s="218"/>
      <c r="T231" s="219"/>
      <c r="AT231" s="214" t="s">
        <v>178</v>
      </c>
      <c r="AU231" s="214" t="s">
        <v>81</v>
      </c>
      <c r="AV231" s="213" t="s">
        <v>176</v>
      </c>
      <c r="AW231" s="213" t="s">
        <v>35</v>
      </c>
      <c r="AX231" s="213" t="s">
        <v>79</v>
      </c>
      <c r="AY231" s="214" t="s">
        <v>169</v>
      </c>
    </row>
    <row r="232" spans="2:65" s="173" customFormat="1" ht="29.85" customHeight="1" x14ac:dyDescent="0.3">
      <c r="B232" s="172"/>
      <c r="D232" s="174" t="s">
        <v>70</v>
      </c>
      <c r="E232" s="183" t="s">
        <v>81</v>
      </c>
      <c r="F232" s="183" t="s">
        <v>347</v>
      </c>
      <c r="J232" s="184">
        <f>BK232</f>
        <v>0</v>
      </c>
      <c r="L232" s="172"/>
      <c r="M232" s="177"/>
      <c r="N232" s="178"/>
      <c r="O232" s="178"/>
      <c r="P232" s="179">
        <f>SUM(P233:P405)</f>
        <v>0</v>
      </c>
      <c r="Q232" s="178"/>
      <c r="R232" s="179">
        <f>SUM(R233:R405)</f>
        <v>1515.6288634202501</v>
      </c>
      <c r="S232" s="178"/>
      <c r="T232" s="180">
        <f>SUM(T233:T405)</f>
        <v>0</v>
      </c>
      <c r="AR232" s="174" t="s">
        <v>79</v>
      </c>
      <c r="AT232" s="181" t="s">
        <v>70</v>
      </c>
      <c r="AU232" s="181" t="s">
        <v>79</v>
      </c>
      <c r="AY232" s="174" t="s">
        <v>169</v>
      </c>
      <c r="BK232" s="182">
        <f>SUM(BK233:BK405)</f>
        <v>0</v>
      </c>
    </row>
    <row r="233" spans="2:65" s="103" customFormat="1" ht="25.5" customHeight="1" x14ac:dyDescent="0.3">
      <c r="B233" s="104"/>
      <c r="C233" s="185">
        <f>MAX($C$106:C232)+1</f>
        <v>29</v>
      </c>
      <c r="D233" s="185" t="s">
        <v>171</v>
      </c>
      <c r="E233" s="186" t="s">
        <v>348</v>
      </c>
      <c r="F233" s="187" t="s">
        <v>349</v>
      </c>
      <c r="G233" s="188" t="s">
        <v>199</v>
      </c>
      <c r="H233" s="189">
        <v>73.5</v>
      </c>
      <c r="I233" s="87"/>
      <c r="J233" s="190">
        <f>ROUND(I233*H233,2)</f>
        <v>0</v>
      </c>
      <c r="K233" s="187" t="s">
        <v>175</v>
      </c>
      <c r="L233" s="104"/>
      <c r="M233" s="191" t="s">
        <v>5</v>
      </c>
      <c r="N233" s="192" t="s">
        <v>42</v>
      </c>
      <c r="O233" s="105"/>
      <c r="P233" s="193">
        <f>O233*H233</f>
        <v>0</v>
      </c>
      <c r="Q233" s="193">
        <v>3.0000000000000001E-5</v>
      </c>
      <c r="R233" s="193">
        <f>Q233*H233</f>
        <v>2.2049999999999999E-3</v>
      </c>
      <c r="S233" s="193">
        <v>0</v>
      </c>
      <c r="T233" s="194">
        <f>S233*H233</f>
        <v>0</v>
      </c>
      <c r="AR233" s="93" t="s">
        <v>176</v>
      </c>
      <c r="AT233" s="93" t="s">
        <v>171</v>
      </c>
      <c r="AU233" s="93" t="s">
        <v>81</v>
      </c>
      <c r="AY233" s="93" t="s">
        <v>169</v>
      </c>
      <c r="BE233" s="195">
        <f>IF(N233="základní",J233,0)</f>
        <v>0</v>
      </c>
      <c r="BF233" s="195">
        <f>IF(N233="snížená",J233,0)</f>
        <v>0</v>
      </c>
      <c r="BG233" s="195">
        <f>IF(N233="zákl. přenesená",J233,0)</f>
        <v>0</v>
      </c>
      <c r="BH233" s="195">
        <f>IF(N233="sníž. přenesená",J233,0)</f>
        <v>0</v>
      </c>
      <c r="BI233" s="195">
        <f>IF(N233="nulová",J233,0)</f>
        <v>0</v>
      </c>
      <c r="BJ233" s="93" t="s">
        <v>79</v>
      </c>
      <c r="BK233" s="195">
        <f>ROUND(I233*H233,2)</f>
        <v>0</v>
      </c>
      <c r="BL233" s="93" t="s">
        <v>176</v>
      </c>
      <c r="BM233" s="93" t="s">
        <v>350</v>
      </c>
    </row>
    <row r="234" spans="2:65" s="197" customFormat="1" x14ac:dyDescent="0.3">
      <c r="B234" s="196"/>
      <c r="D234" s="198" t="s">
        <v>178</v>
      </c>
      <c r="E234" s="199" t="s">
        <v>5</v>
      </c>
      <c r="F234" s="200" t="s">
        <v>351</v>
      </c>
      <c r="H234" s="199" t="s">
        <v>5</v>
      </c>
      <c r="L234" s="196"/>
      <c r="M234" s="201"/>
      <c r="N234" s="202"/>
      <c r="O234" s="202"/>
      <c r="P234" s="202"/>
      <c r="Q234" s="202"/>
      <c r="R234" s="202"/>
      <c r="S234" s="202"/>
      <c r="T234" s="203"/>
      <c r="AT234" s="199" t="s">
        <v>178</v>
      </c>
      <c r="AU234" s="199" t="s">
        <v>81</v>
      </c>
      <c r="AV234" s="197" t="s">
        <v>79</v>
      </c>
      <c r="AW234" s="197" t="s">
        <v>35</v>
      </c>
      <c r="AX234" s="197" t="s">
        <v>71</v>
      </c>
      <c r="AY234" s="199" t="s">
        <v>169</v>
      </c>
    </row>
    <row r="235" spans="2:65" s="205" customFormat="1" x14ac:dyDescent="0.3">
      <c r="B235" s="204"/>
      <c r="D235" s="198" t="s">
        <v>178</v>
      </c>
      <c r="E235" s="206" t="s">
        <v>5</v>
      </c>
      <c r="F235" s="207" t="s">
        <v>352</v>
      </c>
      <c r="H235" s="208">
        <v>4.5</v>
      </c>
      <c r="L235" s="204"/>
      <c r="M235" s="209"/>
      <c r="N235" s="210"/>
      <c r="O235" s="210"/>
      <c r="P235" s="210"/>
      <c r="Q235" s="210"/>
      <c r="R235" s="210"/>
      <c r="S235" s="210"/>
      <c r="T235" s="211"/>
      <c r="AT235" s="206" t="s">
        <v>178</v>
      </c>
      <c r="AU235" s="206" t="s">
        <v>81</v>
      </c>
      <c r="AV235" s="205" t="s">
        <v>81</v>
      </c>
      <c r="AW235" s="205" t="s">
        <v>35</v>
      </c>
      <c r="AX235" s="205" t="s">
        <v>71</v>
      </c>
      <c r="AY235" s="206" t="s">
        <v>169</v>
      </c>
    </row>
    <row r="236" spans="2:65" s="205" customFormat="1" x14ac:dyDescent="0.3">
      <c r="B236" s="204"/>
      <c r="D236" s="198" t="s">
        <v>178</v>
      </c>
      <c r="E236" s="206" t="s">
        <v>5</v>
      </c>
      <c r="F236" s="207" t="s">
        <v>353</v>
      </c>
      <c r="H236" s="208">
        <v>4</v>
      </c>
      <c r="L236" s="204"/>
      <c r="M236" s="209"/>
      <c r="N236" s="210"/>
      <c r="O236" s="210"/>
      <c r="P236" s="210"/>
      <c r="Q236" s="210"/>
      <c r="R236" s="210"/>
      <c r="S236" s="210"/>
      <c r="T236" s="211"/>
      <c r="AT236" s="206" t="s">
        <v>178</v>
      </c>
      <c r="AU236" s="206" t="s">
        <v>81</v>
      </c>
      <c r="AV236" s="205" t="s">
        <v>81</v>
      </c>
      <c r="AW236" s="205" t="s">
        <v>35</v>
      </c>
      <c r="AX236" s="205" t="s">
        <v>71</v>
      </c>
      <c r="AY236" s="206" t="s">
        <v>169</v>
      </c>
    </row>
    <row r="237" spans="2:65" s="205" customFormat="1" x14ac:dyDescent="0.3">
      <c r="B237" s="204"/>
      <c r="D237" s="198" t="s">
        <v>178</v>
      </c>
      <c r="E237" s="206" t="s">
        <v>5</v>
      </c>
      <c r="F237" s="207" t="s">
        <v>354</v>
      </c>
      <c r="H237" s="208">
        <v>2</v>
      </c>
      <c r="L237" s="204"/>
      <c r="M237" s="209"/>
      <c r="N237" s="210"/>
      <c r="O237" s="210"/>
      <c r="P237" s="210"/>
      <c r="Q237" s="210"/>
      <c r="R237" s="210"/>
      <c r="S237" s="210"/>
      <c r="T237" s="211"/>
      <c r="AT237" s="206" t="s">
        <v>178</v>
      </c>
      <c r="AU237" s="206" t="s">
        <v>81</v>
      </c>
      <c r="AV237" s="205" t="s">
        <v>81</v>
      </c>
      <c r="AW237" s="205" t="s">
        <v>35</v>
      </c>
      <c r="AX237" s="205" t="s">
        <v>71</v>
      </c>
      <c r="AY237" s="206" t="s">
        <v>169</v>
      </c>
    </row>
    <row r="238" spans="2:65" s="197" customFormat="1" x14ac:dyDescent="0.3">
      <c r="B238" s="196"/>
      <c r="D238" s="198" t="s">
        <v>178</v>
      </c>
      <c r="E238" s="199" t="s">
        <v>5</v>
      </c>
      <c r="F238" s="200" t="s">
        <v>355</v>
      </c>
      <c r="H238" s="199" t="s">
        <v>5</v>
      </c>
      <c r="L238" s="196"/>
      <c r="M238" s="201"/>
      <c r="N238" s="202"/>
      <c r="O238" s="202"/>
      <c r="P238" s="202"/>
      <c r="Q238" s="202"/>
      <c r="R238" s="202"/>
      <c r="S238" s="202"/>
      <c r="T238" s="203"/>
      <c r="AT238" s="199" t="s">
        <v>178</v>
      </c>
      <c r="AU238" s="199" t="s">
        <v>81</v>
      </c>
      <c r="AV238" s="197" t="s">
        <v>79</v>
      </c>
      <c r="AW238" s="197" t="s">
        <v>35</v>
      </c>
      <c r="AX238" s="197" t="s">
        <v>71</v>
      </c>
      <c r="AY238" s="199" t="s">
        <v>169</v>
      </c>
    </row>
    <row r="239" spans="2:65" s="205" customFormat="1" x14ac:dyDescent="0.3">
      <c r="B239" s="204"/>
      <c r="D239" s="198" t="s">
        <v>178</v>
      </c>
      <c r="E239" s="206" t="s">
        <v>5</v>
      </c>
      <c r="F239" s="207" t="s">
        <v>356</v>
      </c>
      <c r="H239" s="208">
        <v>7</v>
      </c>
      <c r="L239" s="204"/>
      <c r="M239" s="209"/>
      <c r="N239" s="210"/>
      <c r="O239" s="210"/>
      <c r="P239" s="210"/>
      <c r="Q239" s="210"/>
      <c r="R239" s="210"/>
      <c r="S239" s="210"/>
      <c r="T239" s="211"/>
      <c r="AT239" s="206" t="s">
        <v>178</v>
      </c>
      <c r="AU239" s="206" t="s">
        <v>81</v>
      </c>
      <c r="AV239" s="205" t="s">
        <v>81</v>
      </c>
      <c r="AW239" s="205" t="s">
        <v>35</v>
      </c>
      <c r="AX239" s="205" t="s">
        <v>71</v>
      </c>
      <c r="AY239" s="206" t="s">
        <v>169</v>
      </c>
    </row>
    <row r="240" spans="2:65" s="205" customFormat="1" x14ac:dyDescent="0.3">
      <c r="B240" s="204"/>
      <c r="D240" s="198" t="s">
        <v>178</v>
      </c>
      <c r="E240" s="206" t="s">
        <v>5</v>
      </c>
      <c r="F240" s="207" t="s">
        <v>357</v>
      </c>
      <c r="H240" s="208">
        <v>5</v>
      </c>
      <c r="L240" s="204"/>
      <c r="M240" s="209"/>
      <c r="N240" s="210"/>
      <c r="O240" s="210"/>
      <c r="P240" s="210"/>
      <c r="Q240" s="210"/>
      <c r="R240" s="210"/>
      <c r="S240" s="210"/>
      <c r="T240" s="211"/>
      <c r="AT240" s="206" t="s">
        <v>178</v>
      </c>
      <c r="AU240" s="206" t="s">
        <v>81</v>
      </c>
      <c r="AV240" s="205" t="s">
        <v>81</v>
      </c>
      <c r="AW240" s="205" t="s">
        <v>35</v>
      </c>
      <c r="AX240" s="205" t="s">
        <v>71</v>
      </c>
      <c r="AY240" s="206" t="s">
        <v>169</v>
      </c>
    </row>
    <row r="241" spans="2:65" s="205" customFormat="1" x14ac:dyDescent="0.3">
      <c r="B241" s="204"/>
      <c r="D241" s="198" t="s">
        <v>178</v>
      </c>
      <c r="E241" s="206" t="s">
        <v>5</v>
      </c>
      <c r="F241" s="207" t="s">
        <v>358</v>
      </c>
      <c r="H241" s="208">
        <v>6</v>
      </c>
      <c r="L241" s="204"/>
      <c r="M241" s="209"/>
      <c r="N241" s="210"/>
      <c r="O241" s="210"/>
      <c r="P241" s="210"/>
      <c r="Q241" s="210"/>
      <c r="R241" s="210"/>
      <c r="S241" s="210"/>
      <c r="T241" s="211"/>
      <c r="AT241" s="206" t="s">
        <v>178</v>
      </c>
      <c r="AU241" s="206" t="s">
        <v>81</v>
      </c>
      <c r="AV241" s="205" t="s">
        <v>81</v>
      </c>
      <c r="AW241" s="205" t="s">
        <v>35</v>
      </c>
      <c r="AX241" s="205" t="s">
        <v>71</v>
      </c>
      <c r="AY241" s="206" t="s">
        <v>169</v>
      </c>
    </row>
    <row r="242" spans="2:65" s="205" customFormat="1" x14ac:dyDescent="0.3">
      <c r="B242" s="204"/>
      <c r="D242" s="198" t="s">
        <v>178</v>
      </c>
      <c r="E242" s="206" t="s">
        <v>5</v>
      </c>
      <c r="F242" s="207" t="s">
        <v>359</v>
      </c>
      <c r="H242" s="208">
        <v>5</v>
      </c>
      <c r="L242" s="204"/>
      <c r="M242" s="209"/>
      <c r="N242" s="210"/>
      <c r="O242" s="210"/>
      <c r="P242" s="210"/>
      <c r="Q242" s="210"/>
      <c r="R242" s="210"/>
      <c r="S242" s="210"/>
      <c r="T242" s="211"/>
      <c r="AT242" s="206" t="s">
        <v>178</v>
      </c>
      <c r="AU242" s="206" t="s">
        <v>81</v>
      </c>
      <c r="AV242" s="205" t="s">
        <v>81</v>
      </c>
      <c r="AW242" s="205" t="s">
        <v>35</v>
      </c>
      <c r="AX242" s="205" t="s">
        <v>71</v>
      </c>
      <c r="AY242" s="206" t="s">
        <v>169</v>
      </c>
    </row>
    <row r="243" spans="2:65" s="205" customFormat="1" x14ac:dyDescent="0.3">
      <c r="B243" s="204"/>
      <c r="D243" s="198" t="s">
        <v>178</v>
      </c>
      <c r="E243" s="206" t="s">
        <v>5</v>
      </c>
      <c r="F243" s="207" t="s">
        <v>360</v>
      </c>
      <c r="H243" s="208">
        <v>5</v>
      </c>
      <c r="L243" s="204"/>
      <c r="M243" s="209"/>
      <c r="N243" s="210"/>
      <c r="O243" s="210"/>
      <c r="P243" s="210"/>
      <c r="Q243" s="210"/>
      <c r="R243" s="210"/>
      <c r="S243" s="210"/>
      <c r="T243" s="211"/>
      <c r="AT243" s="206" t="s">
        <v>178</v>
      </c>
      <c r="AU243" s="206" t="s">
        <v>81</v>
      </c>
      <c r="AV243" s="205" t="s">
        <v>81</v>
      </c>
      <c r="AW243" s="205" t="s">
        <v>35</v>
      </c>
      <c r="AX243" s="205" t="s">
        <v>71</v>
      </c>
      <c r="AY243" s="206" t="s">
        <v>169</v>
      </c>
    </row>
    <row r="244" spans="2:65" s="205" customFormat="1" x14ac:dyDescent="0.3">
      <c r="B244" s="204"/>
      <c r="D244" s="198" t="s">
        <v>178</v>
      </c>
      <c r="E244" s="206" t="s">
        <v>5</v>
      </c>
      <c r="F244" s="207" t="s">
        <v>361</v>
      </c>
      <c r="H244" s="208">
        <v>8</v>
      </c>
      <c r="L244" s="204"/>
      <c r="M244" s="209"/>
      <c r="N244" s="210"/>
      <c r="O244" s="210"/>
      <c r="P244" s="210"/>
      <c r="Q244" s="210"/>
      <c r="R244" s="210"/>
      <c r="S244" s="210"/>
      <c r="T244" s="211"/>
      <c r="AT244" s="206" t="s">
        <v>178</v>
      </c>
      <c r="AU244" s="206" t="s">
        <v>81</v>
      </c>
      <c r="AV244" s="205" t="s">
        <v>81</v>
      </c>
      <c r="AW244" s="205" t="s">
        <v>35</v>
      </c>
      <c r="AX244" s="205" t="s">
        <v>71</v>
      </c>
      <c r="AY244" s="206" t="s">
        <v>169</v>
      </c>
    </row>
    <row r="245" spans="2:65" s="205" customFormat="1" x14ac:dyDescent="0.3">
      <c r="B245" s="204"/>
      <c r="D245" s="198" t="s">
        <v>178</v>
      </c>
      <c r="E245" s="206" t="s">
        <v>5</v>
      </c>
      <c r="F245" s="207" t="s">
        <v>362</v>
      </c>
      <c r="H245" s="208">
        <v>5</v>
      </c>
      <c r="L245" s="204"/>
      <c r="M245" s="209"/>
      <c r="N245" s="210"/>
      <c r="O245" s="210"/>
      <c r="P245" s="210"/>
      <c r="Q245" s="210"/>
      <c r="R245" s="210"/>
      <c r="S245" s="210"/>
      <c r="T245" s="211"/>
      <c r="AT245" s="206" t="s">
        <v>178</v>
      </c>
      <c r="AU245" s="206" t="s">
        <v>81</v>
      </c>
      <c r="AV245" s="205" t="s">
        <v>81</v>
      </c>
      <c r="AW245" s="205" t="s">
        <v>35</v>
      </c>
      <c r="AX245" s="205" t="s">
        <v>71</v>
      </c>
      <c r="AY245" s="206" t="s">
        <v>169</v>
      </c>
    </row>
    <row r="246" spans="2:65" s="205" customFormat="1" x14ac:dyDescent="0.3">
      <c r="B246" s="204"/>
      <c r="D246" s="198" t="s">
        <v>178</v>
      </c>
      <c r="E246" s="206" t="s">
        <v>5</v>
      </c>
      <c r="F246" s="207" t="s">
        <v>363</v>
      </c>
      <c r="H246" s="208">
        <v>5</v>
      </c>
      <c r="L246" s="204"/>
      <c r="M246" s="209"/>
      <c r="N246" s="210"/>
      <c r="O246" s="210"/>
      <c r="P246" s="210"/>
      <c r="Q246" s="210"/>
      <c r="R246" s="210"/>
      <c r="S246" s="210"/>
      <c r="T246" s="211"/>
      <c r="AT246" s="206" t="s">
        <v>178</v>
      </c>
      <c r="AU246" s="206" t="s">
        <v>81</v>
      </c>
      <c r="AV246" s="205" t="s">
        <v>81</v>
      </c>
      <c r="AW246" s="205" t="s">
        <v>35</v>
      </c>
      <c r="AX246" s="205" t="s">
        <v>71</v>
      </c>
      <c r="AY246" s="206" t="s">
        <v>169</v>
      </c>
    </row>
    <row r="247" spans="2:65" s="205" customFormat="1" x14ac:dyDescent="0.3">
      <c r="B247" s="204"/>
      <c r="D247" s="198" t="s">
        <v>178</v>
      </c>
      <c r="E247" s="206" t="s">
        <v>5</v>
      </c>
      <c r="F247" s="207" t="s">
        <v>364</v>
      </c>
      <c r="H247" s="208">
        <v>7</v>
      </c>
      <c r="L247" s="204"/>
      <c r="M247" s="209"/>
      <c r="N247" s="210"/>
      <c r="O247" s="210"/>
      <c r="P247" s="210"/>
      <c r="Q247" s="210"/>
      <c r="R247" s="210"/>
      <c r="S247" s="210"/>
      <c r="T247" s="211"/>
      <c r="AT247" s="206" t="s">
        <v>178</v>
      </c>
      <c r="AU247" s="206" t="s">
        <v>81</v>
      </c>
      <c r="AV247" s="205" t="s">
        <v>81</v>
      </c>
      <c r="AW247" s="205" t="s">
        <v>35</v>
      </c>
      <c r="AX247" s="205" t="s">
        <v>71</v>
      </c>
      <c r="AY247" s="206" t="s">
        <v>169</v>
      </c>
    </row>
    <row r="248" spans="2:65" s="205" customFormat="1" x14ac:dyDescent="0.3">
      <c r="B248" s="204"/>
      <c r="D248" s="198" t="s">
        <v>178</v>
      </c>
      <c r="E248" s="206" t="s">
        <v>5</v>
      </c>
      <c r="F248" s="207" t="s">
        <v>365</v>
      </c>
      <c r="H248" s="208">
        <v>5</v>
      </c>
      <c r="L248" s="204"/>
      <c r="M248" s="209"/>
      <c r="N248" s="210"/>
      <c r="O248" s="210"/>
      <c r="P248" s="210"/>
      <c r="Q248" s="210"/>
      <c r="R248" s="210"/>
      <c r="S248" s="210"/>
      <c r="T248" s="211"/>
      <c r="AT248" s="206" t="s">
        <v>178</v>
      </c>
      <c r="AU248" s="206" t="s">
        <v>81</v>
      </c>
      <c r="AV248" s="205" t="s">
        <v>81</v>
      </c>
      <c r="AW248" s="205" t="s">
        <v>35</v>
      </c>
      <c r="AX248" s="205" t="s">
        <v>71</v>
      </c>
      <c r="AY248" s="206" t="s">
        <v>169</v>
      </c>
    </row>
    <row r="249" spans="2:65" s="205" customFormat="1" x14ac:dyDescent="0.3">
      <c r="B249" s="204"/>
      <c r="D249" s="198" t="s">
        <v>178</v>
      </c>
      <c r="E249" s="206" t="s">
        <v>5</v>
      </c>
      <c r="F249" s="207" t="s">
        <v>366</v>
      </c>
      <c r="H249" s="208">
        <v>5</v>
      </c>
      <c r="L249" s="204"/>
      <c r="M249" s="209"/>
      <c r="N249" s="210"/>
      <c r="O249" s="210"/>
      <c r="P249" s="210"/>
      <c r="Q249" s="210"/>
      <c r="R249" s="210"/>
      <c r="S249" s="210"/>
      <c r="T249" s="211"/>
      <c r="AT249" s="206" t="s">
        <v>178</v>
      </c>
      <c r="AU249" s="206" t="s">
        <v>81</v>
      </c>
      <c r="AV249" s="205" t="s">
        <v>81</v>
      </c>
      <c r="AW249" s="205" t="s">
        <v>35</v>
      </c>
      <c r="AX249" s="205" t="s">
        <v>71</v>
      </c>
      <c r="AY249" s="206" t="s">
        <v>169</v>
      </c>
    </row>
    <row r="250" spans="2:65" s="213" customFormat="1" x14ac:dyDescent="0.3">
      <c r="B250" s="212"/>
      <c r="D250" s="198" t="s">
        <v>178</v>
      </c>
      <c r="E250" s="214" t="s">
        <v>5</v>
      </c>
      <c r="F250" s="215" t="s">
        <v>181</v>
      </c>
      <c r="H250" s="216">
        <v>73.5</v>
      </c>
      <c r="L250" s="212"/>
      <c r="M250" s="217"/>
      <c r="N250" s="218"/>
      <c r="O250" s="218"/>
      <c r="P250" s="218"/>
      <c r="Q250" s="218"/>
      <c r="R250" s="218"/>
      <c r="S250" s="218"/>
      <c r="T250" s="219"/>
      <c r="AT250" s="214" t="s">
        <v>178</v>
      </c>
      <c r="AU250" s="214" t="s">
        <v>81</v>
      </c>
      <c r="AV250" s="213" t="s">
        <v>176</v>
      </c>
      <c r="AW250" s="213" t="s">
        <v>35</v>
      </c>
      <c r="AX250" s="213" t="s">
        <v>79</v>
      </c>
      <c r="AY250" s="214" t="s">
        <v>169</v>
      </c>
    </row>
    <row r="251" spans="2:65" s="103" customFormat="1" ht="25.5" customHeight="1" x14ac:dyDescent="0.3">
      <c r="B251" s="104"/>
      <c r="C251" s="185">
        <f>MAX($C$106:C250)+1</f>
        <v>30</v>
      </c>
      <c r="D251" s="185" t="s">
        <v>171</v>
      </c>
      <c r="E251" s="186" t="s">
        <v>367</v>
      </c>
      <c r="F251" s="187" t="s">
        <v>368</v>
      </c>
      <c r="G251" s="188" t="s">
        <v>199</v>
      </c>
      <c r="H251" s="189">
        <v>143.5</v>
      </c>
      <c r="I251" s="87"/>
      <c r="J251" s="190">
        <f>ROUND(I251*H251,2)</f>
        <v>0</v>
      </c>
      <c r="K251" s="187" t="s">
        <v>175</v>
      </c>
      <c r="L251" s="104"/>
      <c r="M251" s="191" t="s">
        <v>5</v>
      </c>
      <c r="N251" s="192" t="s">
        <v>42</v>
      </c>
      <c r="O251" s="105"/>
      <c r="P251" s="193">
        <f>O251*H251</f>
        <v>0</v>
      </c>
      <c r="Q251" s="193">
        <v>3.0000000000000001E-5</v>
      </c>
      <c r="R251" s="193">
        <f>Q251*H251</f>
        <v>4.3049999999999998E-3</v>
      </c>
      <c r="S251" s="193">
        <v>0</v>
      </c>
      <c r="T251" s="194">
        <f>S251*H251</f>
        <v>0</v>
      </c>
      <c r="AR251" s="93" t="s">
        <v>176</v>
      </c>
      <c r="AT251" s="93" t="s">
        <v>171</v>
      </c>
      <c r="AU251" s="93" t="s">
        <v>81</v>
      </c>
      <c r="AY251" s="93" t="s">
        <v>169</v>
      </c>
      <c r="BE251" s="195">
        <f>IF(N251="základní",J251,0)</f>
        <v>0</v>
      </c>
      <c r="BF251" s="195">
        <f>IF(N251="snížená",J251,0)</f>
        <v>0</v>
      </c>
      <c r="BG251" s="195">
        <f>IF(N251="zákl. přenesená",J251,0)</f>
        <v>0</v>
      </c>
      <c r="BH251" s="195">
        <f>IF(N251="sníž. přenesená",J251,0)</f>
        <v>0</v>
      </c>
      <c r="BI251" s="195">
        <f>IF(N251="nulová",J251,0)</f>
        <v>0</v>
      </c>
      <c r="BJ251" s="93" t="s">
        <v>79</v>
      </c>
      <c r="BK251" s="195">
        <f>ROUND(I251*H251,2)</f>
        <v>0</v>
      </c>
      <c r="BL251" s="93" t="s">
        <v>176</v>
      </c>
      <c r="BM251" s="93" t="s">
        <v>369</v>
      </c>
    </row>
    <row r="252" spans="2:65" s="197" customFormat="1" x14ac:dyDescent="0.3">
      <c r="B252" s="196"/>
      <c r="D252" s="198" t="s">
        <v>178</v>
      </c>
      <c r="E252" s="199" t="s">
        <v>5</v>
      </c>
      <c r="F252" s="200" t="s">
        <v>351</v>
      </c>
      <c r="H252" s="199" t="s">
        <v>5</v>
      </c>
      <c r="L252" s="196"/>
      <c r="M252" s="201"/>
      <c r="N252" s="202"/>
      <c r="O252" s="202"/>
      <c r="P252" s="202"/>
      <c r="Q252" s="202"/>
      <c r="R252" s="202"/>
      <c r="S252" s="202"/>
      <c r="T252" s="203"/>
      <c r="AT252" s="199" t="s">
        <v>178</v>
      </c>
      <c r="AU252" s="199" t="s">
        <v>81</v>
      </c>
      <c r="AV252" s="197" t="s">
        <v>79</v>
      </c>
      <c r="AW252" s="197" t="s">
        <v>35</v>
      </c>
      <c r="AX252" s="197" t="s">
        <v>71</v>
      </c>
      <c r="AY252" s="199" t="s">
        <v>169</v>
      </c>
    </row>
    <row r="253" spans="2:65" s="205" customFormat="1" x14ac:dyDescent="0.3">
      <c r="B253" s="204"/>
      <c r="D253" s="198" t="s">
        <v>178</v>
      </c>
      <c r="E253" s="206" t="s">
        <v>5</v>
      </c>
      <c r="F253" s="207" t="s">
        <v>370</v>
      </c>
      <c r="H253" s="208">
        <v>5</v>
      </c>
      <c r="L253" s="204"/>
      <c r="M253" s="209"/>
      <c r="N253" s="210"/>
      <c r="O253" s="210"/>
      <c r="P253" s="210"/>
      <c r="Q253" s="210"/>
      <c r="R253" s="210"/>
      <c r="S253" s="210"/>
      <c r="T253" s="211"/>
      <c r="AT253" s="206" t="s">
        <v>178</v>
      </c>
      <c r="AU253" s="206" t="s">
        <v>81</v>
      </c>
      <c r="AV253" s="205" t="s">
        <v>81</v>
      </c>
      <c r="AW253" s="205" t="s">
        <v>35</v>
      </c>
      <c r="AX253" s="205" t="s">
        <v>71</v>
      </c>
      <c r="AY253" s="206" t="s">
        <v>169</v>
      </c>
    </row>
    <row r="254" spans="2:65" s="205" customFormat="1" x14ac:dyDescent="0.3">
      <c r="B254" s="204"/>
      <c r="D254" s="198" t="s">
        <v>178</v>
      </c>
      <c r="E254" s="206" t="s">
        <v>5</v>
      </c>
      <c r="F254" s="207" t="s">
        <v>371</v>
      </c>
      <c r="H254" s="208">
        <v>4</v>
      </c>
      <c r="L254" s="204"/>
      <c r="M254" s="209"/>
      <c r="N254" s="210"/>
      <c r="O254" s="210"/>
      <c r="P254" s="210"/>
      <c r="Q254" s="210"/>
      <c r="R254" s="210"/>
      <c r="S254" s="210"/>
      <c r="T254" s="211"/>
      <c r="AT254" s="206" t="s">
        <v>178</v>
      </c>
      <c r="AU254" s="206" t="s">
        <v>81</v>
      </c>
      <c r="AV254" s="205" t="s">
        <v>81</v>
      </c>
      <c r="AW254" s="205" t="s">
        <v>35</v>
      </c>
      <c r="AX254" s="205" t="s">
        <v>71</v>
      </c>
      <c r="AY254" s="206" t="s">
        <v>169</v>
      </c>
    </row>
    <row r="255" spans="2:65" s="205" customFormat="1" x14ac:dyDescent="0.3">
      <c r="B255" s="204"/>
      <c r="D255" s="198" t="s">
        <v>178</v>
      </c>
      <c r="E255" s="206" t="s">
        <v>5</v>
      </c>
      <c r="F255" s="207" t="s">
        <v>372</v>
      </c>
      <c r="H255" s="208">
        <v>4.5</v>
      </c>
      <c r="L255" s="204"/>
      <c r="M255" s="209"/>
      <c r="N255" s="210"/>
      <c r="O255" s="210"/>
      <c r="P255" s="210"/>
      <c r="Q255" s="210"/>
      <c r="R255" s="210"/>
      <c r="S255" s="210"/>
      <c r="T255" s="211"/>
      <c r="AT255" s="206" t="s">
        <v>178</v>
      </c>
      <c r="AU255" s="206" t="s">
        <v>81</v>
      </c>
      <c r="AV255" s="205" t="s">
        <v>81</v>
      </c>
      <c r="AW255" s="205" t="s">
        <v>35</v>
      </c>
      <c r="AX255" s="205" t="s">
        <v>71</v>
      </c>
      <c r="AY255" s="206" t="s">
        <v>169</v>
      </c>
    </row>
    <row r="256" spans="2:65" s="205" customFormat="1" x14ac:dyDescent="0.3">
      <c r="B256" s="204"/>
      <c r="D256" s="198" t="s">
        <v>178</v>
      </c>
      <c r="E256" s="206" t="s">
        <v>5</v>
      </c>
      <c r="F256" s="207" t="s">
        <v>373</v>
      </c>
      <c r="H256" s="208">
        <v>6</v>
      </c>
      <c r="L256" s="204"/>
      <c r="M256" s="209"/>
      <c r="N256" s="210"/>
      <c r="O256" s="210"/>
      <c r="P256" s="210"/>
      <c r="Q256" s="210"/>
      <c r="R256" s="210"/>
      <c r="S256" s="210"/>
      <c r="T256" s="211"/>
      <c r="AT256" s="206" t="s">
        <v>178</v>
      </c>
      <c r="AU256" s="206" t="s">
        <v>81</v>
      </c>
      <c r="AV256" s="205" t="s">
        <v>81</v>
      </c>
      <c r="AW256" s="205" t="s">
        <v>35</v>
      </c>
      <c r="AX256" s="205" t="s">
        <v>71</v>
      </c>
      <c r="AY256" s="206" t="s">
        <v>169</v>
      </c>
    </row>
    <row r="257" spans="2:51" s="205" customFormat="1" x14ac:dyDescent="0.3">
      <c r="B257" s="204"/>
      <c r="D257" s="198" t="s">
        <v>178</v>
      </c>
      <c r="E257" s="206" t="s">
        <v>5</v>
      </c>
      <c r="F257" s="207" t="s">
        <v>374</v>
      </c>
      <c r="H257" s="208">
        <v>8</v>
      </c>
      <c r="L257" s="204"/>
      <c r="M257" s="209"/>
      <c r="N257" s="210"/>
      <c r="O257" s="210"/>
      <c r="P257" s="210"/>
      <c r="Q257" s="210"/>
      <c r="R257" s="210"/>
      <c r="S257" s="210"/>
      <c r="T257" s="211"/>
      <c r="AT257" s="206" t="s">
        <v>178</v>
      </c>
      <c r="AU257" s="206" t="s">
        <v>81</v>
      </c>
      <c r="AV257" s="205" t="s">
        <v>81</v>
      </c>
      <c r="AW257" s="205" t="s">
        <v>35</v>
      </c>
      <c r="AX257" s="205" t="s">
        <v>71</v>
      </c>
      <c r="AY257" s="206" t="s">
        <v>169</v>
      </c>
    </row>
    <row r="258" spans="2:51" s="205" customFormat="1" x14ac:dyDescent="0.3">
      <c r="B258" s="204"/>
      <c r="D258" s="198" t="s">
        <v>178</v>
      </c>
      <c r="E258" s="206" t="s">
        <v>5</v>
      </c>
      <c r="F258" s="207" t="s">
        <v>375</v>
      </c>
      <c r="H258" s="208">
        <v>8</v>
      </c>
      <c r="L258" s="204"/>
      <c r="M258" s="209"/>
      <c r="N258" s="210"/>
      <c r="O258" s="210"/>
      <c r="P258" s="210"/>
      <c r="Q258" s="210"/>
      <c r="R258" s="210"/>
      <c r="S258" s="210"/>
      <c r="T258" s="211"/>
      <c r="AT258" s="206" t="s">
        <v>178</v>
      </c>
      <c r="AU258" s="206" t="s">
        <v>81</v>
      </c>
      <c r="AV258" s="205" t="s">
        <v>81</v>
      </c>
      <c r="AW258" s="205" t="s">
        <v>35</v>
      </c>
      <c r="AX258" s="205" t="s">
        <v>71</v>
      </c>
      <c r="AY258" s="206" t="s">
        <v>169</v>
      </c>
    </row>
    <row r="259" spans="2:51" s="205" customFormat="1" x14ac:dyDescent="0.3">
      <c r="B259" s="204"/>
      <c r="D259" s="198" t="s">
        <v>178</v>
      </c>
      <c r="E259" s="206" t="s">
        <v>5</v>
      </c>
      <c r="F259" s="207" t="s">
        <v>376</v>
      </c>
      <c r="H259" s="208">
        <v>4</v>
      </c>
      <c r="L259" s="204"/>
      <c r="M259" s="209"/>
      <c r="N259" s="210"/>
      <c r="O259" s="210"/>
      <c r="P259" s="210"/>
      <c r="Q259" s="210"/>
      <c r="R259" s="210"/>
      <c r="S259" s="210"/>
      <c r="T259" s="211"/>
      <c r="AT259" s="206" t="s">
        <v>178</v>
      </c>
      <c r="AU259" s="206" t="s">
        <v>81</v>
      </c>
      <c r="AV259" s="205" t="s">
        <v>81</v>
      </c>
      <c r="AW259" s="205" t="s">
        <v>35</v>
      </c>
      <c r="AX259" s="205" t="s">
        <v>71</v>
      </c>
      <c r="AY259" s="206" t="s">
        <v>169</v>
      </c>
    </row>
    <row r="260" spans="2:51" s="197" customFormat="1" x14ac:dyDescent="0.3">
      <c r="B260" s="196"/>
      <c r="D260" s="198" t="s">
        <v>178</v>
      </c>
      <c r="E260" s="199" t="s">
        <v>5</v>
      </c>
      <c r="F260" s="200" t="s">
        <v>355</v>
      </c>
      <c r="H260" s="199" t="s">
        <v>5</v>
      </c>
      <c r="L260" s="196"/>
      <c r="M260" s="201"/>
      <c r="N260" s="202"/>
      <c r="O260" s="202"/>
      <c r="P260" s="202"/>
      <c r="Q260" s="202"/>
      <c r="R260" s="202"/>
      <c r="S260" s="202"/>
      <c r="T260" s="203"/>
      <c r="AT260" s="199" t="s">
        <v>178</v>
      </c>
      <c r="AU260" s="199" t="s">
        <v>81</v>
      </c>
      <c r="AV260" s="197" t="s">
        <v>79</v>
      </c>
      <c r="AW260" s="197" t="s">
        <v>35</v>
      </c>
      <c r="AX260" s="197" t="s">
        <v>71</v>
      </c>
      <c r="AY260" s="199" t="s">
        <v>169</v>
      </c>
    </row>
    <row r="261" spans="2:51" s="205" customFormat="1" x14ac:dyDescent="0.3">
      <c r="B261" s="204"/>
      <c r="D261" s="198" t="s">
        <v>178</v>
      </c>
      <c r="E261" s="206" t="s">
        <v>5</v>
      </c>
      <c r="F261" s="207" t="s">
        <v>377</v>
      </c>
      <c r="H261" s="208">
        <v>5</v>
      </c>
      <c r="L261" s="204"/>
      <c r="M261" s="209"/>
      <c r="N261" s="210"/>
      <c r="O261" s="210"/>
      <c r="P261" s="210"/>
      <c r="Q261" s="210"/>
      <c r="R261" s="210"/>
      <c r="S261" s="210"/>
      <c r="T261" s="211"/>
      <c r="AT261" s="206" t="s">
        <v>178</v>
      </c>
      <c r="AU261" s="206" t="s">
        <v>81</v>
      </c>
      <c r="AV261" s="205" t="s">
        <v>81</v>
      </c>
      <c r="AW261" s="205" t="s">
        <v>35</v>
      </c>
      <c r="AX261" s="205" t="s">
        <v>71</v>
      </c>
      <c r="AY261" s="206" t="s">
        <v>169</v>
      </c>
    </row>
    <row r="262" spans="2:51" s="205" customFormat="1" x14ac:dyDescent="0.3">
      <c r="B262" s="204"/>
      <c r="D262" s="198" t="s">
        <v>178</v>
      </c>
      <c r="E262" s="206" t="s">
        <v>5</v>
      </c>
      <c r="F262" s="207" t="s">
        <v>378</v>
      </c>
      <c r="H262" s="208">
        <v>9</v>
      </c>
      <c r="L262" s="204"/>
      <c r="M262" s="209"/>
      <c r="N262" s="210"/>
      <c r="O262" s="210"/>
      <c r="P262" s="210"/>
      <c r="Q262" s="210"/>
      <c r="R262" s="210"/>
      <c r="S262" s="210"/>
      <c r="T262" s="211"/>
      <c r="AT262" s="206" t="s">
        <v>178</v>
      </c>
      <c r="AU262" s="206" t="s">
        <v>81</v>
      </c>
      <c r="AV262" s="205" t="s">
        <v>81</v>
      </c>
      <c r="AW262" s="205" t="s">
        <v>35</v>
      </c>
      <c r="AX262" s="205" t="s">
        <v>71</v>
      </c>
      <c r="AY262" s="206" t="s">
        <v>169</v>
      </c>
    </row>
    <row r="263" spans="2:51" s="205" customFormat="1" x14ac:dyDescent="0.3">
      <c r="B263" s="204"/>
      <c r="D263" s="198" t="s">
        <v>178</v>
      </c>
      <c r="E263" s="206" t="s">
        <v>5</v>
      </c>
      <c r="F263" s="207" t="s">
        <v>379</v>
      </c>
      <c r="H263" s="208">
        <v>6</v>
      </c>
      <c r="L263" s="204"/>
      <c r="M263" s="209"/>
      <c r="N263" s="210"/>
      <c r="O263" s="210"/>
      <c r="P263" s="210"/>
      <c r="Q263" s="210"/>
      <c r="R263" s="210"/>
      <c r="S263" s="210"/>
      <c r="T263" s="211"/>
      <c r="AT263" s="206" t="s">
        <v>178</v>
      </c>
      <c r="AU263" s="206" t="s">
        <v>81</v>
      </c>
      <c r="AV263" s="205" t="s">
        <v>81</v>
      </c>
      <c r="AW263" s="205" t="s">
        <v>35</v>
      </c>
      <c r="AX263" s="205" t="s">
        <v>71</v>
      </c>
      <c r="AY263" s="206" t="s">
        <v>169</v>
      </c>
    </row>
    <row r="264" spans="2:51" s="205" customFormat="1" x14ac:dyDescent="0.3">
      <c r="B264" s="204"/>
      <c r="D264" s="198" t="s">
        <v>178</v>
      </c>
      <c r="E264" s="206" t="s">
        <v>5</v>
      </c>
      <c r="F264" s="207" t="s">
        <v>380</v>
      </c>
      <c r="H264" s="208">
        <v>5</v>
      </c>
      <c r="L264" s="204"/>
      <c r="M264" s="209"/>
      <c r="N264" s="210"/>
      <c r="O264" s="210"/>
      <c r="P264" s="210"/>
      <c r="Q264" s="210"/>
      <c r="R264" s="210"/>
      <c r="S264" s="210"/>
      <c r="T264" s="211"/>
      <c r="AT264" s="206" t="s">
        <v>178</v>
      </c>
      <c r="AU264" s="206" t="s">
        <v>81</v>
      </c>
      <c r="AV264" s="205" t="s">
        <v>81</v>
      </c>
      <c r="AW264" s="205" t="s">
        <v>35</v>
      </c>
      <c r="AX264" s="205" t="s">
        <v>71</v>
      </c>
      <c r="AY264" s="206" t="s">
        <v>169</v>
      </c>
    </row>
    <row r="265" spans="2:51" s="205" customFormat="1" x14ac:dyDescent="0.3">
      <c r="B265" s="204"/>
      <c r="D265" s="198" t="s">
        <v>178</v>
      </c>
      <c r="E265" s="206" t="s">
        <v>5</v>
      </c>
      <c r="F265" s="207" t="s">
        <v>381</v>
      </c>
      <c r="H265" s="208">
        <v>9</v>
      </c>
      <c r="L265" s="204"/>
      <c r="M265" s="209"/>
      <c r="N265" s="210"/>
      <c r="O265" s="210"/>
      <c r="P265" s="210"/>
      <c r="Q265" s="210"/>
      <c r="R265" s="210"/>
      <c r="S265" s="210"/>
      <c r="T265" s="211"/>
      <c r="AT265" s="206" t="s">
        <v>178</v>
      </c>
      <c r="AU265" s="206" t="s">
        <v>81</v>
      </c>
      <c r="AV265" s="205" t="s">
        <v>81</v>
      </c>
      <c r="AW265" s="205" t="s">
        <v>35</v>
      </c>
      <c r="AX265" s="205" t="s">
        <v>71</v>
      </c>
      <c r="AY265" s="206" t="s">
        <v>169</v>
      </c>
    </row>
    <row r="266" spans="2:51" s="205" customFormat="1" x14ac:dyDescent="0.3">
      <c r="B266" s="204"/>
      <c r="D266" s="198" t="s">
        <v>178</v>
      </c>
      <c r="E266" s="206" t="s">
        <v>5</v>
      </c>
      <c r="F266" s="207" t="s">
        <v>382</v>
      </c>
      <c r="H266" s="208">
        <v>6</v>
      </c>
      <c r="L266" s="204"/>
      <c r="M266" s="209"/>
      <c r="N266" s="210"/>
      <c r="O266" s="210"/>
      <c r="P266" s="210"/>
      <c r="Q266" s="210"/>
      <c r="R266" s="210"/>
      <c r="S266" s="210"/>
      <c r="T266" s="211"/>
      <c r="AT266" s="206" t="s">
        <v>178</v>
      </c>
      <c r="AU266" s="206" t="s">
        <v>81</v>
      </c>
      <c r="AV266" s="205" t="s">
        <v>81</v>
      </c>
      <c r="AW266" s="205" t="s">
        <v>35</v>
      </c>
      <c r="AX266" s="205" t="s">
        <v>71</v>
      </c>
      <c r="AY266" s="206" t="s">
        <v>169</v>
      </c>
    </row>
    <row r="267" spans="2:51" s="205" customFormat="1" x14ac:dyDescent="0.3">
      <c r="B267" s="204"/>
      <c r="D267" s="198" t="s">
        <v>178</v>
      </c>
      <c r="E267" s="206" t="s">
        <v>5</v>
      </c>
      <c r="F267" s="207" t="s">
        <v>383</v>
      </c>
      <c r="H267" s="208">
        <v>5</v>
      </c>
      <c r="L267" s="204"/>
      <c r="M267" s="209"/>
      <c r="N267" s="210"/>
      <c r="O267" s="210"/>
      <c r="P267" s="210"/>
      <c r="Q267" s="210"/>
      <c r="R267" s="210"/>
      <c r="S267" s="210"/>
      <c r="T267" s="211"/>
      <c r="AT267" s="206" t="s">
        <v>178</v>
      </c>
      <c r="AU267" s="206" t="s">
        <v>81</v>
      </c>
      <c r="AV267" s="205" t="s">
        <v>81</v>
      </c>
      <c r="AW267" s="205" t="s">
        <v>35</v>
      </c>
      <c r="AX267" s="205" t="s">
        <v>71</v>
      </c>
      <c r="AY267" s="206" t="s">
        <v>169</v>
      </c>
    </row>
    <row r="268" spans="2:51" s="205" customFormat="1" x14ac:dyDescent="0.3">
      <c r="B268" s="204"/>
      <c r="D268" s="198" t="s">
        <v>178</v>
      </c>
      <c r="E268" s="206" t="s">
        <v>5</v>
      </c>
      <c r="F268" s="207" t="s">
        <v>384</v>
      </c>
      <c r="H268" s="208">
        <v>7</v>
      </c>
      <c r="L268" s="204"/>
      <c r="M268" s="209"/>
      <c r="N268" s="210"/>
      <c r="O268" s="210"/>
      <c r="P268" s="210"/>
      <c r="Q268" s="210"/>
      <c r="R268" s="210"/>
      <c r="S268" s="210"/>
      <c r="T268" s="211"/>
      <c r="AT268" s="206" t="s">
        <v>178</v>
      </c>
      <c r="AU268" s="206" t="s">
        <v>81</v>
      </c>
      <c r="AV268" s="205" t="s">
        <v>81</v>
      </c>
      <c r="AW268" s="205" t="s">
        <v>35</v>
      </c>
      <c r="AX268" s="205" t="s">
        <v>71</v>
      </c>
      <c r="AY268" s="206" t="s">
        <v>169</v>
      </c>
    </row>
    <row r="269" spans="2:51" s="205" customFormat="1" x14ac:dyDescent="0.3">
      <c r="B269" s="204"/>
      <c r="D269" s="198" t="s">
        <v>178</v>
      </c>
      <c r="E269" s="206" t="s">
        <v>5</v>
      </c>
      <c r="F269" s="207" t="s">
        <v>385</v>
      </c>
      <c r="H269" s="208">
        <v>6</v>
      </c>
      <c r="L269" s="204"/>
      <c r="M269" s="209"/>
      <c r="N269" s="210"/>
      <c r="O269" s="210"/>
      <c r="P269" s="210"/>
      <c r="Q269" s="210"/>
      <c r="R269" s="210"/>
      <c r="S269" s="210"/>
      <c r="T269" s="211"/>
      <c r="AT269" s="206" t="s">
        <v>178</v>
      </c>
      <c r="AU269" s="206" t="s">
        <v>81</v>
      </c>
      <c r="AV269" s="205" t="s">
        <v>81</v>
      </c>
      <c r="AW269" s="205" t="s">
        <v>35</v>
      </c>
      <c r="AX269" s="205" t="s">
        <v>71</v>
      </c>
      <c r="AY269" s="206" t="s">
        <v>169</v>
      </c>
    </row>
    <row r="270" spans="2:51" s="205" customFormat="1" x14ac:dyDescent="0.3">
      <c r="B270" s="204"/>
      <c r="D270" s="198" t="s">
        <v>178</v>
      </c>
      <c r="E270" s="206" t="s">
        <v>5</v>
      </c>
      <c r="F270" s="207" t="s">
        <v>386</v>
      </c>
      <c r="H270" s="208">
        <v>7</v>
      </c>
      <c r="L270" s="204"/>
      <c r="M270" s="209"/>
      <c r="N270" s="210"/>
      <c r="O270" s="210"/>
      <c r="P270" s="210"/>
      <c r="Q270" s="210"/>
      <c r="R270" s="210"/>
      <c r="S270" s="210"/>
      <c r="T270" s="211"/>
      <c r="AT270" s="206" t="s">
        <v>178</v>
      </c>
      <c r="AU270" s="206" t="s">
        <v>81</v>
      </c>
      <c r="AV270" s="205" t="s">
        <v>81</v>
      </c>
      <c r="AW270" s="205" t="s">
        <v>35</v>
      </c>
      <c r="AX270" s="205" t="s">
        <v>71</v>
      </c>
      <c r="AY270" s="206" t="s">
        <v>169</v>
      </c>
    </row>
    <row r="271" spans="2:51" s="205" customFormat="1" x14ac:dyDescent="0.3">
      <c r="B271" s="204"/>
      <c r="D271" s="198" t="s">
        <v>178</v>
      </c>
      <c r="E271" s="206" t="s">
        <v>5</v>
      </c>
      <c r="F271" s="207" t="s">
        <v>387</v>
      </c>
      <c r="H271" s="208">
        <v>5</v>
      </c>
      <c r="L271" s="204"/>
      <c r="M271" s="209"/>
      <c r="N271" s="210"/>
      <c r="O271" s="210"/>
      <c r="P271" s="210"/>
      <c r="Q271" s="210"/>
      <c r="R271" s="210"/>
      <c r="S271" s="210"/>
      <c r="T271" s="211"/>
      <c r="AT271" s="206" t="s">
        <v>178</v>
      </c>
      <c r="AU271" s="206" t="s">
        <v>81</v>
      </c>
      <c r="AV271" s="205" t="s">
        <v>81</v>
      </c>
      <c r="AW271" s="205" t="s">
        <v>35</v>
      </c>
      <c r="AX271" s="205" t="s">
        <v>71</v>
      </c>
      <c r="AY271" s="206" t="s">
        <v>169</v>
      </c>
    </row>
    <row r="272" spans="2:51" s="205" customFormat="1" x14ac:dyDescent="0.3">
      <c r="B272" s="204"/>
      <c r="D272" s="198" t="s">
        <v>178</v>
      </c>
      <c r="E272" s="206" t="s">
        <v>5</v>
      </c>
      <c r="F272" s="207" t="s">
        <v>388</v>
      </c>
      <c r="H272" s="208">
        <v>5</v>
      </c>
      <c r="L272" s="204"/>
      <c r="M272" s="209"/>
      <c r="N272" s="210"/>
      <c r="O272" s="210"/>
      <c r="P272" s="210"/>
      <c r="Q272" s="210"/>
      <c r="R272" s="210"/>
      <c r="S272" s="210"/>
      <c r="T272" s="211"/>
      <c r="AT272" s="206" t="s">
        <v>178</v>
      </c>
      <c r="AU272" s="206" t="s">
        <v>81</v>
      </c>
      <c r="AV272" s="205" t="s">
        <v>81</v>
      </c>
      <c r="AW272" s="205" t="s">
        <v>35</v>
      </c>
      <c r="AX272" s="205" t="s">
        <v>71</v>
      </c>
      <c r="AY272" s="206" t="s">
        <v>169</v>
      </c>
    </row>
    <row r="273" spans="2:65" s="205" customFormat="1" x14ac:dyDescent="0.3">
      <c r="B273" s="204"/>
      <c r="D273" s="198" t="s">
        <v>178</v>
      </c>
      <c r="E273" s="206" t="s">
        <v>5</v>
      </c>
      <c r="F273" s="207" t="s">
        <v>389</v>
      </c>
      <c r="H273" s="208">
        <v>9</v>
      </c>
      <c r="L273" s="204"/>
      <c r="M273" s="209"/>
      <c r="N273" s="210"/>
      <c r="O273" s="210"/>
      <c r="P273" s="210"/>
      <c r="Q273" s="210"/>
      <c r="R273" s="210"/>
      <c r="S273" s="210"/>
      <c r="T273" s="211"/>
      <c r="AT273" s="206" t="s">
        <v>178</v>
      </c>
      <c r="AU273" s="206" t="s">
        <v>81</v>
      </c>
      <c r="AV273" s="205" t="s">
        <v>81</v>
      </c>
      <c r="AW273" s="205" t="s">
        <v>35</v>
      </c>
      <c r="AX273" s="205" t="s">
        <v>71</v>
      </c>
      <c r="AY273" s="206" t="s">
        <v>169</v>
      </c>
    </row>
    <row r="274" spans="2:65" s="205" customFormat="1" x14ac:dyDescent="0.3">
      <c r="B274" s="204"/>
      <c r="D274" s="198" t="s">
        <v>178</v>
      </c>
      <c r="E274" s="206" t="s">
        <v>5</v>
      </c>
      <c r="F274" s="207" t="s">
        <v>390</v>
      </c>
      <c r="H274" s="208">
        <v>6</v>
      </c>
      <c r="L274" s="204"/>
      <c r="M274" s="209"/>
      <c r="N274" s="210"/>
      <c r="O274" s="210"/>
      <c r="P274" s="210"/>
      <c r="Q274" s="210"/>
      <c r="R274" s="210"/>
      <c r="S274" s="210"/>
      <c r="T274" s="211"/>
      <c r="AT274" s="206" t="s">
        <v>178</v>
      </c>
      <c r="AU274" s="206" t="s">
        <v>81</v>
      </c>
      <c r="AV274" s="205" t="s">
        <v>81</v>
      </c>
      <c r="AW274" s="205" t="s">
        <v>35</v>
      </c>
      <c r="AX274" s="205" t="s">
        <v>71</v>
      </c>
      <c r="AY274" s="206" t="s">
        <v>169</v>
      </c>
    </row>
    <row r="275" spans="2:65" s="205" customFormat="1" x14ac:dyDescent="0.3">
      <c r="B275" s="204"/>
      <c r="D275" s="198" t="s">
        <v>178</v>
      </c>
      <c r="E275" s="206" t="s">
        <v>5</v>
      </c>
      <c r="F275" s="207" t="s">
        <v>391</v>
      </c>
      <c r="H275" s="208">
        <v>7</v>
      </c>
      <c r="L275" s="204"/>
      <c r="M275" s="209"/>
      <c r="N275" s="210"/>
      <c r="O275" s="210"/>
      <c r="P275" s="210"/>
      <c r="Q275" s="210"/>
      <c r="R275" s="210"/>
      <c r="S275" s="210"/>
      <c r="T275" s="211"/>
      <c r="AT275" s="206" t="s">
        <v>178</v>
      </c>
      <c r="AU275" s="206" t="s">
        <v>81</v>
      </c>
      <c r="AV275" s="205" t="s">
        <v>81</v>
      </c>
      <c r="AW275" s="205" t="s">
        <v>35</v>
      </c>
      <c r="AX275" s="205" t="s">
        <v>71</v>
      </c>
      <c r="AY275" s="206" t="s">
        <v>169</v>
      </c>
    </row>
    <row r="276" spans="2:65" s="205" customFormat="1" x14ac:dyDescent="0.3">
      <c r="B276" s="204"/>
      <c r="D276" s="198" t="s">
        <v>178</v>
      </c>
      <c r="E276" s="206" t="s">
        <v>5</v>
      </c>
      <c r="F276" s="207" t="s">
        <v>392</v>
      </c>
      <c r="H276" s="208">
        <v>7</v>
      </c>
      <c r="L276" s="204"/>
      <c r="M276" s="209"/>
      <c r="N276" s="210"/>
      <c r="O276" s="210"/>
      <c r="P276" s="210"/>
      <c r="Q276" s="210"/>
      <c r="R276" s="210"/>
      <c r="S276" s="210"/>
      <c r="T276" s="211"/>
      <c r="AT276" s="206" t="s">
        <v>178</v>
      </c>
      <c r="AU276" s="206" t="s">
        <v>81</v>
      </c>
      <c r="AV276" s="205" t="s">
        <v>81</v>
      </c>
      <c r="AW276" s="205" t="s">
        <v>35</v>
      </c>
      <c r="AX276" s="205" t="s">
        <v>71</v>
      </c>
      <c r="AY276" s="206" t="s">
        <v>169</v>
      </c>
    </row>
    <row r="277" spans="2:65" s="213" customFormat="1" x14ac:dyDescent="0.3">
      <c r="B277" s="212"/>
      <c r="D277" s="198" t="s">
        <v>178</v>
      </c>
      <c r="E277" s="214" t="s">
        <v>5</v>
      </c>
      <c r="F277" s="215" t="s">
        <v>181</v>
      </c>
      <c r="H277" s="216">
        <v>143.5</v>
      </c>
      <c r="L277" s="212"/>
      <c r="M277" s="217"/>
      <c r="N277" s="218"/>
      <c r="O277" s="218"/>
      <c r="P277" s="218"/>
      <c r="Q277" s="218"/>
      <c r="R277" s="218"/>
      <c r="S277" s="218"/>
      <c r="T277" s="219"/>
      <c r="AT277" s="214" t="s">
        <v>178</v>
      </c>
      <c r="AU277" s="214" t="s">
        <v>81</v>
      </c>
      <c r="AV277" s="213" t="s">
        <v>176</v>
      </c>
      <c r="AW277" s="213" t="s">
        <v>35</v>
      </c>
      <c r="AX277" s="213" t="s">
        <v>79</v>
      </c>
      <c r="AY277" s="214" t="s">
        <v>169</v>
      </c>
    </row>
    <row r="278" spans="2:65" s="103" customFormat="1" ht="25.5" customHeight="1" x14ac:dyDescent="0.3">
      <c r="B278" s="104"/>
      <c r="C278" s="185">
        <f>MAX($C$106:C277)+1</f>
        <v>31</v>
      </c>
      <c r="D278" s="185" t="s">
        <v>171</v>
      </c>
      <c r="E278" s="186" t="s">
        <v>393</v>
      </c>
      <c r="F278" s="187" t="s">
        <v>394</v>
      </c>
      <c r="G278" s="188" t="s">
        <v>199</v>
      </c>
      <c r="H278" s="189">
        <v>73.5</v>
      </c>
      <c r="I278" s="87"/>
      <c r="J278" s="190">
        <f>ROUND(I278*H278,2)</f>
        <v>0</v>
      </c>
      <c r="K278" s="187" t="s">
        <v>175</v>
      </c>
      <c r="L278" s="104"/>
      <c r="M278" s="191" t="s">
        <v>5</v>
      </c>
      <c r="N278" s="192" t="s">
        <v>42</v>
      </c>
      <c r="O278" s="105"/>
      <c r="P278" s="193">
        <f>O278*H278</f>
        <v>0</v>
      </c>
      <c r="Q278" s="193">
        <v>0</v>
      </c>
      <c r="R278" s="193">
        <f>Q278*H278</f>
        <v>0</v>
      </c>
      <c r="S278" s="193">
        <v>0</v>
      </c>
      <c r="T278" s="194">
        <f>S278*H278</f>
        <v>0</v>
      </c>
      <c r="AR278" s="93" t="s">
        <v>176</v>
      </c>
      <c r="AT278" s="93" t="s">
        <v>171</v>
      </c>
      <c r="AU278" s="93" t="s">
        <v>81</v>
      </c>
      <c r="AY278" s="93" t="s">
        <v>169</v>
      </c>
      <c r="BE278" s="195">
        <f>IF(N278="základní",J278,0)</f>
        <v>0</v>
      </c>
      <c r="BF278" s="195">
        <f>IF(N278="snížená",J278,0)</f>
        <v>0</v>
      </c>
      <c r="BG278" s="195">
        <f>IF(N278="zákl. přenesená",J278,0)</f>
        <v>0</v>
      </c>
      <c r="BH278" s="195">
        <f>IF(N278="sníž. přenesená",J278,0)</f>
        <v>0</v>
      </c>
      <c r="BI278" s="195">
        <f>IF(N278="nulová",J278,0)</f>
        <v>0</v>
      </c>
      <c r="BJ278" s="93" t="s">
        <v>79</v>
      </c>
      <c r="BK278" s="195">
        <f>ROUND(I278*H278,2)</f>
        <v>0</v>
      </c>
      <c r="BL278" s="93" t="s">
        <v>176</v>
      </c>
      <c r="BM278" s="93" t="s">
        <v>395</v>
      </c>
    </row>
    <row r="279" spans="2:65" s="103" customFormat="1" ht="81" x14ac:dyDescent="0.3">
      <c r="B279" s="104"/>
      <c r="D279" s="198" t="s">
        <v>207</v>
      </c>
      <c r="F279" s="220" t="s">
        <v>396</v>
      </c>
      <c r="L279" s="104"/>
      <c r="M279" s="221"/>
      <c r="N279" s="105"/>
      <c r="O279" s="105"/>
      <c r="P279" s="105"/>
      <c r="Q279" s="105"/>
      <c r="R279" s="105"/>
      <c r="S279" s="105"/>
      <c r="T279" s="222"/>
      <c r="AT279" s="93" t="s">
        <v>207</v>
      </c>
      <c r="AU279" s="93" t="s">
        <v>81</v>
      </c>
    </row>
    <row r="280" spans="2:65" s="197" customFormat="1" x14ac:dyDescent="0.3">
      <c r="B280" s="196"/>
      <c r="D280" s="198" t="s">
        <v>178</v>
      </c>
      <c r="E280" s="199" t="s">
        <v>5</v>
      </c>
      <c r="F280" s="200" t="s">
        <v>351</v>
      </c>
      <c r="H280" s="199" t="s">
        <v>5</v>
      </c>
      <c r="L280" s="196"/>
      <c r="M280" s="201"/>
      <c r="N280" s="202"/>
      <c r="O280" s="202"/>
      <c r="P280" s="202"/>
      <c r="Q280" s="202"/>
      <c r="R280" s="202"/>
      <c r="S280" s="202"/>
      <c r="T280" s="203"/>
      <c r="AT280" s="199" t="s">
        <v>178</v>
      </c>
      <c r="AU280" s="199" t="s">
        <v>81</v>
      </c>
      <c r="AV280" s="197" t="s">
        <v>79</v>
      </c>
      <c r="AW280" s="197" t="s">
        <v>35</v>
      </c>
      <c r="AX280" s="197" t="s">
        <v>71</v>
      </c>
      <c r="AY280" s="199" t="s">
        <v>169</v>
      </c>
    </row>
    <row r="281" spans="2:65" s="205" customFormat="1" x14ac:dyDescent="0.3">
      <c r="B281" s="204"/>
      <c r="D281" s="198" t="s">
        <v>178</v>
      </c>
      <c r="E281" s="206" t="s">
        <v>5</v>
      </c>
      <c r="F281" s="207" t="s">
        <v>352</v>
      </c>
      <c r="H281" s="208">
        <v>4.5</v>
      </c>
      <c r="L281" s="204"/>
      <c r="M281" s="209"/>
      <c r="N281" s="210"/>
      <c r="O281" s="210"/>
      <c r="P281" s="210"/>
      <c r="Q281" s="210"/>
      <c r="R281" s="210"/>
      <c r="S281" s="210"/>
      <c r="T281" s="211"/>
      <c r="AT281" s="206" t="s">
        <v>178</v>
      </c>
      <c r="AU281" s="206" t="s">
        <v>81</v>
      </c>
      <c r="AV281" s="205" t="s">
        <v>81</v>
      </c>
      <c r="AW281" s="205" t="s">
        <v>35</v>
      </c>
      <c r="AX281" s="205" t="s">
        <v>71</v>
      </c>
      <c r="AY281" s="206" t="s">
        <v>169</v>
      </c>
    </row>
    <row r="282" spans="2:65" s="205" customFormat="1" x14ac:dyDescent="0.3">
      <c r="B282" s="204"/>
      <c r="D282" s="198" t="s">
        <v>178</v>
      </c>
      <c r="E282" s="206" t="s">
        <v>5</v>
      </c>
      <c r="F282" s="207" t="s">
        <v>353</v>
      </c>
      <c r="H282" s="208">
        <v>4</v>
      </c>
      <c r="L282" s="204"/>
      <c r="M282" s="209"/>
      <c r="N282" s="210"/>
      <c r="O282" s="210"/>
      <c r="P282" s="210"/>
      <c r="Q282" s="210"/>
      <c r="R282" s="210"/>
      <c r="S282" s="210"/>
      <c r="T282" s="211"/>
      <c r="AT282" s="206" t="s">
        <v>178</v>
      </c>
      <c r="AU282" s="206" t="s">
        <v>81</v>
      </c>
      <c r="AV282" s="205" t="s">
        <v>81</v>
      </c>
      <c r="AW282" s="205" t="s">
        <v>35</v>
      </c>
      <c r="AX282" s="205" t="s">
        <v>71</v>
      </c>
      <c r="AY282" s="206" t="s">
        <v>169</v>
      </c>
    </row>
    <row r="283" spans="2:65" s="205" customFormat="1" x14ac:dyDescent="0.3">
      <c r="B283" s="204"/>
      <c r="D283" s="198" t="s">
        <v>178</v>
      </c>
      <c r="E283" s="206" t="s">
        <v>5</v>
      </c>
      <c r="F283" s="207" t="s">
        <v>354</v>
      </c>
      <c r="H283" s="208">
        <v>2</v>
      </c>
      <c r="L283" s="204"/>
      <c r="M283" s="209"/>
      <c r="N283" s="210"/>
      <c r="O283" s="210"/>
      <c r="P283" s="210"/>
      <c r="Q283" s="210"/>
      <c r="R283" s="210"/>
      <c r="S283" s="210"/>
      <c r="T283" s="211"/>
      <c r="AT283" s="206" t="s">
        <v>178</v>
      </c>
      <c r="AU283" s="206" t="s">
        <v>81</v>
      </c>
      <c r="AV283" s="205" t="s">
        <v>81</v>
      </c>
      <c r="AW283" s="205" t="s">
        <v>35</v>
      </c>
      <c r="AX283" s="205" t="s">
        <v>71</v>
      </c>
      <c r="AY283" s="206" t="s">
        <v>169</v>
      </c>
    </row>
    <row r="284" spans="2:65" s="197" customFormat="1" x14ac:dyDescent="0.3">
      <c r="B284" s="196"/>
      <c r="D284" s="198" t="s">
        <v>178</v>
      </c>
      <c r="E284" s="199" t="s">
        <v>5</v>
      </c>
      <c r="F284" s="200" t="s">
        <v>355</v>
      </c>
      <c r="H284" s="199" t="s">
        <v>5</v>
      </c>
      <c r="L284" s="196"/>
      <c r="M284" s="201"/>
      <c r="N284" s="202"/>
      <c r="O284" s="202"/>
      <c r="P284" s="202"/>
      <c r="Q284" s="202"/>
      <c r="R284" s="202"/>
      <c r="S284" s="202"/>
      <c r="T284" s="203"/>
      <c r="AT284" s="199" t="s">
        <v>178</v>
      </c>
      <c r="AU284" s="199" t="s">
        <v>81</v>
      </c>
      <c r="AV284" s="197" t="s">
        <v>79</v>
      </c>
      <c r="AW284" s="197" t="s">
        <v>35</v>
      </c>
      <c r="AX284" s="197" t="s">
        <v>71</v>
      </c>
      <c r="AY284" s="199" t="s">
        <v>169</v>
      </c>
    </row>
    <row r="285" spans="2:65" s="205" customFormat="1" x14ac:dyDescent="0.3">
      <c r="B285" s="204"/>
      <c r="D285" s="198" t="s">
        <v>178</v>
      </c>
      <c r="E285" s="206" t="s">
        <v>5</v>
      </c>
      <c r="F285" s="207" t="s">
        <v>356</v>
      </c>
      <c r="H285" s="208">
        <v>7</v>
      </c>
      <c r="L285" s="204"/>
      <c r="M285" s="209"/>
      <c r="N285" s="210"/>
      <c r="O285" s="210"/>
      <c r="P285" s="210"/>
      <c r="Q285" s="210"/>
      <c r="R285" s="210"/>
      <c r="S285" s="210"/>
      <c r="T285" s="211"/>
      <c r="AT285" s="206" t="s">
        <v>178</v>
      </c>
      <c r="AU285" s="206" t="s">
        <v>81</v>
      </c>
      <c r="AV285" s="205" t="s">
        <v>81</v>
      </c>
      <c r="AW285" s="205" t="s">
        <v>35</v>
      </c>
      <c r="AX285" s="205" t="s">
        <v>71</v>
      </c>
      <c r="AY285" s="206" t="s">
        <v>169</v>
      </c>
    </row>
    <row r="286" spans="2:65" s="205" customFormat="1" x14ac:dyDescent="0.3">
      <c r="B286" s="204"/>
      <c r="D286" s="198" t="s">
        <v>178</v>
      </c>
      <c r="E286" s="206" t="s">
        <v>5</v>
      </c>
      <c r="F286" s="207" t="s">
        <v>357</v>
      </c>
      <c r="H286" s="208">
        <v>5</v>
      </c>
      <c r="L286" s="204"/>
      <c r="M286" s="209"/>
      <c r="N286" s="210"/>
      <c r="O286" s="210"/>
      <c r="P286" s="210"/>
      <c r="Q286" s="210"/>
      <c r="R286" s="210"/>
      <c r="S286" s="210"/>
      <c r="T286" s="211"/>
      <c r="AT286" s="206" t="s">
        <v>178</v>
      </c>
      <c r="AU286" s="206" t="s">
        <v>81</v>
      </c>
      <c r="AV286" s="205" t="s">
        <v>81</v>
      </c>
      <c r="AW286" s="205" t="s">
        <v>35</v>
      </c>
      <c r="AX286" s="205" t="s">
        <v>71</v>
      </c>
      <c r="AY286" s="206" t="s">
        <v>169</v>
      </c>
    </row>
    <row r="287" spans="2:65" s="205" customFormat="1" x14ac:dyDescent="0.3">
      <c r="B287" s="204"/>
      <c r="D287" s="198" t="s">
        <v>178</v>
      </c>
      <c r="E287" s="206" t="s">
        <v>5</v>
      </c>
      <c r="F287" s="207" t="s">
        <v>358</v>
      </c>
      <c r="H287" s="208">
        <v>6</v>
      </c>
      <c r="L287" s="204"/>
      <c r="M287" s="209"/>
      <c r="N287" s="210"/>
      <c r="O287" s="210"/>
      <c r="P287" s="210"/>
      <c r="Q287" s="210"/>
      <c r="R287" s="210"/>
      <c r="S287" s="210"/>
      <c r="T287" s="211"/>
      <c r="AT287" s="206" t="s">
        <v>178</v>
      </c>
      <c r="AU287" s="206" t="s">
        <v>81</v>
      </c>
      <c r="AV287" s="205" t="s">
        <v>81</v>
      </c>
      <c r="AW287" s="205" t="s">
        <v>35</v>
      </c>
      <c r="AX287" s="205" t="s">
        <v>71</v>
      </c>
      <c r="AY287" s="206" t="s">
        <v>169</v>
      </c>
    </row>
    <row r="288" spans="2:65" s="205" customFormat="1" x14ac:dyDescent="0.3">
      <c r="B288" s="204"/>
      <c r="D288" s="198" t="s">
        <v>178</v>
      </c>
      <c r="E288" s="206" t="s">
        <v>5</v>
      </c>
      <c r="F288" s="207" t="s">
        <v>359</v>
      </c>
      <c r="H288" s="208">
        <v>5</v>
      </c>
      <c r="L288" s="204"/>
      <c r="M288" s="209"/>
      <c r="N288" s="210"/>
      <c r="O288" s="210"/>
      <c r="P288" s="210"/>
      <c r="Q288" s="210"/>
      <c r="R288" s="210"/>
      <c r="S288" s="210"/>
      <c r="T288" s="211"/>
      <c r="AT288" s="206" t="s">
        <v>178</v>
      </c>
      <c r="AU288" s="206" t="s">
        <v>81</v>
      </c>
      <c r="AV288" s="205" t="s">
        <v>81</v>
      </c>
      <c r="AW288" s="205" t="s">
        <v>35</v>
      </c>
      <c r="AX288" s="205" t="s">
        <v>71</v>
      </c>
      <c r="AY288" s="206" t="s">
        <v>169</v>
      </c>
    </row>
    <row r="289" spans="2:65" s="205" customFormat="1" x14ac:dyDescent="0.3">
      <c r="B289" s="204"/>
      <c r="D289" s="198" t="s">
        <v>178</v>
      </c>
      <c r="E289" s="206" t="s">
        <v>5</v>
      </c>
      <c r="F289" s="207" t="s">
        <v>360</v>
      </c>
      <c r="H289" s="208">
        <v>5</v>
      </c>
      <c r="L289" s="204"/>
      <c r="M289" s="209"/>
      <c r="N289" s="210"/>
      <c r="O289" s="210"/>
      <c r="P289" s="210"/>
      <c r="Q289" s="210"/>
      <c r="R289" s="210"/>
      <c r="S289" s="210"/>
      <c r="T289" s="211"/>
      <c r="AT289" s="206" t="s">
        <v>178</v>
      </c>
      <c r="AU289" s="206" t="s">
        <v>81</v>
      </c>
      <c r="AV289" s="205" t="s">
        <v>81</v>
      </c>
      <c r="AW289" s="205" t="s">
        <v>35</v>
      </c>
      <c r="AX289" s="205" t="s">
        <v>71</v>
      </c>
      <c r="AY289" s="206" t="s">
        <v>169</v>
      </c>
    </row>
    <row r="290" spans="2:65" s="205" customFormat="1" x14ac:dyDescent="0.3">
      <c r="B290" s="204"/>
      <c r="D290" s="198" t="s">
        <v>178</v>
      </c>
      <c r="E290" s="206" t="s">
        <v>5</v>
      </c>
      <c r="F290" s="207" t="s">
        <v>361</v>
      </c>
      <c r="H290" s="208">
        <v>8</v>
      </c>
      <c r="L290" s="204"/>
      <c r="M290" s="209"/>
      <c r="N290" s="210"/>
      <c r="O290" s="210"/>
      <c r="P290" s="210"/>
      <c r="Q290" s="210"/>
      <c r="R290" s="210"/>
      <c r="S290" s="210"/>
      <c r="T290" s="211"/>
      <c r="AT290" s="206" t="s">
        <v>178</v>
      </c>
      <c r="AU290" s="206" t="s">
        <v>81</v>
      </c>
      <c r="AV290" s="205" t="s">
        <v>81</v>
      </c>
      <c r="AW290" s="205" t="s">
        <v>35</v>
      </c>
      <c r="AX290" s="205" t="s">
        <v>71</v>
      </c>
      <c r="AY290" s="206" t="s">
        <v>169</v>
      </c>
    </row>
    <row r="291" spans="2:65" s="205" customFormat="1" x14ac:dyDescent="0.3">
      <c r="B291" s="204"/>
      <c r="D291" s="198" t="s">
        <v>178</v>
      </c>
      <c r="E291" s="206" t="s">
        <v>5</v>
      </c>
      <c r="F291" s="207" t="s">
        <v>362</v>
      </c>
      <c r="H291" s="208">
        <v>5</v>
      </c>
      <c r="L291" s="204"/>
      <c r="M291" s="209"/>
      <c r="N291" s="210"/>
      <c r="O291" s="210"/>
      <c r="P291" s="210"/>
      <c r="Q291" s="210"/>
      <c r="R291" s="210"/>
      <c r="S291" s="210"/>
      <c r="T291" s="211"/>
      <c r="AT291" s="206" t="s">
        <v>178</v>
      </c>
      <c r="AU291" s="206" t="s">
        <v>81</v>
      </c>
      <c r="AV291" s="205" t="s">
        <v>81</v>
      </c>
      <c r="AW291" s="205" t="s">
        <v>35</v>
      </c>
      <c r="AX291" s="205" t="s">
        <v>71</v>
      </c>
      <c r="AY291" s="206" t="s">
        <v>169</v>
      </c>
    </row>
    <row r="292" spans="2:65" s="205" customFormat="1" x14ac:dyDescent="0.3">
      <c r="B292" s="204"/>
      <c r="D292" s="198" t="s">
        <v>178</v>
      </c>
      <c r="E292" s="206" t="s">
        <v>5</v>
      </c>
      <c r="F292" s="207" t="s">
        <v>363</v>
      </c>
      <c r="H292" s="208">
        <v>5</v>
      </c>
      <c r="L292" s="204"/>
      <c r="M292" s="209"/>
      <c r="N292" s="210"/>
      <c r="O292" s="210"/>
      <c r="P292" s="210"/>
      <c r="Q292" s="210"/>
      <c r="R292" s="210"/>
      <c r="S292" s="210"/>
      <c r="T292" s="211"/>
      <c r="AT292" s="206" t="s">
        <v>178</v>
      </c>
      <c r="AU292" s="206" t="s">
        <v>81</v>
      </c>
      <c r="AV292" s="205" t="s">
        <v>81</v>
      </c>
      <c r="AW292" s="205" t="s">
        <v>35</v>
      </c>
      <c r="AX292" s="205" t="s">
        <v>71</v>
      </c>
      <c r="AY292" s="206" t="s">
        <v>169</v>
      </c>
    </row>
    <row r="293" spans="2:65" s="205" customFormat="1" x14ac:dyDescent="0.3">
      <c r="B293" s="204"/>
      <c r="D293" s="198" t="s">
        <v>178</v>
      </c>
      <c r="E293" s="206" t="s">
        <v>5</v>
      </c>
      <c r="F293" s="207" t="s">
        <v>364</v>
      </c>
      <c r="H293" s="208">
        <v>7</v>
      </c>
      <c r="L293" s="204"/>
      <c r="M293" s="209"/>
      <c r="N293" s="210"/>
      <c r="O293" s="210"/>
      <c r="P293" s="210"/>
      <c r="Q293" s="210"/>
      <c r="R293" s="210"/>
      <c r="S293" s="210"/>
      <c r="T293" s="211"/>
      <c r="AT293" s="206" t="s">
        <v>178</v>
      </c>
      <c r="AU293" s="206" t="s">
        <v>81</v>
      </c>
      <c r="AV293" s="205" t="s">
        <v>81</v>
      </c>
      <c r="AW293" s="205" t="s">
        <v>35</v>
      </c>
      <c r="AX293" s="205" t="s">
        <v>71</v>
      </c>
      <c r="AY293" s="206" t="s">
        <v>169</v>
      </c>
    </row>
    <row r="294" spans="2:65" s="205" customFormat="1" x14ac:dyDescent="0.3">
      <c r="B294" s="204"/>
      <c r="D294" s="198" t="s">
        <v>178</v>
      </c>
      <c r="E294" s="206" t="s">
        <v>5</v>
      </c>
      <c r="F294" s="207" t="s">
        <v>365</v>
      </c>
      <c r="H294" s="208">
        <v>5</v>
      </c>
      <c r="L294" s="204"/>
      <c r="M294" s="209"/>
      <c r="N294" s="210"/>
      <c r="O294" s="210"/>
      <c r="P294" s="210"/>
      <c r="Q294" s="210"/>
      <c r="R294" s="210"/>
      <c r="S294" s="210"/>
      <c r="T294" s="211"/>
      <c r="AT294" s="206" t="s">
        <v>178</v>
      </c>
      <c r="AU294" s="206" t="s">
        <v>81</v>
      </c>
      <c r="AV294" s="205" t="s">
        <v>81</v>
      </c>
      <c r="AW294" s="205" t="s">
        <v>35</v>
      </c>
      <c r="AX294" s="205" t="s">
        <v>71</v>
      </c>
      <c r="AY294" s="206" t="s">
        <v>169</v>
      </c>
    </row>
    <row r="295" spans="2:65" s="205" customFormat="1" x14ac:dyDescent="0.3">
      <c r="B295" s="204"/>
      <c r="D295" s="198" t="s">
        <v>178</v>
      </c>
      <c r="E295" s="206" t="s">
        <v>5</v>
      </c>
      <c r="F295" s="207" t="s">
        <v>366</v>
      </c>
      <c r="H295" s="208">
        <v>5</v>
      </c>
      <c r="L295" s="204"/>
      <c r="M295" s="209"/>
      <c r="N295" s="210"/>
      <c r="O295" s="210"/>
      <c r="P295" s="210"/>
      <c r="Q295" s="210"/>
      <c r="R295" s="210"/>
      <c r="S295" s="210"/>
      <c r="T295" s="211"/>
      <c r="AT295" s="206" t="s">
        <v>178</v>
      </c>
      <c r="AU295" s="206" t="s">
        <v>81</v>
      </c>
      <c r="AV295" s="205" t="s">
        <v>81</v>
      </c>
      <c r="AW295" s="205" t="s">
        <v>35</v>
      </c>
      <c r="AX295" s="205" t="s">
        <v>71</v>
      </c>
      <c r="AY295" s="206" t="s">
        <v>169</v>
      </c>
    </row>
    <row r="296" spans="2:65" s="213" customFormat="1" x14ac:dyDescent="0.3">
      <c r="B296" s="212"/>
      <c r="D296" s="198" t="s">
        <v>178</v>
      </c>
      <c r="E296" s="214" t="s">
        <v>5</v>
      </c>
      <c r="F296" s="215" t="s">
        <v>181</v>
      </c>
      <c r="H296" s="216">
        <v>73.5</v>
      </c>
      <c r="L296" s="212"/>
      <c r="M296" s="217"/>
      <c r="N296" s="218"/>
      <c r="O296" s="218"/>
      <c r="P296" s="218"/>
      <c r="Q296" s="218"/>
      <c r="R296" s="218"/>
      <c r="S296" s="218"/>
      <c r="T296" s="219"/>
      <c r="AT296" s="214" t="s">
        <v>178</v>
      </c>
      <c r="AU296" s="214" t="s">
        <v>81</v>
      </c>
      <c r="AV296" s="213" t="s">
        <v>176</v>
      </c>
      <c r="AW296" s="213" t="s">
        <v>35</v>
      </c>
      <c r="AX296" s="213" t="s">
        <v>79</v>
      </c>
      <c r="AY296" s="214" t="s">
        <v>169</v>
      </c>
    </row>
    <row r="297" spans="2:65" s="103" customFormat="1" ht="16.5" customHeight="1" x14ac:dyDescent="0.3">
      <c r="B297" s="104"/>
      <c r="C297" s="223">
        <f>MAX($C$106:C296)+1</f>
        <v>32</v>
      </c>
      <c r="D297" s="223" t="s">
        <v>397</v>
      </c>
      <c r="E297" s="224" t="s">
        <v>398</v>
      </c>
      <c r="F297" s="225" t="s">
        <v>399</v>
      </c>
      <c r="G297" s="226" t="s">
        <v>205</v>
      </c>
      <c r="H297" s="227">
        <v>38.22</v>
      </c>
      <c r="I297" s="88"/>
      <c r="J297" s="228">
        <f>ROUND(I297*H297,2)</f>
        <v>0</v>
      </c>
      <c r="K297" s="225" t="s">
        <v>175</v>
      </c>
      <c r="L297" s="229"/>
      <c r="M297" s="230" t="s">
        <v>5</v>
      </c>
      <c r="N297" s="231" t="s">
        <v>42</v>
      </c>
      <c r="O297" s="105"/>
      <c r="P297" s="193">
        <f>O297*H297</f>
        <v>0</v>
      </c>
      <c r="Q297" s="193">
        <v>2.4289999999999998</v>
      </c>
      <c r="R297" s="193">
        <f>Q297*H297</f>
        <v>92.836379999999991</v>
      </c>
      <c r="S297" s="193">
        <v>0</v>
      </c>
      <c r="T297" s="194">
        <f>S297*H297</f>
        <v>0</v>
      </c>
      <c r="AR297" s="93" t="s">
        <v>225</v>
      </c>
      <c r="AT297" s="93" t="s">
        <v>397</v>
      </c>
      <c r="AU297" s="93" t="s">
        <v>81</v>
      </c>
      <c r="AY297" s="93" t="s">
        <v>169</v>
      </c>
      <c r="BE297" s="195">
        <f>IF(N297="základní",J297,0)</f>
        <v>0</v>
      </c>
      <c r="BF297" s="195">
        <f>IF(N297="snížená",J297,0)</f>
        <v>0</v>
      </c>
      <c r="BG297" s="195">
        <f>IF(N297="zákl. přenesená",J297,0)</f>
        <v>0</v>
      </c>
      <c r="BH297" s="195">
        <f>IF(N297="sníž. přenesená",J297,0)</f>
        <v>0</v>
      </c>
      <c r="BI297" s="195">
        <f>IF(N297="nulová",J297,0)</f>
        <v>0</v>
      </c>
      <c r="BJ297" s="93" t="s">
        <v>79</v>
      </c>
      <c r="BK297" s="195">
        <f>ROUND(I297*H297,2)</f>
        <v>0</v>
      </c>
      <c r="BL297" s="93" t="s">
        <v>176</v>
      </c>
      <c r="BM297" s="93" t="s">
        <v>400</v>
      </c>
    </row>
    <row r="298" spans="2:65" s="205" customFormat="1" x14ac:dyDescent="0.3">
      <c r="B298" s="204"/>
      <c r="D298" s="198" t="s">
        <v>178</v>
      </c>
      <c r="E298" s="206" t="s">
        <v>5</v>
      </c>
      <c r="F298" s="207" t="s">
        <v>401</v>
      </c>
      <c r="H298" s="208">
        <v>38.22</v>
      </c>
      <c r="L298" s="204"/>
      <c r="M298" s="209"/>
      <c r="N298" s="210"/>
      <c r="O298" s="210"/>
      <c r="P298" s="210"/>
      <c r="Q298" s="210"/>
      <c r="R298" s="210"/>
      <c r="S298" s="210"/>
      <c r="T298" s="211"/>
      <c r="AT298" s="206" t="s">
        <v>178</v>
      </c>
      <c r="AU298" s="206" t="s">
        <v>81</v>
      </c>
      <c r="AV298" s="205" t="s">
        <v>81</v>
      </c>
      <c r="AW298" s="205" t="s">
        <v>35</v>
      </c>
      <c r="AX298" s="205" t="s">
        <v>71</v>
      </c>
      <c r="AY298" s="206" t="s">
        <v>169</v>
      </c>
    </row>
    <row r="299" spans="2:65" s="213" customFormat="1" x14ac:dyDescent="0.3">
      <c r="B299" s="212"/>
      <c r="D299" s="198" t="s">
        <v>178</v>
      </c>
      <c r="E299" s="214" t="s">
        <v>5</v>
      </c>
      <c r="F299" s="215" t="s">
        <v>181</v>
      </c>
      <c r="H299" s="216">
        <v>38.22</v>
      </c>
      <c r="L299" s="212"/>
      <c r="M299" s="217"/>
      <c r="N299" s="218"/>
      <c r="O299" s="218"/>
      <c r="P299" s="218"/>
      <c r="Q299" s="218"/>
      <c r="R299" s="218"/>
      <c r="S299" s="218"/>
      <c r="T299" s="219"/>
      <c r="AT299" s="214" t="s">
        <v>178</v>
      </c>
      <c r="AU299" s="214" t="s">
        <v>81</v>
      </c>
      <c r="AV299" s="213" t="s">
        <v>176</v>
      </c>
      <c r="AW299" s="213" t="s">
        <v>35</v>
      </c>
      <c r="AX299" s="213" t="s">
        <v>79</v>
      </c>
      <c r="AY299" s="214" t="s">
        <v>169</v>
      </c>
    </row>
    <row r="300" spans="2:65" s="103" customFormat="1" ht="25.5" customHeight="1" x14ac:dyDescent="0.3">
      <c r="B300" s="104"/>
      <c r="C300" s="185">
        <f>MAX($C$106:C299)+1</f>
        <v>33</v>
      </c>
      <c r="D300" s="185" t="s">
        <v>171</v>
      </c>
      <c r="E300" s="186" t="s">
        <v>403</v>
      </c>
      <c r="F300" s="187" t="s">
        <v>404</v>
      </c>
      <c r="G300" s="188" t="s">
        <v>199</v>
      </c>
      <c r="H300" s="189">
        <v>143.5</v>
      </c>
      <c r="I300" s="87"/>
      <c r="J300" s="190">
        <f>ROUND(I300*H300,2)</f>
        <v>0</v>
      </c>
      <c r="K300" s="187" t="s">
        <v>175</v>
      </c>
      <c r="L300" s="104"/>
      <c r="M300" s="191" t="s">
        <v>5</v>
      </c>
      <c r="N300" s="192" t="s">
        <v>42</v>
      </c>
      <c r="O300" s="105"/>
      <c r="P300" s="193">
        <f>O300*H300</f>
        <v>0</v>
      </c>
      <c r="Q300" s="193">
        <v>0</v>
      </c>
      <c r="R300" s="193">
        <f>Q300*H300</f>
        <v>0</v>
      </c>
      <c r="S300" s="193">
        <v>0</v>
      </c>
      <c r="T300" s="194">
        <f>S300*H300</f>
        <v>0</v>
      </c>
      <c r="AR300" s="93" t="s">
        <v>176</v>
      </c>
      <c r="AT300" s="93" t="s">
        <v>171</v>
      </c>
      <c r="AU300" s="93" t="s">
        <v>81</v>
      </c>
      <c r="AY300" s="93" t="s">
        <v>169</v>
      </c>
      <c r="BE300" s="195">
        <f>IF(N300="základní",J300,0)</f>
        <v>0</v>
      </c>
      <c r="BF300" s="195">
        <f>IF(N300="snížená",J300,0)</f>
        <v>0</v>
      </c>
      <c r="BG300" s="195">
        <f>IF(N300="zákl. přenesená",J300,0)</f>
        <v>0</v>
      </c>
      <c r="BH300" s="195">
        <f>IF(N300="sníž. přenesená",J300,0)</f>
        <v>0</v>
      </c>
      <c r="BI300" s="195">
        <f>IF(N300="nulová",J300,0)</f>
        <v>0</v>
      </c>
      <c r="BJ300" s="93" t="s">
        <v>79</v>
      </c>
      <c r="BK300" s="195">
        <f>ROUND(I300*H300,2)</f>
        <v>0</v>
      </c>
      <c r="BL300" s="93" t="s">
        <v>176</v>
      </c>
      <c r="BM300" s="93" t="s">
        <v>405</v>
      </c>
    </row>
    <row r="301" spans="2:65" s="103" customFormat="1" ht="81" x14ac:dyDescent="0.3">
      <c r="B301" s="104"/>
      <c r="D301" s="198" t="s">
        <v>207</v>
      </c>
      <c r="F301" s="220" t="s">
        <v>396</v>
      </c>
      <c r="L301" s="104"/>
      <c r="M301" s="221"/>
      <c r="N301" s="105"/>
      <c r="O301" s="105"/>
      <c r="P301" s="105"/>
      <c r="Q301" s="105"/>
      <c r="R301" s="105"/>
      <c r="S301" s="105"/>
      <c r="T301" s="222"/>
      <c r="AT301" s="93" t="s">
        <v>207</v>
      </c>
      <c r="AU301" s="93" t="s">
        <v>81</v>
      </c>
    </row>
    <row r="302" spans="2:65" s="197" customFormat="1" x14ac:dyDescent="0.3">
      <c r="B302" s="196"/>
      <c r="D302" s="198" t="s">
        <v>178</v>
      </c>
      <c r="E302" s="199" t="s">
        <v>5</v>
      </c>
      <c r="F302" s="200" t="s">
        <v>351</v>
      </c>
      <c r="H302" s="199" t="s">
        <v>5</v>
      </c>
      <c r="L302" s="196"/>
      <c r="M302" s="201"/>
      <c r="N302" s="202"/>
      <c r="O302" s="202"/>
      <c r="P302" s="202"/>
      <c r="Q302" s="202"/>
      <c r="R302" s="202"/>
      <c r="S302" s="202"/>
      <c r="T302" s="203"/>
      <c r="AT302" s="199" t="s">
        <v>178</v>
      </c>
      <c r="AU302" s="199" t="s">
        <v>81</v>
      </c>
      <c r="AV302" s="197" t="s">
        <v>79</v>
      </c>
      <c r="AW302" s="197" t="s">
        <v>35</v>
      </c>
      <c r="AX302" s="197" t="s">
        <v>71</v>
      </c>
      <c r="AY302" s="199" t="s">
        <v>169</v>
      </c>
    </row>
    <row r="303" spans="2:65" s="205" customFormat="1" x14ac:dyDescent="0.3">
      <c r="B303" s="204"/>
      <c r="D303" s="198" t="s">
        <v>178</v>
      </c>
      <c r="E303" s="206" t="s">
        <v>5</v>
      </c>
      <c r="F303" s="207" t="s">
        <v>370</v>
      </c>
      <c r="H303" s="208">
        <v>5</v>
      </c>
      <c r="L303" s="204"/>
      <c r="M303" s="209"/>
      <c r="N303" s="210"/>
      <c r="O303" s="210"/>
      <c r="P303" s="210"/>
      <c r="Q303" s="210"/>
      <c r="R303" s="210"/>
      <c r="S303" s="210"/>
      <c r="T303" s="211"/>
      <c r="AT303" s="206" t="s">
        <v>178</v>
      </c>
      <c r="AU303" s="206" t="s">
        <v>81</v>
      </c>
      <c r="AV303" s="205" t="s">
        <v>81</v>
      </c>
      <c r="AW303" s="205" t="s">
        <v>35</v>
      </c>
      <c r="AX303" s="205" t="s">
        <v>71</v>
      </c>
      <c r="AY303" s="206" t="s">
        <v>169</v>
      </c>
    </row>
    <row r="304" spans="2:65" s="205" customFormat="1" x14ac:dyDescent="0.3">
      <c r="B304" s="204"/>
      <c r="D304" s="198" t="s">
        <v>178</v>
      </c>
      <c r="E304" s="206" t="s">
        <v>5</v>
      </c>
      <c r="F304" s="207" t="s">
        <v>371</v>
      </c>
      <c r="H304" s="208">
        <v>4</v>
      </c>
      <c r="L304" s="204"/>
      <c r="M304" s="209"/>
      <c r="N304" s="210"/>
      <c r="O304" s="210"/>
      <c r="P304" s="210"/>
      <c r="Q304" s="210"/>
      <c r="R304" s="210"/>
      <c r="S304" s="210"/>
      <c r="T304" s="211"/>
      <c r="AT304" s="206" t="s">
        <v>178</v>
      </c>
      <c r="AU304" s="206" t="s">
        <v>81</v>
      </c>
      <c r="AV304" s="205" t="s">
        <v>81</v>
      </c>
      <c r="AW304" s="205" t="s">
        <v>35</v>
      </c>
      <c r="AX304" s="205" t="s">
        <v>71</v>
      </c>
      <c r="AY304" s="206" t="s">
        <v>169</v>
      </c>
    </row>
    <row r="305" spans="2:51" s="205" customFormat="1" x14ac:dyDescent="0.3">
      <c r="B305" s="204"/>
      <c r="D305" s="198" t="s">
        <v>178</v>
      </c>
      <c r="E305" s="206" t="s">
        <v>5</v>
      </c>
      <c r="F305" s="207" t="s">
        <v>372</v>
      </c>
      <c r="H305" s="208">
        <v>4.5</v>
      </c>
      <c r="L305" s="204"/>
      <c r="M305" s="209"/>
      <c r="N305" s="210"/>
      <c r="O305" s="210"/>
      <c r="P305" s="210"/>
      <c r="Q305" s="210"/>
      <c r="R305" s="210"/>
      <c r="S305" s="210"/>
      <c r="T305" s="211"/>
      <c r="AT305" s="206" t="s">
        <v>178</v>
      </c>
      <c r="AU305" s="206" t="s">
        <v>81</v>
      </c>
      <c r="AV305" s="205" t="s">
        <v>81</v>
      </c>
      <c r="AW305" s="205" t="s">
        <v>35</v>
      </c>
      <c r="AX305" s="205" t="s">
        <v>71</v>
      </c>
      <c r="AY305" s="206" t="s">
        <v>169</v>
      </c>
    </row>
    <row r="306" spans="2:51" s="205" customFormat="1" x14ac:dyDescent="0.3">
      <c r="B306" s="204"/>
      <c r="D306" s="198" t="s">
        <v>178</v>
      </c>
      <c r="E306" s="206" t="s">
        <v>5</v>
      </c>
      <c r="F306" s="207" t="s">
        <v>373</v>
      </c>
      <c r="H306" s="208">
        <v>6</v>
      </c>
      <c r="L306" s="204"/>
      <c r="M306" s="209"/>
      <c r="N306" s="210"/>
      <c r="O306" s="210"/>
      <c r="P306" s="210"/>
      <c r="Q306" s="210"/>
      <c r="R306" s="210"/>
      <c r="S306" s="210"/>
      <c r="T306" s="211"/>
      <c r="AT306" s="206" t="s">
        <v>178</v>
      </c>
      <c r="AU306" s="206" t="s">
        <v>81</v>
      </c>
      <c r="AV306" s="205" t="s">
        <v>81</v>
      </c>
      <c r="AW306" s="205" t="s">
        <v>35</v>
      </c>
      <c r="AX306" s="205" t="s">
        <v>71</v>
      </c>
      <c r="AY306" s="206" t="s">
        <v>169</v>
      </c>
    </row>
    <row r="307" spans="2:51" s="205" customFormat="1" x14ac:dyDescent="0.3">
      <c r="B307" s="204"/>
      <c r="D307" s="198" t="s">
        <v>178</v>
      </c>
      <c r="E307" s="206" t="s">
        <v>5</v>
      </c>
      <c r="F307" s="207" t="s">
        <v>374</v>
      </c>
      <c r="H307" s="208">
        <v>8</v>
      </c>
      <c r="L307" s="204"/>
      <c r="M307" s="209"/>
      <c r="N307" s="210"/>
      <c r="O307" s="210"/>
      <c r="P307" s="210"/>
      <c r="Q307" s="210"/>
      <c r="R307" s="210"/>
      <c r="S307" s="210"/>
      <c r="T307" s="211"/>
      <c r="AT307" s="206" t="s">
        <v>178</v>
      </c>
      <c r="AU307" s="206" t="s">
        <v>81</v>
      </c>
      <c r="AV307" s="205" t="s">
        <v>81</v>
      </c>
      <c r="AW307" s="205" t="s">
        <v>35</v>
      </c>
      <c r="AX307" s="205" t="s">
        <v>71</v>
      </c>
      <c r="AY307" s="206" t="s">
        <v>169</v>
      </c>
    </row>
    <row r="308" spans="2:51" s="205" customFormat="1" x14ac:dyDescent="0.3">
      <c r="B308" s="204"/>
      <c r="D308" s="198" t="s">
        <v>178</v>
      </c>
      <c r="E308" s="206" t="s">
        <v>5</v>
      </c>
      <c r="F308" s="207" t="s">
        <v>375</v>
      </c>
      <c r="H308" s="208">
        <v>8</v>
      </c>
      <c r="L308" s="204"/>
      <c r="M308" s="209"/>
      <c r="N308" s="210"/>
      <c r="O308" s="210"/>
      <c r="P308" s="210"/>
      <c r="Q308" s="210"/>
      <c r="R308" s="210"/>
      <c r="S308" s="210"/>
      <c r="T308" s="211"/>
      <c r="AT308" s="206" t="s">
        <v>178</v>
      </c>
      <c r="AU308" s="206" t="s">
        <v>81</v>
      </c>
      <c r="AV308" s="205" t="s">
        <v>81</v>
      </c>
      <c r="AW308" s="205" t="s">
        <v>35</v>
      </c>
      <c r="AX308" s="205" t="s">
        <v>71</v>
      </c>
      <c r="AY308" s="206" t="s">
        <v>169</v>
      </c>
    </row>
    <row r="309" spans="2:51" s="205" customFormat="1" x14ac:dyDescent="0.3">
      <c r="B309" s="204"/>
      <c r="D309" s="198" t="s">
        <v>178</v>
      </c>
      <c r="E309" s="206" t="s">
        <v>5</v>
      </c>
      <c r="F309" s="207" t="s">
        <v>376</v>
      </c>
      <c r="H309" s="208">
        <v>4</v>
      </c>
      <c r="L309" s="204"/>
      <c r="M309" s="209"/>
      <c r="N309" s="210"/>
      <c r="O309" s="210"/>
      <c r="P309" s="210"/>
      <c r="Q309" s="210"/>
      <c r="R309" s="210"/>
      <c r="S309" s="210"/>
      <c r="T309" s="211"/>
      <c r="AT309" s="206" t="s">
        <v>178</v>
      </c>
      <c r="AU309" s="206" t="s">
        <v>81</v>
      </c>
      <c r="AV309" s="205" t="s">
        <v>81</v>
      </c>
      <c r="AW309" s="205" t="s">
        <v>35</v>
      </c>
      <c r="AX309" s="205" t="s">
        <v>71</v>
      </c>
      <c r="AY309" s="206" t="s">
        <v>169</v>
      </c>
    </row>
    <row r="310" spans="2:51" s="197" customFormat="1" x14ac:dyDescent="0.3">
      <c r="B310" s="196"/>
      <c r="D310" s="198" t="s">
        <v>178</v>
      </c>
      <c r="E310" s="199" t="s">
        <v>5</v>
      </c>
      <c r="F310" s="200" t="s">
        <v>355</v>
      </c>
      <c r="H310" s="199" t="s">
        <v>5</v>
      </c>
      <c r="L310" s="196"/>
      <c r="M310" s="201"/>
      <c r="N310" s="202"/>
      <c r="O310" s="202"/>
      <c r="P310" s="202"/>
      <c r="Q310" s="202"/>
      <c r="R310" s="202"/>
      <c r="S310" s="202"/>
      <c r="T310" s="203"/>
      <c r="AT310" s="199" t="s">
        <v>178</v>
      </c>
      <c r="AU310" s="199" t="s">
        <v>81</v>
      </c>
      <c r="AV310" s="197" t="s">
        <v>79</v>
      </c>
      <c r="AW310" s="197" t="s">
        <v>35</v>
      </c>
      <c r="AX310" s="197" t="s">
        <v>71</v>
      </c>
      <c r="AY310" s="199" t="s">
        <v>169</v>
      </c>
    </row>
    <row r="311" spans="2:51" s="205" customFormat="1" x14ac:dyDescent="0.3">
      <c r="B311" s="204"/>
      <c r="D311" s="198" t="s">
        <v>178</v>
      </c>
      <c r="E311" s="206" t="s">
        <v>5</v>
      </c>
      <c r="F311" s="207" t="s">
        <v>377</v>
      </c>
      <c r="H311" s="208">
        <v>5</v>
      </c>
      <c r="L311" s="204"/>
      <c r="M311" s="209"/>
      <c r="N311" s="210"/>
      <c r="O311" s="210"/>
      <c r="P311" s="210"/>
      <c r="Q311" s="210"/>
      <c r="R311" s="210"/>
      <c r="S311" s="210"/>
      <c r="T311" s="211"/>
      <c r="AT311" s="206" t="s">
        <v>178</v>
      </c>
      <c r="AU311" s="206" t="s">
        <v>81</v>
      </c>
      <c r="AV311" s="205" t="s">
        <v>81</v>
      </c>
      <c r="AW311" s="205" t="s">
        <v>35</v>
      </c>
      <c r="AX311" s="205" t="s">
        <v>71</v>
      </c>
      <c r="AY311" s="206" t="s">
        <v>169</v>
      </c>
    </row>
    <row r="312" spans="2:51" s="205" customFormat="1" x14ac:dyDescent="0.3">
      <c r="B312" s="204"/>
      <c r="D312" s="198" t="s">
        <v>178</v>
      </c>
      <c r="E312" s="206" t="s">
        <v>5</v>
      </c>
      <c r="F312" s="207" t="s">
        <v>378</v>
      </c>
      <c r="H312" s="208">
        <v>9</v>
      </c>
      <c r="L312" s="204"/>
      <c r="M312" s="209"/>
      <c r="N312" s="210"/>
      <c r="O312" s="210"/>
      <c r="P312" s="210"/>
      <c r="Q312" s="210"/>
      <c r="R312" s="210"/>
      <c r="S312" s="210"/>
      <c r="T312" s="211"/>
      <c r="AT312" s="206" t="s">
        <v>178</v>
      </c>
      <c r="AU312" s="206" t="s">
        <v>81</v>
      </c>
      <c r="AV312" s="205" t="s">
        <v>81</v>
      </c>
      <c r="AW312" s="205" t="s">
        <v>35</v>
      </c>
      <c r="AX312" s="205" t="s">
        <v>71</v>
      </c>
      <c r="AY312" s="206" t="s">
        <v>169</v>
      </c>
    </row>
    <row r="313" spans="2:51" s="205" customFormat="1" x14ac:dyDescent="0.3">
      <c r="B313" s="204"/>
      <c r="D313" s="198" t="s">
        <v>178</v>
      </c>
      <c r="E313" s="206" t="s">
        <v>5</v>
      </c>
      <c r="F313" s="207" t="s">
        <v>379</v>
      </c>
      <c r="H313" s="208">
        <v>6</v>
      </c>
      <c r="L313" s="204"/>
      <c r="M313" s="209"/>
      <c r="N313" s="210"/>
      <c r="O313" s="210"/>
      <c r="P313" s="210"/>
      <c r="Q313" s="210"/>
      <c r="R313" s="210"/>
      <c r="S313" s="210"/>
      <c r="T313" s="211"/>
      <c r="AT313" s="206" t="s">
        <v>178</v>
      </c>
      <c r="AU313" s="206" t="s">
        <v>81</v>
      </c>
      <c r="AV313" s="205" t="s">
        <v>81</v>
      </c>
      <c r="AW313" s="205" t="s">
        <v>35</v>
      </c>
      <c r="AX313" s="205" t="s">
        <v>71</v>
      </c>
      <c r="AY313" s="206" t="s">
        <v>169</v>
      </c>
    </row>
    <row r="314" spans="2:51" s="205" customFormat="1" x14ac:dyDescent="0.3">
      <c r="B314" s="204"/>
      <c r="D314" s="198" t="s">
        <v>178</v>
      </c>
      <c r="E314" s="206" t="s">
        <v>5</v>
      </c>
      <c r="F314" s="207" t="s">
        <v>380</v>
      </c>
      <c r="H314" s="208">
        <v>5</v>
      </c>
      <c r="L314" s="204"/>
      <c r="M314" s="209"/>
      <c r="N314" s="210"/>
      <c r="O314" s="210"/>
      <c r="P314" s="210"/>
      <c r="Q314" s="210"/>
      <c r="R314" s="210"/>
      <c r="S314" s="210"/>
      <c r="T314" s="211"/>
      <c r="AT314" s="206" t="s">
        <v>178</v>
      </c>
      <c r="AU314" s="206" t="s">
        <v>81</v>
      </c>
      <c r="AV314" s="205" t="s">
        <v>81</v>
      </c>
      <c r="AW314" s="205" t="s">
        <v>35</v>
      </c>
      <c r="AX314" s="205" t="s">
        <v>71</v>
      </c>
      <c r="AY314" s="206" t="s">
        <v>169</v>
      </c>
    </row>
    <row r="315" spans="2:51" s="205" customFormat="1" x14ac:dyDescent="0.3">
      <c r="B315" s="204"/>
      <c r="D315" s="198" t="s">
        <v>178</v>
      </c>
      <c r="E315" s="206" t="s">
        <v>5</v>
      </c>
      <c r="F315" s="207" t="s">
        <v>381</v>
      </c>
      <c r="H315" s="208">
        <v>9</v>
      </c>
      <c r="L315" s="204"/>
      <c r="M315" s="209"/>
      <c r="N315" s="210"/>
      <c r="O315" s="210"/>
      <c r="P315" s="210"/>
      <c r="Q315" s="210"/>
      <c r="R315" s="210"/>
      <c r="S315" s="210"/>
      <c r="T315" s="211"/>
      <c r="AT315" s="206" t="s">
        <v>178</v>
      </c>
      <c r="AU315" s="206" t="s">
        <v>81</v>
      </c>
      <c r="AV315" s="205" t="s">
        <v>81</v>
      </c>
      <c r="AW315" s="205" t="s">
        <v>35</v>
      </c>
      <c r="AX315" s="205" t="s">
        <v>71</v>
      </c>
      <c r="AY315" s="206" t="s">
        <v>169</v>
      </c>
    </row>
    <row r="316" spans="2:51" s="205" customFormat="1" x14ac:dyDescent="0.3">
      <c r="B316" s="204"/>
      <c r="D316" s="198" t="s">
        <v>178</v>
      </c>
      <c r="E316" s="206" t="s">
        <v>5</v>
      </c>
      <c r="F316" s="207" t="s">
        <v>382</v>
      </c>
      <c r="H316" s="208">
        <v>6</v>
      </c>
      <c r="L316" s="204"/>
      <c r="M316" s="209"/>
      <c r="N316" s="210"/>
      <c r="O316" s="210"/>
      <c r="P316" s="210"/>
      <c r="Q316" s="210"/>
      <c r="R316" s="210"/>
      <c r="S316" s="210"/>
      <c r="T316" s="211"/>
      <c r="AT316" s="206" t="s">
        <v>178</v>
      </c>
      <c r="AU316" s="206" t="s">
        <v>81</v>
      </c>
      <c r="AV316" s="205" t="s">
        <v>81</v>
      </c>
      <c r="AW316" s="205" t="s">
        <v>35</v>
      </c>
      <c r="AX316" s="205" t="s">
        <v>71</v>
      </c>
      <c r="AY316" s="206" t="s">
        <v>169</v>
      </c>
    </row>
    <row r="317" spans="2:51" s="205" customFormat="1" x14ac:dyDescent="0.3">
      <c r="B317" s="204"/>
      <c r="D317" s="198" t="s">
        <v>178</v>
      </c>
      <c r="E317" s="206" t="s">
        <v>5</v>
      </c>
      <c r="F317" s="207" t="s">
        <v>383</v>
      </c>
      <c r="H317" s="208">
        <v>5</v>
      </c>
      <c r="L317" s="204"/>
      <c r="M317" s="209"/>
      <c r="N317" s="210"/>
      <c r="O317" s="210"/>
      <c r="P317" s="210"/>
      <c r="Q317" s="210"/>
      <c r="R317" s="210"/>
      <c r="S317" s="210"/>
      <c r="T317" s="211"/>
      <c r="AT317" s="206" t="s">
        <v>178</v>
      </c>
      <c r="AU317" s="206" t="s">
        <v>81</v>
      </c>
      <c r="AV317" s="205" t="s">
        <v>81</v>
      </c>
      <c r="AW317" s="205" t="s">
        <v>35</v>
      </c>
      <c r="AX317" s="205" t="s">
        <v>71</v>
      </c>
      <c r="AY317" s="206" t="s">
        <v>169</v>
      </c>
    </row>
    <row r="318" spans="2:51" s="205" customFormat="1" x14ac:dyDescent="0.3">
      <c r="B318" s="204"/>
      <c r="D318" s="198" t="s">
        <v>178</v>
      </c>
      <c r="E318" s="206" t="s">
        <v>5</v>
      </c>
      <c r="F318" s="207" t="s">
        <v>384</v>
      </c>
      <c r="H318" s="208">
        <v>7</v>
      </c>
      <c r="L318" s="204"/>
      <c r="M318" s="209"/>
      <c r="N318" s="210"/>
      <c r="O318" s="210"/>
      <c r="P318" s="210"/>
      <c r="Q318" s="210"/>
      <c r="R318" s="210"/>
      <c r="S318" s="210"/>
      <c r="T318" s="211"/>
      <c r="AT318" s="206" t="s">
        <v>178</v>
      </c>
      <c r="AU318" s="206" t="s">
        <v>81</v>
      </c>
      <c r="AV318" s="205" t="s">
        <v>81</v>
      </c>
      <c r="AW318" s="205" t="s">
        <v>35</v>
      </c>
      <c r="AX318" s="205" t="s">
        <v>71</v>
      </c>
      <c r="AY318" s="206" t="s">
        <v>169</v>
      </c>
    </row>
    <row r="319" spans="2:51" s="205" customFormat="1" x14ac:dyDescent="0.3">
      <c r="B319" s="204"/>
      <c r="D319" s="198" t="s">
        <v>178</v>
      </c>
      <c r="E319" s="206" t="s">
        <v>5</v>
      </c>
      <c r="F319" s="207" t="s">
        <v>385</v>
      </c>
      <c r="H319" s="208">
        <v>6</v>
      </c>
      <c r="L319" s="204"/>
      <c r="M319" s="209"/>
      <c r="N319" s="210"/>
      <c r="O319" s="210"/>
      <c r="P319" s="210"/>
      <c r="Q319" s="210"/>
      <c r="R319" s="210"/>
      <c r="S319" s="210"/>
      <c r="T319" s="211"/>
      <c r="AT319" s="206" t="s">
        <v>178</v>
      </c>
      <c r="AU319" s="206" t="s">
        <v>81</v>
      </c>
      <c r="AV319" s="205" t="s">
        <v>81</v>
      </c>
      <c r="AW319" s="205" t="s">
        <v>35</v>
      </c>
      <c r="AX319" s="205" t="s">
        <v>71</v>
      </c>
      <c r="AY319" s="206" t="s">
        <v>169</v>
      </c>
    </row>
    <row r="320" spans="2:51" s="205" customFormat="1" x14ac:dyDescent="0.3">
      <c r="B320" s="204"/>
      <c r="D320" s="198" t="s">
        <v>178</v>
      </c>
      <c r="E320" s="206" t="s">
        <v>5</v>
      </c>
      <c r="F320" s="207" t="s">
        <v>386</v>
      </c>
      <c r="H320" s="208">
        <v>7</v>
      </c>
      <c r="L320" s="204"/>
      <c r="M320" s="209"/>
      <c r="N320" s="210"/>
      <c r="O320" s="210"/>
      <c r="P320" s="210"/>
      <c r="Q320" s="210"/>
      <c r="R320" s="210"/>
      <c r="S320" s="210"/>
      <c r="T320" s="211"/>
      <c r="AT320" s="206" t="s">
        <v>178</v>
      </c>
      <c r="AU320" s="206" t="s">
        <v>81</v>
      </c>
      <c r="AV320" s="205" t="s">
        <v>81</v>
      </c>
      <c r="AW320" s="205" t="s">
        <v>35</v>
      </c>
      <c r="AX320" s="205" t="s">
        <v>71</v>
      </c>
      <c r="AY320" s="206" t="s">
        <v>169</v>
      </c>
    </row>
    <row r="321" spans="2:65" s="205" customFormat="1" x14ac:dyDescent="0.3">
      <c r="B321" s="204"/>
      <c r="D321" s="198" t="s">
        <v>178</v>
      </c>
      <c r="E321" s="206" t="s">
        <v>5</v>
      </c>
      <c r="F321" s="207" t="s">
        <v>387</v>
      </c>
      <c r="H321" s="208">
        <v>5</v>
      </c>
      <c r="L321" s="204"/>
      <c r="M321" s="209"/>
      <c r="N321" s="210"/>
      <c r="O321" s="210"/>
      <c r="P321" s="210"/>
      <c r="Q321" s="210"/>
      <c r="R321" s="210"/>
      <c r="S321" s="210"/>
      <c r="T321" s="211"/>
      <c r="AT321" s="206" t="s">
        <v>178</v>
      </c>
      <c r="AU321" s="206" t="s">
        <v>81</v>
      </c>
      <c r="AV321" s="205" t="s">
        <v>81</v>
      </c>
      <c r="AW321" s="205" t="s">
        <v>35</v>
      </c>
      <c r="AX321" s="205" t="s">
        <v>71</v>
      </c>
      <c r="AY321" s="206" t="s">
        <v>169</v>
      </c>
    </row>
    <row r="322" spans="2:65" s="205" customFormat="1" x14ac:dyDescent="0.3">
      <c r="B322" s="204"/>
      <c r="D322" s="198" t="s">
        <v>178</v>
      </c>
      <c r="E322" s="206" t="s">
        <v>5</v>
      </c>
      <c r="F322" s="207" t="s">
        <v>388</v>
      </c>
      <c r="H322" s="208">
        <v>5</v>
      </c>
      <c r="L322" s="204"/>
      <c r="M322" s="209"/>
      <c r="N322" s="210"/>
      <c r="O322" s="210"/>
      <c r="P322" s="210"/>
      <c r="Q322" s="210"/>
      <c r="R322" s="210"/>
      <c r="S322" s="210"/>
      <c r="T322" s="211"/>
      <c r="AT322" s="206" t="s">
        <v>178</v>
      </c>
      <c r="AU322" s="206" t="s">
        <v>81</v>
      </c>
      <c r="AV322" s="205" t="s">
        <v>81</v>
      </c>
      <c r="AW322" s="205" t="s">
        <v>35</v>
      </c>
      <c r="AX322" s="205" t="s">
        <v>71</v>
      </c>
      <c r="AY322" s="206" t="s">
        <v>169</v>
      </c>
    </row>
    <row r="323" spans="2:65" s="205" customFormat="1" x14ac:dyDescent="0.3">
      <c r="B323" s="204"/>
      <c r="D323" s="198" t="s">
        <v>178</v>
      </c>
      <c r="E323" s="206" t="s">
        <v>5</v>
      </c>
      <c r="F323" s="207" t="s">
        <v>389</v>
      </c>
      <c r="H323" s="208">
        <v>9</v>
      </c>
      <c r="L323" s="204"/>
      <c r="M323" s="209"/>
      <c r="N323" s="210"/>
      <c r="O323" s="210"/>
      <c r="P323" s="210"/>
      <c r="Q323" s="210"/>
      <c r="R323" s="210"/>
      <c r="S323" s="210"/>
      <c r="T323" s="211"/>
      <c r="AT323" s="206" t="s">
        <v>178</v>
      </c>
      <c r="AU323" s="206" t="s">
        <v>81</v>
      </c>
      <c r="AV323" s="205" t="s">
        <v>81</v>
      </c>
      <c r="AW323" s="205" t="s">
        <v>35</v>
      </c>
      <c r="AX323" s="205" t="s">
        <v>71</v>
      </c>
      <c r="AY323" s="206" t="s">
        <v>169</v>
      </c>
    </row>
    <row r="324" spans="2:65" s="205" customFormat="1" x14ac:dyDescent="0.3">
      <c r="B324" s="204"/>
      <c r="D324" s="198" t="s">
        <v>178</v>
      </c>
      <c r="E324" s="206" t="s">
        <v>5</v>
      </c>
      <c r="F324" s="207" t="s">
        <v>390</v>
      </c>
      <c r="H324" s="208">
        <v>6</v>
      </c>
      <c r="L324" s="204"/>
      <c r="M324" s="209"/>
      <c r="N324" s="210"/>
      <c r="O324" s="210"/>
      <c r="P324" s="210"/>
      <c r="Q324" s="210"/>
      <c r="R324" s="210"/>
      <c r="S324" s="210"/>
      <c r="T324" s="211"/>
      <c r="AT324" s="206" t="s">
        <v>178</v>
      </c>
      <c r="AU324" s="206" t="s">
        <v>81</v>
      </c>
      <c r="AV324" s="205" t="s">
        <v>81</v>
      </c>
      <c r="AW324" s="205" t="s">
        <v>35</v>
      </c>
      <c r="AX324" s="205" t="s">
        <v>71</v>
      </c>
      <c r="AY324" s="206" t="s">
        <v>169</v>
      </c>
    </row>
    <row r="325" spans="2:65" s="205" customFormat="1" x14ac:dyDescent="0.3">
      <c r="B325" s="204"/>
      <c r="D325" s="198" t="s">
        <v>178</v>
      </c>
      <c r="E325" s="206" t="s">
        <v>5</v>
      </c>
      <c r="F325" s="207" t="s">
        <v>391</v>
      </c>
      <c r="H325" s="208">
        <v>7</v>
      </c>
      <c r="L325" s="204"/>
      <c r="M325" s="209"/>
      <c r="N325" s="210"/>
      <c r="O325" s="210"/>
      <c r="P325" s="210"/>
      <c r="Q325" s="210"/>
      <c r="R325" s="210"/>
      <c r="S325" s="210"/>
      <c r="T325" s="211"/>
      <c r="AT325" s="206" t="s">
        <v>178</v>
      </c>
      <c r="AU325" s="206" t="s">
        <v>81</v>
      </c>
      <c r="AV325" s="205" t="s">
        <v>81</v>
      </c>
      <c r="AW325" s="205" t="s">
        <v>35</v>
      </c>
      <c r="AX325" s="205" t="s">
        <v>71</v>
      </c>
      <c r="AY325" s="206" t="s">
        <v>169</v>
      </c>
    </row>
    <row r="326" spans="2:65" s="205" customFormat="1" x14ac:dyDescent="0.3">
      <c r="B326" s="204"/>
      <c r="D326" s="198" t="s">
        <v>178</v>
      </c>
      <c r="E326" s="206" t="s">
        <v>5</v>
      </c>
      <c r="F326" s="207" t="s">
        <v>392</v>
      </c>
      <c r="H326" s="208">
        <v>7</v>
      </c>
      <c r="L326" s="204"/>
      <c r="M326" s="209"/>
      <c r="N326" s="210"/>
      <c r="O326" s="210"/>
      <c r="P326" s="210"/>
      <c r="Q326" s="210"/>
      <c r="R326" s="210"/>
      <c r="S326" s="210"/>
      <c r="T326" s="211"/>
      <c r="AT326" s="206" t="s">
        <v>178</v>
      </c>
      <c r="AU326" s="206" t="s">
        <v>81</v>
      </c>
      <c r="AV326" s="205" t="s">
        <v>81</v>
      </c>
      <c r="AW326" s="205" t="s">
        <v>35</v>
      </c>
      <c r="AX326" s="205" t="s">
        <v>71</v>
      </c>
      <c r="AY326" s="206" t="s">
        <v>169</v>
      </c>
    </row>
    <row r="327" spans="2:65" s="213" customFormat="1" x14ac:dyDescent="0.3">
      <c r="B327" s="212"/>
      <c r="D327" s="198" t="s">
        <v>178</v>
      </c>
      <c r="E327" s="214" t="s">
        <v>5</v>
      </c>
      <c r="F327" s="215" t="s">
        <v>181</v>
      </c>
      <c r="H327" s="216">
        <v>143.5</v>
      </c>
      <c r="L327" s="212"/>
      <c r="M327" s="217"/>
      <c r="N327" s="218"/>
      <c r="O327" s="218"/>
      <c r="P327" s="218"/>
      <c r="Q327" s="218"/>
      <c r="R327" s="218"/>
      <c r="S327" s="218"/>
      <c r="T327" s="219"/>
      <c r="AT327" s="214" t="s">
        <v>178</v>
      </c>
      <c r="AU327" s="214" t="s">
        <v>81</v>
      </c>
      <c r="AV327" s="213" t="s">
        <v>176</v>
      </c>
      <c r="AW327" s="213" t="s">
        <v>35</v>
      </c>
      <c r="AX327" s="213" t="s">
        <v>79</v>
      </c>
      <c r="AY327" s="214" t="s">
        <v>169</v>
      </c>
    </row>
    <row r="328" spans="2:65" s="103" customFormat="1" ht="16.5" customHeight="1" x14ac:dyDescent="0.3">
      <c r="B328" s="104"/>
      <c r="C328" s="223">
        <f>MAX($C$106:C327)+1</f>
        <v>34</v>
      </c>
      <c r="D328" s="223" t="s">
        <v>397</v>
      </c>
      <c r="E328" s="224" t="s">
        <v>398</v>
      </c>
      <c r="F328" s="225" t="s">
        <v>399</v>
      </c>
      <c r="G328" s="226" t="s">
        <v>205</v>
      </c>
      <c r="H328" s="227">
        <v>115.661</v>
      </c>
      <c r="I328" s="88"/>
      <c r="J328" s="228">
        <f>ROUND(I328*H328,2)</f>
        <v>0</v>
      </c>
      <c r="K328" s="225" t="s">
        <v>175</v>
      </c>
      <c r="L328" s="229"/>
      <c r="M328" s="230" t="s">
        <v>5</v>
      </c>
      <c r="N328" s="231" t="s">
        <v>42</v>
      </c>
      <c r="O328" s="105"/>
      <c r="P328" s="193">
        <f>O328*H328</f>
        <v>0</v>
      </c>
      <c r="Q328" s="193">
        <v>2.4289999999999998</v>
      </c>
      <c r="R328" s="193">
        <f>Q328*H328</f>
        <v>280.94056899999998</v>
      </c>
      <c r="S328" s="193">
        <v>0</v>
      </c>
      <c r="T328" s="194">
        <f>S328*H328</f>
        <v>0</v>
      </c>
      <c r="AR328" s="93" t="s">
        <v>225</v>
      </c>
      <c r="AT328" s="93" t="s">
        <v>397</v>
      </c>
      <c r="AU328" s="93" t="s">
        <v>81</v>
      </c>
      <c r="AY328" s="93" t="s">
        <v>169</v>
      </c>
      <c r="BE328" s="195">
        <f>IF(N328="základní",J328,0)</f>
        <v>0</v>
      </c>
      <c r="BF328" s="195">
        <f>IF(N328="snížená",J328,0)</f>
        <v>0</v>
      </c>
      <c r="BG328" s="195">
        <f>IF(N328="zákl. přenesená",J328,0)</f>
        <v>0</v>
      </c>
      <c r="BH328" s="195">
        <f>IF(N328="sníž. přenesená",J328,0)</f>
        <v>0</v>
      </c>
      <c r="BI328" s="195">
        <f>IF(N328="nulová",J328,0)</f>
        <v>0</v>
      </c>
      <c r="BJ328" s="93" t="s">
        <v>79</v>
      </c>
      <c r="BK328" s="195">
        <f>ROUND(I328*H328,2)</f>
        <v>0</v>
      </c>
      <c r="BL328" s="93" t="s">
        <v>176</v>
      </c>
      <c r="BM328" s="93" t="s">
        <v>406</v>
      </c>
    </row>
    <row r="329" spans="2:65" s="205" customFormat="1" x14ac:dyDescent="0.3">
      <c r="B329" s="204"/>
      <c r="D329" s="198" t="s">
        <v>178</v>
      </c>
      <c r="E329" s="206" t="s">
        <v>5</v>
      </c>
      <c r="F329" s="207" t="s">
        <v>407</v>
      </c>
      <c r="H329" s="208">
        <v>115.661</v>
      </c>
      <c r="L329" s="204"/>
      <c r="M329" s="209"/>
      <c r="N329" s="210"/>
      <c r="O329" s="210"/>
      <c r="P329" s="210"/>
      <c r="Q329" s="210"/>
      <c r="R329" s="210"/>
      <c r="S329" s="210"/>
      <c r="T329" s="211"/>
      <c r="AT329" s="206" t="s">
        <v>178</v>
      </c>
      <c r="AU329" s="206" t="s">
        <v>81</v>
      </c>
      <c r="AV329" s="205" t="s">
        <v>81</v>
      </c>
      <c r="AW329" s="205" t="s">
        <v>35</v>
      </c>
      <c r="AX329" s="205" t="s">
        <v>71</v>
      </c>
      <c r="AY329" s="206" t="s">
        <v>169</v>
      </c>
    </row>
    <row r="330" spans="2:65" s="213" customFormat="1" x14ac:dyDescent="0.3">
      <c r="B330" s="212"/>
      <c r="D330" s="198" t="s">
        <v>178</v>
      </c>
      <c r="E330" s="214" t="s">
        <v>5</v>
      </c>
      <c r="F330" s="215" t="s">
        <v>181</v>
      </c>
      <c r="H330" s="216">
        <v>115.661</v>
      </c>
      <c r="L330" s="212"/>
      <c r="M330" s="217"/>
      <c r="N330" s="218"/>
      <c r="O330" s="218"/>
      <c r="P330" s="218"/>
      <c r="Q330" s="218"/>
      <c r="R330" s="218"/>
      <c r="S330" s="218"/>
      <c r="T330" s="219"/>
      <c r="AT330" s="214" t="s">
        <v>178</v>
      </c>
      <c r="AU330" s="214" t="s">
        <v>81</v>
      </c>
      <c r="AV330" s="213" t="s">
        <v>176</v>
      </c>
      <c r="AW330" s="213" t="s">
        <v>35</v>
      </c>
      <c r="AX330" s="213" t="s">
        <v>79</v>
      </c>
      <c r="AY330" s="214" t="s">
        <v>169</v>
      </c>
    </row>
    <row r="331" spans="2:65" s="103" customFormat="1" ht="16.5" customHeight="1" x14ac:dyDescent="0.3">
      <c r="B331" s="104"/>
      <c r="C331" s="185">
        <f>MAX($C$106:C330)+1</f>
        <v>35</v>
      </c>
      <c r="D331" s="185" t="s">
        <v>171</v>
      </c>
      <c r="E331" s="186" t="s">
        <v>408</v>
      </c>
      <c r="F331" s="187" t="s">
        <v>409</v>
      </c>
      <c r="G331" s="188" t="s">
        <v>315</v>
      </c>
      <c r="H331" s="189">
        <v>12.311</v>
      </c>
      <c r="I331" s="87"/>
      <c r="J331" s="190">
        <f>ROUND(I331*H331,2)</f>
        <v>0</v>
      </c>
      <c r="K331" s="187" t="s">
        <v>175</v>
      </c>
      <c r="L331" s="104"/>
      <c r="M331" s="191" t="s">
        <v>5</v>
      </c>
      <c r="N331" s="192" t="s">
        <v>42</v>
      </c>
      <c r="O331" s="105"/>
      <c r="P331" s="193">
        <f>O331*H331</f>
        <v>0</v>
      </c>
      <c r="Q331" s="193">
        <v>1.1133200000000001</v>
      </c>
      <c r="R331" s="193">
        <f>Q331*H331</f>
        <v>13.706082520000001</v>
      </c>
      <c r="S331" s="193">
        <v>0</v>
      </c>
      <c r="T331" s="194">
        <f>S331*H331</f>
        <v>0</v>
      </c>
      <c r="AR331" s="93" t="s">
        <v>176</v>
      </c>
      <c r="AT331" s="93" t="s">
        <v>171</v>
      </c>
      <c r="AU331" s="93" t="s">
        <v>81</v>
      </c>
      <c r="AY331" s="93" t="s">
        <v>169</v>
      </c>
      <c r="BE331" s="195">
        <f>IF(N331="základní",J331,0)</f>
        <v>0</v>
      </c>
      <c r="BF331" s="195">
        <f>IF(N331="snížená",J331,0)</f>
        <v>0</v>
      </c>
      <c r="BG331" s="195">
        <f>IF(N331="zákl. přenesená",J331,0)</f>
        <v>0</v>
      </c>
      <c r="BH331" s="195">
        <f>IF(N331="sníž. přenesená",J331,0)</f>
        <v>0</v>
      </c>
      <c r="BI331" s="195">
        <f>IF(N331="nulová",J331,0)</f>
        <v>0</v>
      </c>
      <c r="BJ331" s="93" t="s">
        <v>79</v>
      </c>
      <c r="BK331" s="195">
        <f>ROUND(I331*H331,2)</f>
        <v>0</v>
      </c>
      <c r="BL331" s="93" t="s">
        <v>176</v>
      </c>
      <c r="BM331" s="93" t="s">
        <v>410</v>
      </c>
    </row>
    <row r="332" spans="2:65" s="103" customFormat="1" ht="54" x14ac:dyDescent="0.3">
      <c r="B332" s="104"/>
      <c r="D332" s="198" t="s">
        <v>207</v>
      </c>
      <c r="F332" s="220" t="s">
        <v>411</v>
      </c>
      <c r="L332" s="104"/>
      <c r="M332" s="221"/>
      <c r="N332" s="105"/>
      <c r="O332" s="105"/>
      <c r="P332" s="105"/>
      <c r="Q332" s="105"/>
      <c r="R332" s="105"/>
      <c r="S332" s="105"/>
      <c r="T332" s="222"/>
      <c r="AT332" s="93" t="s">
        <v>207</v>
      </c>
      <c r="AU332" s="93" t="s">
        <v>81</v>
      </c>
    </row>
    <row r="333" spans="2:65" s="205" customFormat="1" x14ac:dyDescent="0.3">
      <c r="B333" s="204"/>
      <c r="D333" s="198" t="s">
        <v>178</v>
      </c>
      <c r="E333" s="206" t="s">
        <v>5</v>
      </c>
      <c r="F333" s="207" t="s">
        <v>412</v>
      </c>
      <c r="H333" s="208">
        <v>3.0579999999999998</v>
      </c>
      <c r="L333" s="204"/>
      <c r="M333" s="209"/>
      <c r="N333" s="210"/>
      <c r="O333" s="210"/>
      <c r="P333" s="210"/>
      <c r="Q333" s="210"/>
      <c r="R333" s="210"/>
      <c r="S333" s="210"/>
      <c r="T333" s="211"/>
      <c r="AT333" s="206" t="s">
        <v>178</v>
      </c>
      <c r="AU333" s="206" t="s">
        <v>81</v>
      </c>
      <c r="AV333" s="205" t="s">
        <v>81</v>
      </c>
      <c r="AW333" s="205" t="s">
        <v>35</v>
      </c>
      <c r="AX333" s="205" t="s">
        <v>71</v>
      </c>
      <c r="AY333" s="206" t="s">
        <v>169</v>
      </c>
    </row>
    <row r="334" spans="2:65" s="205" customFormat="1" x14ac:dyDescent="0.3">
      <c r="B334" s="204"/>
      <c r="D334" s="198" t="s">
        <v>178</v>
      </c>
      <c r="E334" s="206" t="s">
        <v>5</v>
      </c>
      <c r="F334" s="207" t="s">
        <v>413</v>
      </c>
      <c r="H334" s="208">
        <v>9.2530000000000001</v>
      </c>
      <c r="L334" s="204"/>
      <c r="M334" s="209"/>
      <c r="N334" s="210"/>
      <c r="O334" s="210"/>
      <c r="P334" s="210"/>
      <c r="Q334" s="210"/>
      <c r="R334" s="210"/>
      <c r="S334" s="210"/>
      <c r="T334" s="211"/>
      <c r="AT334" s="206" t="s">
        <v>178</v>
      </c>
      <c r="AU334" s="206" t="s">
        <v>81</v>
      </c>
      <c r="AV334" s="205" t="s">
        <v>81</v>
      </c>
      <c r="AW334" s="205" t="s">
        <v>35</v>
      </c>
      <c r="AX334" s="205" t="s">
        <v>71</v>
      </c>
      <c r="AY334" s="206" t="s">
        <v>169</v>
      </c>
    </row>
    <row r="335" spans="2:65" s="213" customFormat="1" x14ac:dyDescent="0.3">
      <c r="B335" s="212"/>
      <c r="D335" s="198" t="s">
        <v>178</v>
      </c>
      <c r="E335" s="214" t="s">
        <v>5</v>
      </c>
      <c r="F335" s="215" t="s">
        <v>181</v>
      </c>
      <c r="H335" s="216">
        <v>12.311</v>
      </c>
      <c r="L335" s="212"/>
      <c r="M335" s="217"/>
      <c r="N335" s="218"/>
      <c r="O335" s="218"/>
      <c r="P335" s="218"/>
      <c r="Q335" s="218"/>
      <c r="R335" s="218"/>
      <c r="S335" s="218"/>
      <c r="T335" s="219"/>
      <c r="AT335" s="214" t="s">
        <v>178</v>
      </c>
      <c r="AU335" s="214" t="s">
        <v>81</v>
      </c>
      <c r="AV335" s="213" t="s">
        <v>176</v>
      </c>
      <c r="AW335" s="213" t="s">
        <v>35</v>
      </c>
      <c r="AX335" s="213" t="s">
        <v>79</v>
      </c>
      <c r="AY335" s="214" t="s">
        <v>169</v>
      </c>
    </row>
    <row r="336" spans="2:65" s="103" customFormat="1" ht="25.5" customHeight="1" x14ac:dyDescent="0.3">
      <c r="B336" s="104"/>
      <c r="C336" s="185">
        <f>MAX($C$106:C335)+1</f>
        <v>36</v>
      </c>
      <c r="D336" s="185" t="s">
        <v>171</v>
      </c>
      <c r="E336" s="186" t="s">
        <v>414</v>
      </c>
      <c r="F336" s="187" t="s">
        <v>415</v>
      </c>
      <c r="G336" s="188" t="s">
        <v>205</v>
      </c>
      <c r="H336" s="189">
        <v>96.412000000000006</v>
      </c>
      <c r="I336" s="87"/>
      <c r="J336" s="190">
        <f>ROUND(I336*H336,2)</f>
        <v>0</v>
      </c>
      <c r="K336" s="187" t="s">
        <v>175</v>
      </c>
      <c r="L336" s="104"/>
      <c r="M336" s="191" t="s">
        <v>5</v>
      </c>
      <c r="N336" s="192" t="s">
        <v>42</v>
      </c>
      <c r="O336" s="105"/>
      <c r="P336" s="193">
        <f>O336*H336</f>
        <v>0</v>
      </c>
      <c r="Q336" s="193">
        <v>2.16</v>
      </c>
      <c r="R336" s="193">
        <f>Q336*H336</f>
        <v>208.24992000000003</v>
      </c>
      <c r="S336" s="193">
        <v>0</v>
      </c>
      <c r="T336" s="194">
        <f>S336*H336</f>
        <v>0</v>
      </c>
      <c r="AR336" s="93" t="s">
        <v>176</v>
      </c>
      <c r="AT336" s="93" t="s">
        <v>171</v>
      </c>
      <c r="AU336" s="93" t="s">
        <v>81</v>
      </c>
      <c r="AY336" s="93" t="s">
        <v>169</v>
      </c>
      <c r="BE336" s="195">
        <f>IF(N336="základní",J336,0)</f>
        <v>0</v>
      </c>
      <c r="BF336" s="195">
        <f>IF(N336="snížená",J336,0)</f>
        <v>0</v>
      </c>
      <c r="BG336" s="195">
        <f>IF(N336="zákl. přenesená",J336,0)</f>
        <v>0</v>
      </c>
      <c r="BH336" s="195">
        <f>IF(N336="sníž. přenesená",J336,0)</f>
        <v>0</v>
      </c>
      <c r="BI336" s="195">
        <f>IF(N336="nulová",J336,0)</f>
        <v>0</v>
      </c>
      <c r="BJ336" s="93" t="s">
        <v>79</v>
      </c>
      <c r="BK336" s="195">
        <f>ROUND(I336*H336,2)</f>
        <v>0</v>
      </c>
      <c r="BL336" s="93" t="s">
        <v>176</v>
      </c>
      <c r="BM336" s="93" t="s">
        <v>416</v>
      </c>
    </row>
    <row r="337" spans="2:65" s="103" customFormat="1" ht="54" x14ac:dyDescent="0.3">
      <c r="B337" s="104"/>
      <c r="D337" s="198" t="s">
        <v>207</v>
      </c>
      <c r="F337" s="220" t="s">
        <v>417</v>
      </c>
      <c r="L337" s="104"/>
      <c r="M337" s="221"/>
      <c r="N337" s="105"/>
      <c r="O337" s="105"/>
      <c r="P337" s="105"/>
      <c r="Q337" s="105"/>
      <c r="R337" s="105"/>
      <c r="S337" s="105"/>
      <c r="T337" s="222"/>
      <c r="AT337" s="93" t="s">
        <v>207</v>
      </c>
      <c r="AU337" s="93" t="s">
        <v>81</v>
      </c>
    </row>
    <row r="338" spans="2:65" s="205" customFormat="1" x14ac:dyDescent="0.3">
      <c r="B338" s="204"/>
      <c r="D338" s="198" t="s">
        <v>178</v>
      </c>
      <c r="E338" s="206" t="s">
        <v>5</v>
      </c>
      <c r="F338" s="207" t="s">
        <v>418</v>
      </c>
      <c r="H338" s="208">
        <v>20.585000000000001</v>
      </c>
      <c r="L338" s="204"/>
      <c r="M338" s="209"/>
      <c r="N338" s="210"/>
      <c r="O338" s="210"/>
      <c r="P338" s="210"/>
      <c r="Q338" s="210"/>
      <c r="R338" s="210"/>
      <c r="S338" s="210"/>
      <c r="T338" s="211"/>
      <c r="AT338" s="206" t="s">
        <v>178</v>
      </c>
      <c r="AU338" s="206" t="s">
        <v>81</v>
      </c>
      <c r="AV338" s="205" t="s">
        <v>81</v>
      </c>
      <c r="AW338" s="205" t="s">
        <v>35</v>
      </c>
      <c r="AX338" s="205" t="s">
        <v>71</v>
      </c>
      <c r="AY338" s="206" t="s">
        <v>169</v>
      </c>
    </row>
    <row r="339" spans="2:65" s="205" customFormat="1" x14ac:dyDescent="0.3">
      <c r="B339" s="204"/>
      <c r="D339" s="198" t="s">
        <v>178</v>
      </c>
      <c r="E339" s="206" t="s">
        <v>5</v>
      </c>
      <c r="F339" s="207" t="s">
        <v>419</v>
      </c>
      <c r="H339" s="208">
        <v>3.5990000000000002</v>
      </c>
      <c r="L339" s="204"/>
      <c r="M339" s="209"/>
      <c r="N339" s="210"/>
      <c r="O339" s="210"/>
      <c r="P339" s="210"/>
      <c r="Q339" s="210"/>
      <c r="R339" s="210"/>
      <c r="S339" s="210"/>
      <c r="T339" s="211"/>
      <c r="AT339" s="206" t="s">
        <v>178</v>
      </c>
      <c r="AU339" s="206" t="s">
        <v>81</v>
      </c>
      <c r="AV339" s="205" t="s">
        <v>81</v>
      </c>
      <c r="AW339" s="205" t="s">
        <v>35</v>
      </c>
      <c r="AX339" s="205" t="s">
        <v>71</v>
      </c>
      <c r="AY339" s="206" t="s">
        <v>169</v>
      </c>
    </row>
    <row r="340" spans="2:65" s="205" customFormat="1" x14ac:dyDescent="0.3">
      <c r="B340" s="204"/>
      <c r="D340" s="198" t="s">
        <v>178</v>
      </c>
      <c r="E340" s="206" t="s">
        <v>5</v>
      </c>
      <c r="F340" s="207" t="s">
        <v>420</v>
      </c>
      <c r="H340" s="208">
        <v>68.123000000000005</v>
      </c>
      <c r="L340" s="204"/>
      <c r="M340" s="209"/>
      <c r="N340" s="210"/>
      <c r="O340" s="210"/>
      <c r="P340" s="210"/>
      <c r="Q340" s="210"/>
      <c r="R340" s="210"/>
      <c r="S340" s="210"/>
      <c r="T340" s="211"/>
      <c r="AT340" s="206" t="s">
        <v>178</v>
      </c>
      <c r="AU340" s="206" t="s">
        <v>81</v>
      </c>
      <c r="AV340" s="205" t="s">
        <v>81</v>
      </c>
      <c r="AW340" s="205" t="s">
        <v>35</v>
      </c>
      <c r="AX340" s="205" t="s">
        <v>71</v>
      </c>
      <c r="AY340" s="206" t="s">
        <v>169</v>
      </c>
    </row>
    <row r="341" spans="2:65" s="205" customFormat="1" x14ac:dyDescent="0.3">
      <c r="B341" s="204"/>
      <c r="D341" s="198" t="s">
        <v>178</v>
      </c>
      <c r="E341" s="206" t="s">
        <v>5</v>
      </c>
      <c r="F341" s="207" t="s">
        <v>421</v>
      </c>
      <c r="H341" s="208">
        <v>4.1050000000000004</v>
      </c>
      <c r="L341" s="204"/>
      <c r="M341" s="209"/>
      <c r="N341" s="210"/>
      <c r="O341" s="210"/>
      <c r="P341" s="210"/>
      <c r="Q341" s="210"/>
      <c r="R341" s="210"/>
      <c r="S341" s="210"/>
      <c r="T341" s="211"/>
      <c r="AT341" s="206" t="s">
        <v>178</v>
      </c>
      <c r="AU341" s="206" t="s">
        <v>81</v>
      </c>
      <c r="AV341" s="205" t="s">
        <v>81</v>
      </c>
      <c r="AW341" s="205" t="s">
        <v>35</v>
      </c>
      <c r="AX341" s="205" t="s">
        <v>71</v>
      </c>
      <c r="AY341" s="206" t="s">
        <v>169</v>
      </c>
    </row>
    <row r="342" spans="2:65" s="213" customFormat="1" x14ac:dyDescent="0.3">
      <c r="B342" s="212"/>
      <c r="D342" s="198" t="s">
        <v>178</v>
      </c>
      <c r="E342" s="214" t="s">
        <v>5</v>
      </c>
      <c r="F342" s="215" t="s">
        <v>181</v>
      </c>
      <c r="H342" s="216">
        <v>96.412000000000006</v>
      </c>
      <c r="L342" s="212"/>
      <c r="M342" s="217"/>
      <c r="N342" s="218"/>
      <c r="O342" s="218"/>
      <c r="P342" s="218"/>
      <c r="Q342" s="218"/>
      <c r="R342" s="218"/>
      <c r="S342" s="218"/>
      <c r="T342" s="219"/>
      <c r="AT342" s="214" t="s">
        <v>178</v>
      </c>
      <c r="AU342" s="214" t="s">
        <v>81</v>
      </c>
      <c r="AV342" s="213" t="s">
        <v>176</v>
      </c>
      <c r="AW342" s="213" t="s">
        <v>35</v>
      </c>
      <c r="AX342" s="213" t="s">
        <v>79</v>
      </c>
      <c r="AY342" s="214" t="s">
        <v>169</v>
      </c>
    </row>
    <row r="343" spans="2:65" s="103" customFormat="1" ht="25.5" customHeight="1" x14ac:dyDescent="0.3">
      <c r="B343" s="104"/>
      <c r="C343" s="185">
        <f>MAX($C$106:C342)+1</f>
        <v>37</v>
      </c>
      <c r="D343" s="185" t="s">
        <v>171</v>
      </c>
      <c r="E343" s="186" t="s">
        <v>422</v>
      </c>
      <c r="F343" s="187" t="s">
        <v>423</v>
      </c>
      <c r="G343" s="188" t="s">
        <v>205</v>
      </c>
      <c r="H343" s="189">
        <v>27.443000000000001</v>
      </c>
      <c r="I343" s="87"/>
      <c r="J343" s="190">
        <f>ROUND(I343*H343,2)</f>
        <v>0</v>
      </c>
      <c r="K343" s="187" t="s">
        <v>175</v>
      </c>
      <c r="L343" s="104"/>
      <c r="M343" s="191" t="s">
        <v>5</v>
      </c>
      <c r="N343" s="192" t="s">
        <v>42</v>
      </c>
      <c r="O343" s="105"/>
      <c r="P343" s="193">
        <f>O343*H343</f>
        <v>0</v>
      </c>
      <c r="Q343" s="193">
        <v>2.47214</v>
      </c>
      <c r="R343" s="193">
        <f>Q343*H343</f>
        <v>67.842938020000005</v>
      </c>
      <c r="S343" s="193">
        <v>0</v>
      </c>
      <c r="T343" s="194">
        <f>S343*H343</f>
        <v>0</v>
      </c>
      <c r="AR343" s="93" t="s">
        <v>176</v>
      </c>
      <c r="AT343" s="93" t="s">
        <v>171</v>
      </c>
      <c r="AU343" s="93" t="s">
        <v>81</v>
      </c>
      <c r="AY343" s="93" t="s">
        <v>169</v>
      </c>
      <c r="BE343" s="195">
        <f>IF(N343="základní",J343,0)</f>
        <v>0</v>
      </c>
      <c r="BF343" s="195">
        <f>IF(N343="snížená",J343,0)</f>
        <v>0</v>
      </c>
      <c r="BG343" s="195">
        <f>IF(N343="zákl. přenesená",J343,0)</f>
        <v>0</v>
      </c>
      <c r="BH343" s="195">
        <f>IF(N343="sníž. přenesená",J343,0)</f>
        <v>0</v>
      </c>
      <c r="BI343" s="195">
        <f>IF(N343="nulová",J343,0)</f>
        <v>0</v>
      </c>
      <c r="BJ343" s="93" t="s">
        <v>79</v>
      </c>
      <c r="BK343" s="195">
        <f>ROUND(I343*H343,2)</f>
        <v>0</v>
      </c>
      <c r="BL343" s="93" t="s">
        <v>176</v>
      </c>
      <c r="BM343" s="93" t="s">
        <v>424</v>
      </c>
    </row>
    <row r="344" spans="2:65" s="103" customFormat="1" ht="81" x14ac:dyDescent="0.3">
      <c r="B344" s="104"/>
      <c r="D344" s="198" t="s">
        <v>207</v>
      </c>
      <c r="F344" s="220" t="s">
        <v>425</v>
      </c>
      <c r="L344" s="104"/>
      <c r="M344" s="221"/>
      <c r="N344" s="105"/>
      <c r="O344" s="105"/>
      <c r="P344" s="105"/>
      <c r="Q344" s="105"/>
      <c r="R344" s="105"/>
      <c r="S344" s="105"/>
      <c r="T344" s="222"/>
      <c r="AT344" s="93" t="s">
        <v>207</v>
      </c>
      <c r="AU344" s="93" t="s">
        <v>81</v>
      </c>
    </row>
    <row r="345" spans="2:65" s="197" customFormat="1" x14ac:dyDescent="0.3">
      <c r="B345" s="196"/>
      <c r="D345" s="198" t="s">
        <v>178</v>
      </c>
      <c r="E345" s="199" t="s">
        <v>5</v>
      </c>
      <c r="F345" s="200" t="s">
        <v>426</v>
      </c>
      <c r="H345" s="199" t="s">
        <v>5</v>
      </c>
      <c r="L345" s="196"/>
      <c r="M345" s="201"/>
      <c r="N345" s="202"/>
      <c r="O345" s="202"/>
      <c r="P345" s="202"/>
      <c r="Q345" s="202"/>
      <c r="R345" s="202"/>
      <c r="S345" s="202"/>
      <c r="T345" s="203"/>
      <c r="AT345" s="199" t="s">
        <v>178</v>
      </c>
      <c r="AU345" s="199" t="s">
        <v>81</v>
      </c>
      <c r="AV345" s="197" t="s">
        <v>79</v>
      </c>
      <c r="AW345" s="197" t="s">
        <v>35</v>
      </c>
      <c r="AX345" s="197" t="s">
        <v>71</v>
      </c>
      <c r="AY345" s="199" t="s">
        <v>169</v>
      </c>
    </row>
    <row r="346" spans="2:65" s="205" customFormat="1" x14ac:dyDescent="0.3">
      <c r="B346" s="204"/>
      <c r="D346" s="198" t="s">
        <v>178</v>
      </c>
      <c r="E346" s="206" t="s">
        <v>5</v>
      </c>
      <c r="F346" s="207" t="s">
        <v>427</v>
      </c>
      <c r="H346" s="208">
        <v>5.1429999999999998</v>
      </c>
      <c r="L346" s="204"/>
      <c r="M346" s="209"/>
      <c r="N346" s="210"/>
      <c r="O346" s="210"/>
      <c r="P346" s="210"/>
      <c r="Q346" s="210"/>
      <c r="R346" s="210"/>
      <c r="S346" s="210"/>
      <c r="T346" s="211"/>
      <c r="AT346" s="206" t="s">
        <v>178</v>
      </c>
      <c r="AU346" s="206" t="s">
        <v>81</v>
      </c>
      <c r="AV346" s="205" t="s">
        <v>81</v>
      </c>
      <c r="AW346" s="205" t="s">
        <v>35</v>
      </c>
      <c r="AX346" s="205" t="s">
        <v>71</v>
      </c>
      <c r="AY346" s="206" t="s">
        <v>169</v>
      </c>
    </row>
    <row r="347" spans="2:65" s="205" customFormat="1" x14ac:dyDescent="0.3">
      <c r="B347" s="204"/>
      <c r="D347" s="198" t="s">
        <v>178</v>
      </c>
      <c r="E347" s="206" t="s">
        <v>5</v>
      </c>
      <c r="F347" s="207" t="s">
        <v>428</v>
      </c>
      <c r="H347" s="208">
        <v>0.9</v>
      </c>
      <c r="L347" s="204"/>
      <c r="M347" s="209"/>
      <c r="N347" s="210"/>
      <c r="O347" s="210"/>
      <c r="P347" s="210"/>
      <c r="Q347" s="210"/>
      <c r="R347" s="210"/>
      <c r="S347" s="210"/>
      <c r="T347" s="211"/>
      <c r="AT347" s="206" t="s">
        <v>178</v>
      </c>
      <c r="AU347" s="206" t="s">
        <v>81</v>
      </c>
      <c r="AV347" s="205" t="s">
        <v>81</v>
      </c>
      <c r="AW347" s="205" t="s">
        <v>35</v>
      </c>
      <c r="AX347" s="205" t="s">
        <v>71</v>
      </c>
      <c r="AY347" s="206" t="s">
        <v>169</v>
      </c>
    </row>
    <row r="348" spans="2:65" s="205" customFormat="1" x14ac:dyDescent="0.3">
      <c r="B348" s="204"/>
      <c r="D348" s="198" t="s">
        <v>178</v>
      </c>
      <c r="E348" s="206" t="s">
        <v>5</v>
      </c>
      <c r="F348" s="207" t="s">
        <v>429</v>
      </c>
      <c r="H348" s="208">
        <v>17.030999999999999</v>
      </c>
      <c r="L348" s="204"/>
      <c r="M348" s="209"/>
      <c r="N348" s="210"/>
      <c r="O348" s="210"/>
      <c r="P348" s="210"/>
      <c r="Q348" s="210"/>
      <c r="R348" s="210"/>
      <c r="S348" s="210"/>
      <c r="T348" s="211"/>
      <c r="AT348" s="206" t="s">
        <v>178</v>
      </c>
      <c r="AU348" s="206" t="s">
        <v>81</v>
      </c>
      <c r="AV348" s="205" t="s">
        <v>81</v>
      </c>
      <c r="AW348" s="205" t="s">
        <v>35</v>
      </c>
      <c r="AX348" s="205" t="s">
        <v>71</v>
      </c>
      <c r="AY348" s="206" t="s">
        <v>169</v>
      </c>
    </row>
    <row r="349" spans="2:65" s="205" customFormat="1" x14ac:dyDescent="0.3">
      <c r="B349" s="204"/>
      <c r="D349" s="198" t="s">
        <v>178</v>
      </c>
      <c r="E349" s="206" t="s">
        <v>5</v>
      </c>
      <c r="F349" s="207" t="s">
        <v>430</v>
      </c>
      <c r="H349" s="208">
        <v>1.026</v>
      </c>
      <c r="L349" s="204"/>
      <c r="M349" s="209"/>
      <c r="N349" s="210"/>
      <c r="O349" s="210"/>
      <c r="P349" s="210"/>
      <c r="Q349" s="210"/>
      <c r="R349" s="210"/>
      <c r="S349" s="210"/>
      <c r="T349" s="211"/>
      <c r="AT349" s="206" t="s">
        <v>178</v>
      </c>
      <c r="AU349" s="206" t="s">
        <v>81</v>
      </c>
      <c r="AV349" s="205" t="s">
        <v>81</v>
      </c>
      <c r="AW349" s="205" t="s">
        <v>35</v>
      </c>
      <c r="AX349" s="205" t="s">
        <v>71</v>
      </c>
      <c r="AY349" s="206" t="s">
        <v>169</v>
      </c>
    </row>
    <row r="350" spans="2:65" s="197" customFormat="1" x14ac:dyDescent="0.3">
      <c r="B350" s="196"/>
      <c r="D350" s="198" t="s">
        <v>178</v>
      </c>
      <c r="E350" s="199" t="s">
        <v>5</v>
      </c>
      <c r="F350" s="200" t="s">
        <v>334</v>
      </c>
      <c r="H350" s="199" t="s">
        <v>5</v>
      </c>
      <c r="L350" s="196"/>
      <c r="M350" s="201"/>
      <c r="N350" s="202"/>
      <c r="O350" s="202"/>
      <c r="P350" s="202"/>
      <c r="Q350" s="202"/>
      <c r="R350" s="202"/>
      <c r="S350" s="202"/>
      <c r="T350" s="203"/>
      <c r="AT350" s="199" t="s">
        <v>178</v>
      </c>
      <c r="AU350" s="199" t="s">
        <v>81</v>
      </c>
      <c r="AV350" s="197" t="s">
        <v>79</v>
      </c>
      <c r="AW350" s="197" t="s">
        <v>35</v>
      </c>
      <c r="AX350" s="197" t="s">
        <v>71</v>
      </c>
      <c r="AY350" s="199" t="s">
        <v>169</v>
      </c>
    </row>
    <row r="351" spans="2:65" s="205" customFormat="1" x14ac:dyDescent="0.3">
      <c r="B351" s="204"/>
      <c r="D351" s="198" t="s">
        <v>178</v>
      </c>
      <c r="E351" s="206" t="s">
        <v>5</v>
      </c>
      <c r="F351" s="207" t="s">
        <v>431</v>
      </c>
      <c r="H351" s="208">
        <v>0.75900000000000001</v>
      </c>
      <c r="L351" s="204"/>
      <c r="M351" s="209"/>
      <c r="N351" s="210"/>
      <c r="O351" s="210"/>
      <c r="P351" s="210"/>
      <c r="Q351" s="210"/>
      <c r="R351" s="210"/>
      <c r="S351" s="210"/>
      <c r="T351" s="211"/>
      <c r="AT351" s="206" t="s">
        <v>178</v>
      </c>
      <c r="AU351" s="206" t="s">
        <v>81</v>
      </c>
      <c r="AV351" s="205" t="s">
        <v>81</v>
      </c>
      <c r="AW351" s="205" t="s">
        <v>35</v>
      </c>
      <c r="AX351" s="205" t="s">
        <v>71</v>
      </c>
      <c r="AY351" s="206" t="s">
        <v>169</v>
      </c>
    </row>
    <row r="352" spans="2:65" s="205" customFormat="1" x14ac:dyDescent="0.3">
      <c r="B352" s="204"/>
      <c r="D352" s="198" t="s">
        <v>178</v>
      </c>
      <c r="E352" s="206" t="s">
        <v>5</v>
      </c>
      <c r="F352" s="207" t="s">
        <v>432</v>
      </c>
      <c r="H352" s="208">
        <v>2.5840000000000001</v>
      </c>
      <c r="L352" s="204"/>
      <c r="M352" s="209"/>
      <c r="N352" s="210"/>
      <c r="O352" s="210"/>
      <c r="P352" s="210"/>
      <c r="Q352" s="210"/>
      <c r="R352" s="210"/>
      <c r="S352" s="210"/>
      <c r="T352" s="211"/>
      <c r="AT352" s="206" t="s">
        <v>178</v>
      </c>
      <c r="AU352" s="206" t="s">
        <v>81</v>
      </c>
      <c r="AV352" s="205" t="s">
        <v>81</v>
      </c>
      <c r="AW352" s="205" t="s">
        <v>35</v>
      </c>
      <c r="AX352" s="205" t="s">
        <v>71</v>
      </c>
      <c r="AY352" s="206" t="s">
        <v>169</v>
      </c>
    </row>
    <row r="353" spans="2:65" s="213" customFormat="1" x14ac:dyDescent="0.3">
      <c r="B353" s="212"/>
      <c r="D353" s="198" t="s">
        <v>178</v>
      </c>
      <c r="E353" s="214" t="s">
        <v>5</v>
      </c>
      <c r="F353" s="215" t="s">
        <v>181</v>
      </c>
      <c r="H353" s="216">
        <v>27.443000000000001</v>
      </c>
      <c r="L353" s="212"/>
      <c r="M353" s="217"/>
      <c r="N353" s="218"/>
      <c r="O353" s="218"/>
      <c r="P353" s="218"/>
      <c r="Q353" s="218"/>
      <c r="R353" s="218"/>
      <c r="S353" s="218"/>
      <c r="T353" s="219"/>
      <c r="AT353" s="214" t="s">
        <v>178</v>
      </c>
      <c r="AU353" s="214" t="s">
        <v>81</v>
      </c>
      <c r="AV353" s="213" t="s">
        <v>176</v>
      </c>
      <c r="AW353" s="213" t="s">
        <v>35</v>
      </c>
      <c r="AX353" s="213" t="s">
        <v>79</v>
      </c>
      <c r="AY353" s="214" t="s">
        <v>169</v>
      </c>
    </row>
    <row r="354" spans="2:65" s="103" customFormat="1" ht="25.5" customHeight="1" x14ac:dyDescent="0.3">
      <c r="B354" s="104"/>
      <c r="C354" s="185">
        <f>MAX($C$106:C353)+1</f>
        <v>38</v>
      </c>
      <c r="D354" s="185" t="s">
        <v>171</v>
      </c>
      <c r="E354" s="186" t="s">
        <v>433</v>
      </c>
      <c r="F354" s="187" t="s">
        <v>434</v>
      </c>
      <c r="G354" s="188" t="s">
        <v>205</v>
      </c>
      <c r="H354" s="189">
        <v>206.88499999999999</v>
      </c>
      <c r="I354" s="87"/>
      <c r="J354" s="190">
        <f>ROUND(I354*H354,2)</f>
        <v>0</v>
      </c>
      <c r="K354" s="187" t="s">
        <v>175</v>
      </c>
      <c r="L354" s="104"/>
      <c r="M354" s="191" t="s">
        <v>5</v>
      </c>
      <c r="N354" s="192" t="s">
        <v>42</v>
      </c>
      <c r="O354" s="105"/>
      <c r="P354" s="193">
        <f>O354*H354</f>
        <v>0</v>
      </c>
      <c r="Q354" s="193">
        <v>2.45329</v>
      </c>
      <c r="R354" s="193">
        <f>Q354*H354</f>
        <v>507.54890164999995</v>
      </c>
      <c r="S354" s="193">
        <v>0</v>
      </c>
      <c r="T354" s="194">
        <f>S354*H354</f>
        <v>0</v>
      </c>
      <c r="AR354" s="93" t="s">
        <v>176</v>
      </c>
      <c r="AT354" s="93" t="s">
        <v>171</v>
      </c>
      <c r="AU354" s="93" t="s">
        <v>81</v>
      </c>
      <c r="AY354" s="93" t="s">
        <v>169</v>
      </c>
      <c r="BE354" s="195">
        <f>IF(N354="základní",J354,0)</f>
        <v>0</v>
      </c>
      <c r="BF354" s="195">
        <f>IF(N354="snížená",J354,0)</f>
        <v>0</v>
      </c>
      <c r="BG354" s="195">
        <f>IF(N354="zákl. přenesená",J354,0)</f>
        <v>0</v>
      </c>
      <c r="BH354" s="195">
        <f>IF(N354="sníž. přenesená",J354,0)</f>
        <v>0</v>
      </c>
      <c r="BI354" s="195">
        <f>IF(N354="nulová",J354,0)</f>
        <v>0</v>
      </c>
      <c r="BJ354" s="93" t="s">
        <v>79</v>
      </c>
      <c r="BK354" s="195">
        <f>ROUND(I354*H354,2)</f>
        <v>0</v>
      </c>
      <c r="BL354" s="93" t="s">
        <v>176</v>
      </c>
      <c r="BM354" s="93" t="s">
        <v>435</v>
      </c>
    </row>
    <row r="355" spans="2:65" s="103" customFormat="1" ht="94.5" x14ac:dyDescent="0.3">
      <c r="B355" s="104"/>
      <c r="D355" s="198" t="s">
        <v>207</v>
      </c>
      <c r="F355" s="220" t="s">
        <v>436</v>
      </c>
      <c r="L355" s="104"/>
      <c r="M355" s="221"/>
      <c r="N355" s="105"/>
      <c r="O355" s="105"/>
      <c r="P355" s="105"/>
      <c r="Q355" s="105"/>
      <c r="R355" s="105"/>
      <c r="S355" s="105"/>
      <c r="T355" s="222"/>
      <c r="AT355" s="93" t="s">
        <v>207</v>
      </c>
      <c r="AU355" s="93" t="s">
        <v>81</v>
      </c>
    </row>
    <row r="356" spans="2:65" s="205" customFormat="1" x14ac:dyDescent="0.3">
      <c r="B356" s="204"/>
      <c r="D356" s="198" t="s">
        <v>178</v>
      </c>
      <c r="E356" s="206" t="s">
        <v>5</v>
      </c>
      <c r="F356" s="207" t="s">
        <v>437</v>
      </c>
      <c r="H356" s="208">
        <v>51.500999999999998</v>
      </c>
      <c r="L356" s="204"/>
      <c r="M356" s="209"/>
      <c r="N356" s="210"/>
      <c r="O356" s="210"/>
      <c r="P356" s="210"/>
      <c r="Q356" s="210"/>
      <c r="R356" s="210"/>
      <c r="S356" s="210"/>
      <c r="T356" s="211"/>
      <c r="AT356" s="206" t="s">
        <v>178</v>
      </c>
      <c r="AU356" s="206" t="s">
        <v>81</v>
      </c>
      <c r="AV356" s="205" t="s">
        <v>81</v>
      </c>
      <c r="AW356" s="205" t="s">
        <v>35</v>
      </c>
      <c r="AX356" s="205" t="s">
        <v>71</v>
      </c>
      <c r="AY356" s="206" t="s">
        <v>169</v>
      </c>
    </row>
    <row r="357" spans="2:65" s="205" customFormat="1" x14ac:dyDescent="0.3">
      <c r="B357" s="204"/>
      <c r="D357" s="198" t="s">
        <v>178</v>
      </c>
      <c r="E357" s="206" t="s">
        <v>5</v>
      </c>
      <c r="F357" s="207" t="s">
        <v>438</v>
      </c>
      <c r="H357" s="208">
        <v>4.4989999999999997</v>
      </c>
      <c r="L357" s="204"/>
      <c r="M357" s="209"/>
      <c r="N357" s="210"/>
      <c r="O357" s="210"/>
      <c r="P357" s="210"/>
      <c r="Q357" s="210"/>
      <c r="R357" s="210"/>
      <c r="S357" s="210"/>
      <c r="T357" s="211"/>
      <c r="AT357" s="206" t="s">
        <v>178</v>
      </c>
      <c r="AU357" s="206" t="s">
        <v>81</v>
      </c>
      <c r="AV357" s="205" t="s">
        <v>81</v>
      </c>
      <c r="AW357" s="205" t="s">
        <v>35</v>
      </c>
      <c r="AX357" s="205" t="s">
        <v>71</v>
      </c>
      <c r="AY357" s="206" t="s">
        <v>169</v>
      </c>
    </row>
    <row r="358" spans="2:65" s="205" customFormat="1" x14ac:dyDescent="0.3">
      <c r="B358" s="204"/>
      <c r="D358" s="198" t="s">
        <v>178</v>
      </c>
      <c r="E358" s="206" t="s">
        <v>5</v>
      </c>
      <c r="F358" s="207" t="s">
        <v>439</v>
      </c>
      <c r="H358" s="208">
        <v>85.153000000000006</v>
      </c>
      <c r="L358" s="204"/>
      <c r="M358" s="209"/>
      <c r="N358" s="210"/>
      <c r="O358" s="210"/>
      <c r="P358" s="210"/>
      <c r="Q358" s="210"/>
      <c r="R358" s="210"/>
      <c r="S358" s="210"/>
      <c r="T358" s="211"/>
      <c r="AT358" s="206" t="s">
        <v>178</v>
      </c>
      <c r="AU358" s="206" t="s">
        <v>81</v>
      </c>
      <c r="AV358" s="205" t="s">
        <v>81</v>
      </c>
      <c r="AW358" s="205" t="s">
        <v>35</v>
      </c>
      <c r="AX358" s="205" t="s">
        <v>71</v>
      </c>
      <c r="AY358" s="206" t="s">
        <v>169</v>
      </c>
    </row>
    <row r="359" spans="2:65" s="205" customFormat="1" x14ac:dyDescent="0.3">
      <c r="B359" s="204"/>
      <c r="D359" s="198" t="s">
        <v>178</v>
      </c>
      <c r="E359" s="206" t="s">
        <v>5</v>
      </c>
      <c r="F359" s="207" t="s">
        <v>440</v>
      </c>
      <c r="H359" s="208">
        <v>5.1310000000000002</v>
      </c>
      <c r="L359" s="204"/>
      <c r="M359" s="209"/>
      <c r="N359" s="210"/>
      <c r="O359" s="210"/>
      <c r="P359" s="210"/>
      <c r="Q359" s="210"/>
      <c r="R359" s="210"/>
      <c r="S359" s="210"/>
      <c r="T359" s="211"/>
      <c r="AT359" s="206" t="s">
        <v>178</v>
      </c>
      <c r="AU359" s="206" t="s">
        <v>81</v>
      </c>
      <c r="AV359" s="205" t="s">
        <v>81</v>
      </c>
      <c r="AW359" s="205" t="s">
        <v>35</v>
      </c>
      <c r="AX359" s="205" t="s">
        <v>71</v>
      </c>
      <c r="AY359" s="206" t="s">
        <v>169</v>
      </c>
    </row>
    <row r="360" spans="2:65" s="205" customFormat="1" x14ac:dyDescent="0.3">
      <c r="B360" s="204"/>
      <c r="D360" s="198" t="s">
        <v>178</v>
      </c>
      <c r="E360" s="206" t="s">
        <v>5</v>
      </c>
      <c r="F360" s="207" t="s">
        <v>441</v>
      </c>
      <c r="H360" s="208">
        <v>43.884999999999998</v>
      </c>
      <c r="L360" s="204"/>
      <c r="M360" s="209"/>
      <c r="N360" s="210"/>
      <c r="O360" s="210"/>
      <c r="P360" s="210"/>
      <c r="Q360" s="210"/>
      <c r="R360" s="210"/>
      <c r="S360" s="210"/>
      <c r="T360" s="211"/>
      <c r="AT360" s="206" t="s">
        <v>178</v>
      </c>
      <c r="AU360" s="206" t="s">
        <v>81</v>
      </c>
      <c r="AV360" s="205" t="s">
        <v>81</v>
      </c>
      <c r="AW360" s="205" t="s">
        <v>35</v>
      </c>
      <c r="AX360" s="205" t="s">
        <v>71</v>
      </c>
      <c r="AY360" s="206" t="s">
        <v>169</v>
      </c>
    </row>
    <row r="361" spans="2:65" s="197" customFormat="1" x14ac:dyDescent="0.3">
      <c r="B361" s="196"/>
      <c r="D361" s="198" t="s">
        <v>178</v>
      </c>
      <c r="E361" s="199" t="s">
        <v>5</v>
      </c>
      <c r="F361" s="200" t="s">
        <v>334</v>
      </c>
      <c r="H361" s="199" t="s">
        <v>5</v>
      </c>
      <c r="L361" s="196"/>
      <c r="M361" s="201"/>
      <c r="N361" s="202"/>
      <c r="O361" s="202"/>
      <c r="P361" s="202"/>
      <c r="Q361" s="202"/>
      <c r="R361" s="202"/>
      <c r="S361" s="202"/>
      <c r="T361" s="203"/>
      <c r="AT361" s="199" t="s">
        <v>178</v>
      </c>
      <c r="AU361" s="199" t="s">
        <v>81</v>
      </c>
      <c r="AV361" s="197" t="s">
        <v>79</v>
      </c>
      <c r="AW361" s="197" t="s">
        <v>35</v>
      </c>
      <c r="AX361" s="197" t="s">
        <v>71</v>
      </c>
      <c r="AY361" s="199" t="s">
        <v>169</v>
      </c>
    </row>
    <row r="362" spans="2:65" s="205" customFormat="1" x14ac:dyDescent="0.3">
      <c r="B362" s="204"/>
      <c r="D362" s="198" t="s">
        <v>178</v>
      </c>
      <c r="E362" s="206" t="s">
        <v>5</v>
      </c>
      <c r="F362" s="207" t="s">
        <v>442</v>
      </c>
      <c r="H362" s="208">
        <v>3.794</v>
      </c>
      <c r="L362" s="204"/>
      <c r="M362" s="209"/>
      <c r="N362" s="210"/>
      <c r="O362" s="210"/>
      <c r="P362" s="210"/>
      <c r="Q362" s="210"/>
      <c r="R362" s="210"/>
      <c r="S362" s="210"/>
      <c r="T362" s="211"/>
      <c r="AT362" s="206" t="s">
        <v>178</v>
      </c>
      <c r="AU362" s="206" t="s">
        <v>81</v>
      </c>
      <c r="AV362" s="205" t="s">
        <v>81</v>
      </c>
      <c r="AW362" s="205" t="s">
        <v>35</v>
      </c>
      <c r="AX362" s="205" t="s">
        <v>71</v>
      </c>
      <c r="AY362" s="206" t="s">
        <v>169</v>
      </c>
    </row>
    <row r="363" spans="2:65" s="205" customFormat="1" x14ac:dyDescent="0.3">
      <c r="B363" s="204"/>
      <c r="D363" s="198" t="s">
        <v>178</v>
      </c>
      <c r="E363" s="206" t="s">
        <v>5</v>
      </c>
      <c r="F363" s="207" t="s">
        <v>443</v>
      </c>
      <c r="H363" s="208">
        <v>12.922000000000001</v>
      </c>
      <c r="L363" s="204"/>
      <c r="M363" s="209"/>
      <c r="N363" s="210"/>
      <c r="O363" s="210"/>
      <c r="P363" s="210"/>
      <c r="Q363" s="210"/>
      <c r="R363" s="210"/>
      <c r="S363" s="210"/>
      <c r="T363" s="211"/>
      <c r="AT363" s="206" t="s">
        <v>178</v>
      </c>
      <c r="AU363" s="206" t="s">
        <v>81</v>
      </c>
      <c r="AV363" s="205" t="s">
        <v>81</v>
      </c>
      <c r="AW363" s="205" t="s">
        <v>35</v>
      </c>
      <c r="AX363" s="205" t="s">
        <v>71</v>
      </c>
      <c r="AY363" s="206" t="s">
        <v>169</v>
      </c>
    </row>
    <row r="364" spans="2:65" s="213" customFormat="1" x14ac:dyDescent="0.3">
      <c r="B364" s="212"/>
      <c r="D364" s="198" t="s">
        <v>178</v>
      </c>
      <c r="E364" s="214" t="s">
        <v>5</v>
      </c>
      <c r="F364" s="215" t="s">
        <v>181</v>
      </c>
      <c r="H364" s="216">
        <v>206.88499999999999</v>
      </c>
      <c r="L364" s="212"/>
      <c r="M364" s="217"/>
      <c r="N364" s="218"/>
      <c r="O364" s="218"/>
      <c r="P364" s="218"/>
      <c r="Q364" s="218"/>
      <c r="R364" s="218"/>
      <c r="S364" s="218"/>
      <c r="T364" s="219"/>
      <c r="AT364" s="214" t="s">
        <v>178</v>
      </c>
      <c r="AU364" s="214" t="s">
        <v>81</v>
      </c>
      <c r="AV364" s="213" t="s">
        <v>176</v>
      </c>
      <c r="AW364" s="213" t="s">
        <v>35</v>
      </c>
      <c r="AX364" s="213" t="s">
        <v>79</v>
      </c>
      <c r="AY364" s="214" t="s">
        <v>169</v>
      </c>
    </row>
    <row r="365" spans="2:65" s="103" customFormat="1" ht="16.5" customHeight="1" x14ac:dyDescent="0.3">
      <c r="B365" s="104"/>
      <c r="C365" s="185">
        <f>MAX($C$106:C364)+1</f>
        <v>39</v>
      </c>
      <c r="D365" s="185" t="s">
        <v>171</v>
      </c>
      <c r="E365" s="186" t="s">
        <v>444</v>
      </c>
      <c r="F365" s="187" t="s">
        <v>445</v>
      </c>
      <c r="G365" s="188" t="s">
        <v>188</v>
      </c>
      <c r="H365" s="189">
        <v>88.242999999999995</v>
      </c>
      <c r="I365" s="87"/>
      <c r="J365" s="190">
        <f>ROUND(I365*H365,2)</f>
        <v>0</v>
      </c>
      <c r="K365" s="187" t="s">
        <v>175</v>
      </c>
      <c r="L365" s="104"/>
      <c r="M365" s="191" t="s">
        <v>5</v>
      </c>
      <c r="N365" s="192" t="s">
        <v>42</v>
      </c>
      <c r="O365" s="105"/>
      <c r="P365" s="193">
        <f>O365*H365</f>
        <v>0</v>
      </c>
      <c r="Q365" s="193">
        <v>2.47E-3</v>
      </c>
      <c r="R365" s="193">
        <f>Q365*H365</f>
        <v>0.21796020999999999</v>
      </c>
      <c r="S365" s="193">
        <v>0</v>
      </c>
      <c r="T365" s="194">
        <f>S365*H365</f>
        <v>0</v>
      </c>
      <c r="AR365" s="93" t="s">
        <v>176</v>
      </c>
      <c r="AT365" s="93" t="s">
        <v>171</v>
      </c>
      <c r="AU365" s="93" t="s">
        <v>81</v>
      </c>
      <c r="AY365" s="93" t="s">
        <v>169</v>
      </c>
      <c r="BE365" s="195">
        <f>IF(N365="základní",J365,0)</f>
        <v>0</v>
      </c>
      <c r="BF365" s="195">
        <f>IF(N365="snížená",J365,0)</f>
        <v>0</v>
      </c>
      <c r="BG365" s="195">
        <f>IF(N365="zákl. přenesená",J365,0)</f>
        <v>0</v>
      </c>
      <c r="BH365" s="195">
        <f>IF(N365="sníž. přenesená",J365,0)</f>
        <v>0</v>
      </c>
      <c r="BI365" s="195">
        <f>IF(N365="nulová",J365,0)</f>
        <v>0</v>
      </c>
      <c r="BJ365" s="93" t="s">
        <v>79</v>
      </c>
      <c r="BK365" s="195">
        <f>ROUND(I365*H365,2)</f>
        <v>0</v>
      </c>
      <c r="BL365" s="93" t="s">
        <v>176</v>
      </c>
      <c r="BM365" s="93" t="s">
        <v>446</v>
      </c>
    </row>
    <row r="366" spans="2:65" s="103" customFormat="1" ht="40.5" x14ac:dyDescent="0.3">
      <c r="B366" s="104"/>
      <c r="D366" s="198" t="s">
        <v>207</v>
      </c>
      <c r="F366" s="220" t="s">
        <v>447</v>
      </c>
      <c r="L366" s="104"/>
      <c r="M366" s="221"/>
      <c r="N366" s="105"/>
      <c r="O366" s="105"/>
      <c r="P366" s="105"/>
      <c r="Q366" s="105"/>
      <c r="R366" s="105"/>
      <c r="S366" s="105"/>
      <c r="T366" s="222"/>
      <c r="AT366" s="93" t="s">
        <v>207</v>
      </c>
      <c r="AU366" s="93" t="s">
        <v>81</v>
      </c>
    </row>
    <row r="367" spans="2:65" s="205" customFormat="1" x14ac:dyDescent="0.3">
      <c r="B367" s="204"/>
      <c r="D367" s="198" t="s">
        <v>178</v>
      </c>
      <c r="E367" s="206" t="s">
        <v>5</v>
      </c>
      <c r="F367" s="207" t="s">
        <v>448</v>
      </c>
      <c r="H367" s="208">
        <v>17.637</v>
      </c>
      <c r="L367" s="204"/>
      <c r="M367" s="209"/>
      <c r="N367" s="210"/>
      <c r="O367" s="210"/>
      <c r="P367" s="210"/>
      <c r="Q367" s="210"/>
      <c r="R367" s="210"/>
      <c r="S367" s="210"/>
      <c r="T367" s="211"/>
      <c r="AT367" s="206" t="s">
        <v>178</v>
      </c>
      <c r="AU367" s="206" t="s">
        <v>81</v>
      </c>
      <c r="AV367" s="205" t="s">
        <v>81</v>
      </c>
      <c r="AW367" s="205" t="s">
        <v>35</v>
      </c>
      <c r="AX367" s="205" t="s">
        <v>71</v>
      </c>
      <c r="AY367" s="206" t="s">
        <v>169</v>
      </c>
    </row>
    <row r="368" spans="2:65" s="205" customFormat="1" x14ac:dyDescent="0.3">
      <c r="B368" s="204"/>
      <c r="D368" s="198" t="s">
        <v>178</v>
      </c>
      <c r="E368" s="206" t="s">
        <v>5</v>
      </c>
      <c r="F368" s="207" t="s">
        <v>449</v>
      </c>
      <c r="H368" s="208">
        <v>11.446</v>
      </c>
      <c r="L368" s="204"/>
      <c r="M368" s="209"/>
      <c r="N368" s="210"/>
      <c r="O368" s="210"/>
      <c r="P368" s="210"/>
      <c r="Q368" s="210"/>
      <c r="R368" s="210"/>
      <c r="S368" s="210"/>
      <c r="T368" s="211"/>
      <c r="AT368" s="206" t="s">
        <v>178</v>
      </c>
      <c r="AU368" s="206" t="s">
        <v>81</v>
      </c>
      <c r="AV368" s="205" t="s">
        <v>81</v>
      </c>
      <c r="AW368" s="205" t="s">
        <v>35</v>
      </c>
      <c r="AX368" s="205" t="s">
        <v>71</v>
      </c>
      <c r="AY368" s="206" t="s">
        <v>169</v>
      </c>
    </row>
    <row r="369" spans="2:65" s="205" customFormat="1" x14ac:dyDescent="0.3">
      <c r="B369" s="204"/>
      <c r="D369" s="198" t="s">
        <v>178</v>
      </c>
      <c r="E369" s="206" t="s">
        <v>5</v>
      </c>
      <c r="F369" s="207" t="s">
        <v>450</v>
      </c>
      <c r="H369" s="208">
        <v>4.6500000000000004</v>
      </c>
      <c r="L369" s="204"/>
      <c r="M369" s="209"/>
      <c r="N369" s="210"/>
      <c r="O369" s="210"/>
      <c r="P369" s="210"/>
      <c r="Q369" s="210"/>
      <c r="R369" s="210"/>
      <c r="S369" s="210"/>
      <c r="T369" s="211"/>
      <c r="AT369" s="206" t="s">
        <v>178</v>
      </c>
      <c r="AU369" s="206" t="s">
        <v>81</v>
      </c>
      <c r="AV369" s="205" t="s">
        <v>81</v>
      </c>
      <c r="AW369" s="205" t="s">
        <v>35</v>
      </c>
      <c r="AX369" s="205" t="s">
        <v>71</v>
      </c>
      <c r="AY369" s="206" t="s">
        <v>169</v>
      </c>
    </row>
    <row r="370" spans="2:65" s="205" customFormat="1" x14ac:dyDescent="0.3">
      <c r="B370" s="204"/>
      <c r="D370" s="198" t="s">
        <v>178</v>
      </c>
      <c r="E370" s="206" t="s">
        <v>5</v>
      </c>
      <c r="F370" s="207" t="s">
        <v>451</v>
      </c>
      <c r="H370" s="208">
        <v>3.87</v>
      </c>
      <c r="L370" s="204"/>
      <c r="M370" s="209"/>
      <c r="N370" s="210"/>
      <c r="O370" s="210"/>
      <c r="P370" s="210"/>
      <c r="Q370" s="210"/>
      <c r="R370" s="210"/>
      <c r="S370" s="210"/>
      <c r="T370" s="211"/>
      <c r="AT370" s="206" t="s">
        <v>178</v>
      </c>
      <c r="AU370" s="206" t="s">
        <v>81</v>
      </c>
      <c r="AV370" s="205" t="s">
        <v>81</v>
      </c>
      <c r="AW370" s="205" t="s">
        <v>35</v>
      </c>
      <c r="AX370" s="205" t="s">
        <v>71</v>
      </c>
      <c r="AY370" s="206" t="s">
        <v>169</v>
      </c>
    </row>
    <row r="371" spans="2:65" s="205" customFormat="1" x14ac:dyDescent="0.3">
      <c r="B371" s="204"/>
      <c r="D371" s="198" t="s">
        <v>178</v>
      </c>
      <c r="E371" s="206" t="s">
        <v>5</v>
      </c>
      <c r="F371" s="207" t="s">
        <v>452</v>
      </c>
      <c r="H371" s="208">
        <v>12.62</v>
      </c>
      <c r="L371" s="204"/>
      <c r="M371" s="209"/>
      <c r="N371" s="210"/>
      <c r="O371" s="210"/>
      <c r="P371" s="210"/>
      <c r="Q371" s="210"/>
      <c r="R371" s="210"/>
      <c r="S371" s="210"/>
      <c r="T371" s="211"/>
      <c r="AT371" s="206" t="s">
        <v>178</v>
      </c>
      <c r="AU371" s="206" t="s">
        <v>81</v>
      </c>
      <c r="AV371" s="205" t="s">
        <v>81</v>
      </c>
      <c r="AW371" s="205" t="s">
        <v>35</v>
      </c>
      <c r="AX371" s="205" t="s">
        <v>71</v>
      </c>
      <c r="AY371" s="206" t="s">
        <v>169</v>
      </c>
    </row>
    <row r="372" spans="2:65" s="205" customFormat="1" x14ac:dyDescent="0.3">
      <c r="B372" s="204"/>
      <c r="D372" s="198" t="s">
        <v>178</v>
      </c>
      <c r="E372" s="206" t="s">
        <v>5</v>
      </c>
      <c r="F372" s="207" t="s">
        <v>453</v>
      </c>
      <c r="H372" s="208">
        <v>26.99</v>
      </c>
      <c r="L372" s="204"/>
      <c r="M372" s="209"/>
      <c r="N372" s="210"/>
      <c r="O372" s="210"/>
      <c r="P372" s="210"/>
      <c r="Q372" s="210"/>
      <c r="R372" s="210"/>
      <c r="S372" s="210"/>
      <c r="T372" s="211"/>
      <c r="AT372" s="206" t="s">
        <v>178</v>
      </c>
      <c r="AU372" s="206" t="s">
        <v>81</v>
      </c>
      <c r="AV372" s="205" t="s">
        <v>81</v>
      </c>
      <c r="AW372" s="205" t="s">
        <v>35</v>
      </c>
      <c r="AX372" s="205" t="s">
        <v>71</v>
      </c>
      <c r="AY372" s="206" t="s">
        <v>169</v>
      </c>
    </row>
    <row r="373" spans="2:65" s="205" customFormat="1" x14ac:dyDescent="0.3">
      <c r="B373" s="204"/>
      <c r="D373" s="198" t="s">
        <v>178</v>
      </c>
      <c r="E373" s="206" t="s">
        <v>5</v>
      </c>
      <c r="F373" s="207" t="s">
        <v>454</v>
      </c>
      <c r="H373" s="208">
        <v>8.66</v>
      </c>
      <c r="L373" s="204"/>
      <c r="M373" s="209"/>
      <c r="N373" s="210"/>
      <c r="O373" s="210"/>
      <c r="P373" s="210"/>
      <c r="Q373" s="210"/>
      <c r="R373" s="210"/>
      <c r="S373" s="210"/>
      <c r="T373" s="211"/>
      <c r="AT373" s="206" t="s">
        <v>178</v>
      </c>
      <c r="AU373" s="206" t="s">
        <v>81</v>
      </c>
      <c r="AV373" s="205" t="s">
        <v>81</v>
      </c>
      <c r="AW373" s="205" t="s">
        <v>35</v>
      </c>
      <c r="AX373" s="205" t="s">
        <v>71</v>
      </c>
      <c r="AY373" s="206" t="s">
        <v>169</v>
      </c>
    </row>
    <row r="374" spans="2:65" s="205" customFormat="1" x14ac:dyDescent="0.3">
      <c r="B374" s="204"/>
      <c r="D374" s="198" t="s">
        <v>178</v>
      </c>
      <c r="E374" s="206" t="s">
        <v>5</v>
      </c>
      <c r="F374" s="207" t="s">
        <v>455</v>
      </c>
      <c r="H374" s="208">
        <v>2.37</v>
      </c>
      <c r="L374" s="204"/>
      <c r="M374" s="209"/>
      <c r="N374" s="210"/>
      <c r="O374" s="210"/>
      <c r="P374" s="210"/>
      <c r="Q374" s="210"/>
      <c r="R374" s="210"/>
      <c r="S374" s="210"/>
      <c r="T374" s="211"/>
      <c r="AT374" s="206" t="s">
        <v>178</v>
      </c>
      <c r="AU374" s="206" t="s">
        <v>81</v>
      </c>
      <c r="AV374" s="205" t="s">
        <v>81</v>
      </c>
      <c r="AW374" s="205" t="s">
        <v>35</v>
      </c>
      <c r="AX374" s="205" t="s">
        <v>71</v>
      </c>
      <c r="AY374" s="206" t="s">
        <v>169</v>
      </c>
    </row>
    <row r="375" spans="2:65" s="213" customFormat="1" x14ac:dyDescent="0.3">
      <c r="B375" s="212"/>
      <c r="D375" s="198" t="s">
        <v>178</v>
      </c>
      <c r="E375" s="214" t="s">
        <v>5</v>
      </c>
      <c r="F375" s="215" t="s">
        <v>181</v>
      </c>
      <c r="H375" s="216">
        <v>88.242999999999995</v>
      </c>
      <c r="L375" s="212"/>
      <c r="M375" s="217"/>
      <c r="N375" s="218"/>
      <c r="O375" s="218"/>
      <c r="P375" s="218"/>
      <c r="Q375" s="218"/>
      <c r="R375" s="218"/>
      <c r="S375" s="218"/>
      <c r="T375" s="219"/>
      <c r="AT375" s="214" t="s">
        <v>178</v>
      </c>
      <c r="AU375" s="214" t="s">
        <v>81</v>
      </c>
      <c r="AV375" s="213" t="s">
        <v>176</v>
      </c>
      <c r="AW375" s="213" t="s">
        <v>35</v>
      </c>
      <c r="AX375" s="213" t="s">
        <v>79</v>
      </c>
      <c r="AY375" s="214" t="s">
        <v>169</v>
      </c>
    </row>
    <row r="376" spans="2:65" s="103" customFormat="1" ht="16.5" customHeight="1" x14ac:dyDescent="0.3">
      <c r="B376" s="104"/>
      <c r="C376" s="185">
        <f>MAX($C$106:C375)+1</f>
        <v>40</v>
      </c>
      <c r="D376" s="185" t="s">
        <v>171</v>
      </c>
      <c r="E376" s="186" t="s">
        <v>456</v>
      </c>
      <c r="F376" s="187" t="s">
        <v>457</v>
      </c>
      <c r="G376" s="188" t="s">
        <v>188</v>
      </c>
      <c r="H376" s="189">
        <v>88.242999999999995</v>
      </c>
      <c r="I376" s="87"/>
      <c r="J376" s="190">
        <f>ROUND(I376*H376,2)</f>
        <v>0</v>
      </c>
      <c r="K376" s="187" t="s">
        <v>175</v>
      </c>
      <c r="L376" s="104"/>
      <c r="M376" s="191" t="s">
        <v>5</v>
      </c>
      <c r="N376" s="192" t="s">
        <v>42</v>
      </c>
      <c r="O376" s="105"/>
      <c r="P376" s="193">
        <f>O376*H376</f>
        <v>0</v>
      </c>
      <c r="Q376" s="193">
        <v>0</v>
      </c>
      <c r="R376" s="193">
        <f>Q376*H376</f>
        <v>0</v>
      </c>
      <c r="S376" s="193">
        <v>0</v>
      </c>
      <c r="T376" s="194">
        <f>S376*H376</f>
        <v>0</v>
      </c>
      <c r="AR376" s="93" t="s">
        <v>176</v>
      </c>
      <c r="AT376" s="93" t="s">
        <v>171</v>
      </c>
      <c r="AU376" s="93" t="s">
        <v>81</v>
      </c>
      <c r="AY376" s="93" t="s">
        <v>169</v>
      </c>
      <c r="BE376" s="195">
        <f>IF(N376="základní",J376,0)</f>
        <v>0</v>
      </c>
      <c r="BF376" s="195">
        <f>IF(N376="snížená",J376,0)</f>
        <v>0</v>
      </c>
      <c r="BG376" s="195">
        <f>IF(N376="zákl. přenesená",J376,0)</f>
        <v>0</v>
      </c>
      <c r="BH376" s="195">
        <f>IF(N376="sníž. přenesená",J376,0)</f>
        <v>0</v>
      </c>
      <c r="BI376" s="195">
        <f>IF(N376="nulová",J376,0)</f>
        <v>0</v>
      </c>
      <c r="BJ376" s="93" t="s">
        <v>79</v>
      </c>
      <c r="BK376" s="195">
        <f>ROUND(I376*H376,2)</f>
        <v>0</v>
      </c>
      <c r="BL376" s="93" t="s">
        <v>176</v>
      </c>
      <c r="BM376" s="93" t="s">
        <v>458</v>
      </c>
    </row>
    <row r="377" spans="2:65" s="103" customFormat="1" ht="40.5" x14ac:dyDescent="0.3">
      <c r="B377" s="104"/>
      <c r="D377" s="198" t="s">
        <v>207</v>
      </c>
      <c r="F377" s="220" t="s">
        <v>447</v>
      </c>
      <c r="L377" s="104"/>
      <c r="M377" s="221"/>
      <c r="N377" s="105"/>
      <c r="O377" s="105"/>
      <c r="P377" s="105"/>
      <c r="Q377" s="105"/>
      <c r="R377" s="105"/>
      <c r="S377" s="105"/>
      <c r="T377" s="222"/>
      <c r="AT377" s="93" t="s">
        <v>207</v>
      </c>
      <c r="AU377" s="93" t="s">
        <v>81</v>
      </c>
    </row>
    <row r="378" spans="2:65" s="103" customFormat="1" ht="16.5" customHeight="1" x14ac:dyDescent="0.3">
      <c r="B378" s="104"/>
      <c r="C378" s="185">
        <f>MAX($C$106:C377)+1</f>
        <v>41</v>
      </c>
      <c r="D378" s="185" t="s">
        <v>171</v>
      </c>
      <c r="E378" s="186" t="s">
        <v>459</v>
      </c>
      <c r="F378" s="187" t="s">
        <v>460</v>
      </c>
      <c r="G378" s="188" t="s">
        <v>315</v>
      </c>
      <c r="H378" s="189">
        <f>H381</f>
        <v>25.860624999999999</v>
      </c>
      <c r="I378" s="87"/>
      <c r="J378" s="190">
        <f>ROUND(I378*H378,2)</f>
        <v>0</v>
      </c>
      <c r="K378" s="187" t="s">
        <v>175</v>
      </c>
      <c r="L378" s="104"/>
      <c r="M378" s="191" t="s">
        <v>5</v>
      </c>
      <c r="N378" s="192" t="s">
        <v>42</v>
      </c>
      <c r="O378" s="105"/>
      <c r="P378" s="193">
        <f>O378*H378</f>
        <v>0</v>
      </c>
      <c r="Q378" s="193">
        <v>1.0601700000000001</v>
      </c>
      <c r="R378" s="193">
        <f>Q378*H378</f>
        <v>27.416658806250002</v>
      </c>
      <c r="S378" s="193">
        <v>0</v>
      </c>
      <c r="T378" s="194">
        <f>S378*H378</f>
        <v>0</v>
      </c>
      <c r="AR378" s="93" t="s">
        <v>176</v>
      </c>
      <c r="AT378" s="93" t="s">
        <v>171</v>
      </c>
      <c r="AU378" s="93" t="s">
        <v>81</v>
      </c>
      <c r="AY378" s="93" t="s">
        <v>169</v>
      </c>
      <c r="BE378" s="195">
        <f>IF(N378="základní",J378,0)</f>
        <v>0</v>
      </c>
      <c r="BF378" s="195">
        <f>IF(N378="snížená",J378,0)</f>
        <v>0</v>
      </c>
      <c r="BG378" s="195">
        <f>IF(N378="zákl. přenesená",J378,0)</f>
        <v>0</v>
      </c>
      <c r="BH378" s="195">
        <f>IF(N378="sníž. přenesená",J378,0)</f>
        <v>0</v>
      </c>
      <c r="BI378" s="195">
        <f>IF(N378="nulová",J378,0)</f>
        <v>0</v>
      </c>
      <c r="BJ378" s="93" t="s">
        <v>79</v>
      </c>
      <c r="BK378" s="195">
        <f>ROUND(I378*H378,2)</f>
        <v>0</v>
      </c>
      <c r="BL378" s="93" t="s">
        <v>176</v>
      </c>
      <c r="BM378" s="93" t="s">
        <v>461</v>
      </c>
    </row>
    <row r="379" spans="2:65" s="103" customFormat="1" ht="27" x14ac:dyDescent="0.3">
      <c r="B379" s="104"/>
      <c r="D379" s="198" t="s">
        <v>207</v>
      </c>
      <c r="F379" s="220" t="s">
        <v>462</v>
      </c>
      <c r="L379" s="104"/>
      <c r="M379" s="221"/>
      <c r="N379" s="105"/>
      <c r="O379" s="105"/>
      <c r="P379" s="105"/>
      <c r="Q379" s="105"/>
      <c r="R379" s="105"/>
      <c r="S379" s="105"/>
      <c r="T379" s="222"/>
      <c r="AT379" s="93" t="s">
        <v>207</v>
      </c>
      <c r="AU379" s="93" t="s">
        <v>81</v>
      </c>
    </row>
    <row r="380" spans="2:65" s="205" customFormat="1" x14ac:dyDescent="0.3">
      <c r="B380" s="204"/>
      <c r="D380" s="198" t="s">
        <v>178</v>
      </c>
      <c r="E380" s="206" t="s">
        <v>5</v>
      </c>
      <c r="F380" s="207" t="s">
        <v>2044</v>
      </c>
      <c r="H380" s="208">
        <f>206.885*0.125</f>
        <v>25.860624999999999</v>
      </c>
      <c r="L380" s="204"/>
      <c r="M380" s="209"/>
      <c r="N380" s="210"/>
      <c r="O380" s="210"/>
      <c r="P380" s="210"/>
      <c r="Q380" s="210"/>
      <c r="R380" s="210"/>
      <c r="S380" s="210"/>
      <c r="T380" s="211"/>
      <c r="AT380" s="206" t="s">
        <v>178</v>
      </c>
      <c r="AU380" s="206" t="s">
        <v>81</v>
      </c>
      <c r="AV380" s="205" t="s">
        <v>81</v>
      </c>
      <c r="AW380" s="205" t="s">
        <v>35</v>
      </c>
      <c r="AX380" s="205" t="s">
        <v>71</v>
      </c>
      <c r="AY380" s="206" t="s">
        <v>169</v>
      </c>
    </row>
    <row r="381" spans="2:65" s="213" customFormat="1" x14ac:dyDescent="0.3">
      <c r="B381" s="212"/>
      <c r="D381" s="198" t="s">
        <v>178</v>
      </c>
      <c r="E381" s="214" t="s">
        <v>5</v>
      </c>
      <c r="F381" s="215" t="s">
        <v>181</v>
      </c>
      <c r="H381" s="216">
        <f>H380</f>
        <v>25.860624999999999</v>
      </c>
      <c r="L381" s="212"/>
      <c r="M381" s="217"/>
      <c r="N381" s="218"/>
      <c r="O381" s="218"/>
      <c r="P381" s="218"/>
      <c r="Q381" s="218"/>
      <c r="R381" s="218"/>
      <c r="S381" s="218"/>
      <c r="T381" s="219"/>
      <c r="AT381" s="214" t="s">
        <v>178</v>
      </c>
      <c r="AU381" s="214" t="s">
        <v>81</v>
      </c>
      <c r="AV381" s="213" t="s">
        <v>176</v>
      </c>
      <c r="AW381" s="213" t="s">
        <v>35</v>
      </c>
      <c r="AX381" s="213" t="s">
        <v>79</v>
      </c>
      <c r="AY381" s="214" t="s">
        <v>169</v>
      </c>
    </row>
    <row r="382" spans="2:65" s="103" customFormat="1" ht="25.5" customHeight="1" x14ac:dyDescent="0.3">
      <c r="B382" s="104"/>
      <c r="C382" s="185">
        <f>MAX($C$106:C381)+1</f>
        <v>42</v>
      </c>
      <c r="D382" s="185" t="s">
        <v>171</v>
      </c>
      <c r="E382" s="186" t="s">
        <v>463</v>
      </c>
      <c r="F382" s="187" t="s">
        <v>464</v>
      </c>
      <c r="G382" s="188" t="s">
        <v>205</v>
      </c>
      <c r="H382" s="189">
        <v>102.788</v>
      </c>
      <c r="I382" s="87"/>
      <c r="J382" s="190">
        <f>ROUND(I382*H382,2)</f>
        <v>0</v>
      </c>
      <c r="K382" s="187" t="s">
        <v>175</v>
      </c>
      <c r="L382" s="104"/>
      <c r="M382" s="191" t="s">
        <v>5</v>
      </c>
      <c r="N382" s="192" t="s">
        <v>42</v>
      </c>
      <c r="O382" s="105"/>
      <c r="P382" s="193">
        <f>O382*H382</f>
        <v>0</v>
      </c>
      <c r="Q382" s="193">
        <v>2.2563399999999998</v>
      </c>
      <c r="R382" s="193">
        <f>Q382*H382</f>
        <v>231.92467591999997</v>
      </c>
      <c r="S382" s="193">
        <v>0</v>
      </c>
      <c r="T382" s="194">
        <f>S382*H382</f>
        <v>0</v>
      </c>
      <c r="AR382" s="93" t="s">
        <v>176</v>
      </c>
      <c r="AT382" s="93" t="s">
        <v>171</v>
      </c>
      <c r="AU382" s="93" t="s">
        <v>81</v>
      </c>
      <c r="AY382" s="93" t="s">
        <v>169</v>
      </c>
      <c r="BE382" s="195">
        <f>IF(N382="základní",J382,0)</f>
        <v>0</v>
      </c>
      <c r="BF382" s="195">
        <f>IF(N382="snížená",J382,0)</f>
        <v>0</v>
      </c>
      <c r="BG382" s="195">
        <f>IF(N382="zákl. přenesená",J382,0)</f>
        <v>0</v>
      </c>
      <c r="BH382" s="195">
        <f>IF(N382="sníž. přenesená",J382,0)</f>
        <v>0</v>
      </c>
      <c r="BI382" s="195">
        <f>IF(N382="nulová",J382,0)</f>
        <v>0</v>
      </c>
      <c r="BJ382" s="93" t="s">
        <v>79</v>
      </c>
      <c r="BK382" s="195">
        <f>ROUND(I382*H382,2)</f>
        <v>0</v>
      </c>
      <c r="BL382" s="93" t="s">
        <v>176</v>
      </c>
      <c r="BM382" s="93" t="s">
        <v>465</v>
      </c>
    </row>
    <row r="383" spans="2:65" s="103" customFormat="1" ht="16.5" customHeight="1" x14ac:dyDescent="0.3">
      <c r="B383" s="104"/>
      <c r="C383" s="185">
        <f>MAX($C$106:C382)+1</f>
        <v>43</v>
      </c>
      <c r="D383" s="185" t="s">
        <v>171</v>
      </c>
      <c r="E383" s="186" t="s">
        <v>466</v>
      </c>
      <c r="F383" s="187" t="s">
        <v>467</v>
      </c>
      <c r="G383" s="188" t="s">
        <v>188</v>
      </c>
      <c r="H383" s="189">
        <v>132</v>
      </c>
      <c r="I383" s="87"/>
      <c r="J383" s="190">
        <f>ROUND(I383*H383,2)</f>
        <v>0</v>
      </c>
      <c r="K383" s="187" t="s">
        <v>175</v>
      </c>
      <c r="L383" s="104"/>
      <c r="M383" s="191" t="s">
        <v>5</v>
      </c>
      <c r="N383" s="192" t="s">
        <v>42</v>
      </c>
      <c r="O383" s="105"/>
      <c r="P383" s="193">
        <f>O383*H383</f>
        <v>0</v>
      </c>
      <c r="Q383" s="193">
        <v>2.6900000000000001E-3</v>
      </c>
      <c r="R383" s="193">
        <f>Q383*H383</f>
        <v>0.35508000000000001</v>
      </c>
      <c r="S383" s="193">
        <v>0</v>
      </c>
      <c r="T383" s="194">
        <f>S383*H383</f>
        <v>0</v>
      </c>
      <c r="AR383" s="93" t="s">
        <v>176</v>
      </c>
      <c r="AT383" s="93" t="s">
        <v>171</v>
      </c>
      <c r="AU383" s="93" t="s">
        <v>81</v>
      </c>
      <c r="AY383" s="93" t="s">
        <v>169</v>
      </c>
      <c r="BE383" s="195">
        <f>IF(N383="základní",J383,0)</f>
        <v>0</v>
      </c>
      <c r="BF383" s="195">
        <f>IF(N383="snížená",J383,0)</f>
        <v>0</v>
      </c>
      <c r="BG383" s="195">
        <f>IF(N383="zákl. přenesená",J383,0)</f>
        <v>0</v>
      </c>
      <c r="BH383" s="195">
        <f>IF(N383="sníž. přenesená",J383,0)</f>
        <v>0</v>
      </c>
      <c r="BI383" s="195">
        <f>IF(N383="nulová",J383,0)</f>
        <v>0</v>
      </c>
      <c r="BJ383" s="93" t="s">
        <v>79</v>
      </c>
      <c r="BK383" s="195">
        <f>ROUND(I383*H383,2)</f>
        <v>0</v>
      </c>
      <c r="BL383" s="93" t="s">
        <v>176</v>
      </c>
      <c r="BM383" s="93" t="s">
        <v>468</v>
      </c>
    </row>
    <row r="384" spans="2:65" s="103" customFormat="1" ht="40.5" x14ac:dyDescent="0.3">
      <c r="B384" s="104"/>
      <c r="D384" s="198" t="s">
        <v>207</v>
      </c>
      <c r="F384" s="220" t="s">
        <v>447</v>
      </c>
      <c r="L384" s="104"/>
      <c r="M384" s="221"/>
      <c r="N384" s="105"/>
      <c r="O384" s="105"/>
      <c r="P384" s="105"/>
      <c r="Q384" s="105"/>
      <c r="R384" s="105"/>
      <c r="S384" s="105"/>
      <c r="T384" s="222"/>
      <c r="AT384" s="93" t="s">
        <v>207</v>
      </c>
      <c r="AU384" s="93" t="s">
        <v>81</v>
      </c>
    </row>
    <row r="385" spans="2:65" s="197" customFormat="1" x14ac:dyDescent="0.3">
      <c r="B385" s="196"/>
      <c r="D385" s="198" t="s">
        <v>178</v>
      </c>
      <c r="E385" s="199" t="s">
        <v>5</v>
      </c>
      <c r="F385" s="200" t="s">
        <v>469</v>
      </c>
      <c r="H385" s="199" t="s">
        <v>5</v>
      </c>
      <c r="L385" s="196"/>
      <c r="M385" s="201"/>
      <c r="N385" s="202"/>
      <c r="O385" s="202"/>
      <c r="P385" s="202"/>
      <c r="Q385" s="202"/>
      <c r="R385" s="202"/>
      <c r="S385" s="202"/>
      <c r="T385" s="203"/>
      <c r="AT385" s="199" t="s">
        <v>178</v>
      </c>
      <c r="AU385" s="199" t="s">
        <v>81</v>
      </c>
      <c r="AV385" s="197" t="s">
        <v>79</v>
      </c>
      <c r="AW385" s="197" t="s">
        <v>35</v>
      </c>
      <c r="AX385" s="197" t="s">
        <v>71</v>
      </c>
      <c r="AY385" s="199" t="s">
        <v>169</v>
      </c>
    </row>
    <row r="386" spans="2:65" s="205" customFormat="1" x14ac:dyDescent="0.3">
      <c r="B386" s="204"/>
      <c r="D386" s="198" t="s">
        <v>178</v>
      </c>
      <c r="E386" s="206" t="s">
        <v>5</v>
      </c>
      <c r="F386" s="207" t="s">
        <v>470</v>
      </c>
      <c r="H386" s="208">
        <v>99</v>
      </c>
      <c r="L386" s="204"/>
      <c r="M386" s="209"/>
      <c r="N386" s="210"/>
      <c r="O386" s="210"/>
      <c r="P386" s="210"/>
      <c r="Q386" s="210"/>
      <c r="R386" s="210"/>
      <c r="S386" s="210"/>
      <c r="T386" s="211"/>
      <c r="AT386" s="206" t="s">
        <v>178</v>
      </c>
      <c r="AU386" s="206" t="s">
        <v>81</v>
      </c>
      <c r="AV386" s="205" t="s">
        <v>81</v>
      </c>
      <c r="AW386" s="205" t="s">
        <v>35</v>
      </c>
      <c r="AX386" s="205" t="s">
        <v>71</v>
      </c>
      <c r="AY386" s="206" t="s">
        <v>169</v>
      </c>
    </row>
    <row r="387" spans="2:65" s="205" customFormat="1" x14ac:dyDescent="0.3">
      <c r="B387" s="204"/>
      <c r="D387" s="198" t="s">
        <v>178</v>
      </c>
      <c r="E387" s="206" t="s">
        <v>5</v>
      </c>
      <c r="F387" s="207" t="s">
        <v>471</v>
      </c>
      <c r="H387" s="208">
        <v>33</v>
      </c>
      <c r="L387" s="204"/>
      <c r="M387" s="209"/>
      <c r="N387" s="210"/>
      <c r="O387" s="210"/>
      <c r="P387" s="210"/>
      <c r="Q387" s="210"/>
      <c r="R387" s="210"/>
      <c r="S387" s="210"/>
      <c r="T387" s="211"/>
      <c r="AT387" s="206" t="s">
        <v>178</v>
      </c>
      <c r="AU387" s="206" t="s">
        <v>81</v>
      </c>
      <c r="AV387" s="205" t="s">
        <v>81</v>
      </c>
      <c r="AW387" s="205" t="s">
        <v>35</v>
      </c>
      <c r="AX387" s="205" t="s">
        <v>71</v>
      </c>
      <c r="AY387" s="206" t="s">
        <v>169</v>
      </c>
    </row>
    <row r="388" spans="2:65" s="213" customFormat="1" x14ac:dyDescent="0.3">
      <c r="B388" s="212"/>
      <c r="D388" s="198" t="s">
        <v>178</v>
      </c>
      <c r="E388" s="214" t="s">
        <v>5</v>
      </c>
      <c r="F388" s="215" t="s">
        <v>181</v>
      </c>
      <c r="H388" s="216">
        <v>132</v>
      </c>
      <c r="L388" s="212"/>
      <c r="M388" s="217"/>
      <c r="N388" s="218"/>
      <c r="O388" s="218"/>
      <c r="P388" s="218"/>
      <c r="Q388" s="218"/>
      <c r="R388" s="218"/>
      <c r="S388" s="218"/>
      <c r="T388" s="219"/>
      <c r="AT388" s="214" t="s">
        <v>178</v>
      </c>
      <c r="AU388" s="214" t="s">
        <v>81</v>
      </c>
      <c r="AV388" s="213" t="s">
        <v>176</v>
      </c>
      <c r="AW388" s="213" t="s">
        <v>35</v>
      </c>
      <c r="AX388" s="213" t="s">
        <v>79</v>
      </c>
      <c r="AY388" s="214" t="s">
        <v>169</v>
      </c>
    </row>
    <row r="389" spans="2:65" s="103" customFormat="1" ht="16.5" customHeight="1" x14ac:dyDescent="0.3">
      <c r="B389" s="104"/>
      <c r="C389" s="185">
        <f>MAX($C$106:C388)+1</f>
        <v>44</v>
      </c>
      <c r="D389" s="185" t="s">
        <v>171</v>
      </c>
      <c r="E389" s="186" t="s">
        <v>472</v>
      </c>
      <c r="F389" s="187" t="s">
        <v>473</v>
      </c>
      <c r="G389" s="188" t="s">
        <v>188</v>
      </c>
      <c r="H389" s="189">
        <v>132</v>
      </c>
      <c r="I389" s="87"/>
      <c r="J389" s="190">
        <f>ROUND(I389*H389,2)</f>
        <v>0</v>
      </c>
      <c r="K389" s="187" t="s">
        <v>175</v>
      </c>
      <c r="L389" s="104"/>
      <c r="M389" s="191" t="s">
        <v>5</v>
      </c>
      <c r="N389" s="192" t="s">
        <v>42</v>
      </c>
      <c r="O389" s="105"/>
      <c r="P389" s="193">
        <f>O389*H389</f>
        <v>0</v>
      </c>
      <c r="Q389" s="193">
        <v>0</v>
      </c>
      <c r="R389" s="193">
        <f>Q389*H389</f>
        <v>0</v>
      </c>
      <c r="S389" s="193">
        <v>0</v>
      </c>
      <c r="T389" s="194">
        <f>S389*H389</f>
        <v>0</v>
      </c>
      <c r="AR389" s="93" t="s">
        <v>176</v>
      </c>
      <c r="AT389" s="93" t="s">
        <v>171</v>
      </c>
      <c r="AU389" s="93" t="s">
        <v>81</v>
      </c>
      <c r="AY389" s="93" t="s">
        <v>169</v>
      </c>
      <c r="BE389" s="195">
        <f>IF(N389="základní",J389,0)</f>
        <v>0</v>
      </c>
      <c r="BF389" s="195">
        <f>IF(N389="snížená",J389,0)</f>
        <v>0</v>
      </c>
      <c r="BG389" s="195">
        <f>IF(N389="zákl. přenesená",J389,0)</f>
        <v>0</v>
      </c>
      <c r="BH389" s="195">
        <f>IF(N389="sníž. přenesená",J389,0)</f>
        <v>0</v>
      </c>
      <c r="BI389" s="195">
        <f>IF(N389="nulová",J389,0)</f>
        <v>0</v>
      </c>
      <c r="BJ389" s="93" t="s">
        <v>79</v>
      </c>
      <c r="BK389" s="195">
        <f>ROUND(I389*H389,2)</f>
        <v>0</v>
      </c>
      <c r="BL389" s="93" t="s">
        <v>176</v>
      </c>
      <c r="BM389" s="93" t="s">
        <v>474</v>
      </c>
    </row>
    <row r="390" spans="2:65" s="103" customFormat="1" ht="40.5" x14ac:dyDescent="0.3">
      <c r="B390" s="104"/>
      <c r="D390" s="198" t="s">
        <v>207</v>
      </c>
      <c r="F390" s="220" t="s">
        <v>447</v>
      </c>
      <c r="L390" s="104"/>
      <c r="M390" s="221"/>
      <c r="N390" s="105"/>
      <c r="O390" s="105"/>
      <c r="P390" s="105"/>
      <c r="Q390" s="105"/>
      <c r="R390" s="105"/>
      <c r="S390" s="105"/>
      <c r="T390" s="222"/>
      <c r="AT390" s="93" t="s">
        <v>207</v>
      </c>
      <c r="AU390" s="93" t="s">
        <v>81</v>
      </c>
    </row>
    <row r="391" spans="2:65" s="103" customFormat="1" ht="16.5" customHeight="1" x14ac:dyDescent="0.3">
      <c r="B391" s="104"/>
      <c r="C391" s="185">
        <f>MAX($C$106:C390)+1</f>
        <v>45</v>
      </c>
      <c r="D391" s="185" t="s">
        <v>171</v>
      </c>
      <c r="E391" s="186" t="s">
        <v>475</v>
      </c>
      <c r="F391" s="187" t="s">
        <v>476</v>
      </c>
      <c r="G391" s="188" t="s">
        <v>315</v>
      </c>
      <c r="H391" s="189">
        <f>H396</f>
        <v>19.3782</v>
      </c>
      <c r="I391" s="87"/>
      <c r="J391" s="190">
        <f>ROUND(I391*H391,2)</f>
        <v>0</v>
      </c>
      <c r="K391" s="187" t="s">
        <v>175</v>
      </c>
      <c r="L391" s="104"/>
      <c r="M391" s="191" t="s">
        <v>5</v>
      </c>
      <c r="N391" s="192" t="s">
        <v>42</v>
      </c>
      <c r="O391" s="105"/>
      <c r="P391" s="193">
        <f>O391*H391</f>
        <v>0</v>
      </c>
      <c r="Q391" s="193">
        <v>1.0601700000000001</v>
      </c>
      <c r="R391" s="193">
        <f>Q391*H391</f>
        <v>20.544186293999999</v>
      </c>
      <c r="S391" s="193">
        <v>0</v>
      </c>
      <c r="T391" s="194">
        <f>S391*H391</f>
        <v>0</v>
      </c>
      <c r="AR391" s="93" t="s">
        <v>176</v>
      </c>
      <c r="AT391" s="93" t="s">
        <v>171</v>
      </c>
      <c r="AU391" s="93" t="s">
        <v>81</v>
      </c>
      <c r="AY391" s="93" t="s">
        <v>169</v>
      </c>
      <c r="BE391" s="195">
        <f>IF(N391="základní",J391,0)</f>
        <v>0</v>
      </c>
      <c r="BF391" s="195">
        <f>IF(N391="snížená",J391,0)</f>
        <v>0</v>
      </c>
      <c r="BG391" s="195">
        <f>IF(N391="zákl. přenesená",J391,0)</f>
        <v>0</v>
      </c>
      <c r="BH391" s="195">
        <f>IF(N391="sníž. přenesená",J391,0)</f>
        <v>0</v>
      </c>
      <c r="BI391" s="195">
        <f>IF(N391="nulová",J391,0)</f>
        <v>0</v>
      </c>
      <c r="BJ391" s="93" t="s">
        <v>79</v>
      </c>
      <c r="BK391" s="195">
        <f>ROUND(I391*H391,2)</f>
        <v>0</v>
      </c>
      <c r="BL391" s="93" t="s">
        <v>176</v>
      </c>
      <c r="BM391" s="93" t="s">
        <v>477</v>
      </c>
    </row>
    <row r="392" spans="2:65" s="103" customFormat="1" ht="27" x14ac:dyDescent="0.3">
      <c r="B392" s="104"/>
      <c r="D392" s="198" t="s">
        <v>207</v>
      </c>
      <c r="F392" s="220" t="s">
        <v>462</v>
      </c>
      <c r="L392" s="104"/>
      <c r="M392" s="221"/>
      <c r="N392" s="105"/>
      <c r="O392" s="105"/>
      <c r="P392" s="105"/>
      <c r="Q392" s="105"/>
      <c r="R392" s="105"/>
      <c r="S392" s="105"/>
      <c r="T392" s="222"/>
      <c r="AT392" s="93" t="s">
        <v>207</v>
      </c>
      <c r="AU392" s="93" t="s">
        <v>81</v>
      </c>
    </row>
    <row r="393" spans="2:65" s="197" customFormat="1" x14ac:dyDescent="0.3">
      <c r="B393" s="196"/>
      <c r="D393" s="198" t="s">
        <v>178</v>
      </c>
      <c r="E393" s="199" t="s">
        <v>5</v>
      </c>
      <c r="F393" s="200" t="s">
        <v>478</v>
      </c>
      <c r="H393" s="199" t="s">
        <v>5</v>
      </c>
      <c r="L393" s="196"/>
      <c r="M393" s="201"/>
      <c r="N393" s="202"/>
      <c r="O393" s="202"/>
      <c r="P393" s="202"/>
      <c r="Q393" s="202"/>
      <c r="R393" s="202"/>
      <c r="S393" s="202"/>
      <c r="T393" s="203"/>
      <c r="AT393" s="199" t="s">
        <v>178</v>
      </c>
      <c r="AU393" s="199" t="s">
        <v>81</v>
      </c>
      <c r="AV393" s="197" t="s">
        <v>79</v>
      </c>
      <c r="AW393" s="197" t="s">
        <v>35</v>
      </c>
      <c r="AX393" s="197" t="s">
        <v>71</v>
      </c>
      <c r="AY393" s="199" t="s">
        <v>169</v>
      </c>
    </row>
    <row r="394" spans="2:65" s="205" customFormat="1" x14ac:dyDescent="0.3">
      <c r="B394" s="204"/>
      <c r="D394" s="198" t="s">
        <v>178</v>
      </c>
      <c r="E394" s="206" t="s">
        <v>5</v>
      </c>
      <c r="F394" s="207" t="s">
        <v>479</v>
      </c>
      <c r="H394" s="208">
        <v>3.96</v>
      </c>
      <c r="L394" s="204"/>
      <c r="M394" s="209"/>
      <c r="N394" s="210"/>
      <c r="O394" s="210"/>
      <c r="P394" s="210"/>
      <c r="Q394" s="210"/>
      <c r="R394" s="210"/>
      <c r="S394" s="210"/>
      <c r="T394" s="211"/>
      <c r="AT394" s="206" t="s">
        <v>178</v>
      </c>
      <c r="AU394" s="206" t="s">
        <v>81</v>
      </c>
      <c r="AV394" s="205" t="s">
        <v>81</v>
      </c>
      <c r="AW394" s="205" t="s">
        <v>35</v>
      </c>
      <c r="AX394" s="205" t="s">
        <v>71</v>
      </c>
      <c r="AY394" s="206" t="s">
        <v>169</v>
      </c>
    </row>
    <row r="395" spans="2:65" s="205" customFormat="1" x14ac:dyDescent="0.3">
      <c r="B395" s="204"/>
      <c r="D395" s="198" t="s">
        <v>178</v>
      </c>
      <c r="E395" s="206" t="s">
        <v>5</v>
      </c>
      <c r="F395" s="207" t="s">
        <v>2054</v>
      </c>
      <c r="H395" s="208">
        <f>102.788*0.15</f>
        <v>15.418199999999999</v>
      </c>
      <c r="L395" s="204"/>
      <c r="M395" s="209"/>
      <c r="N395" s="210"/>
      <c r="O395" s="210"/>
      <c r="P395" s="210"/>
      <c r="Q395" s="210"/>
      <c r="R395" s="210"/>
      <c r="S395" s="210"/>
      <c r="T395" s="211"/>
      <c r="AT395" s="206" t="s">
        <v>178</v>
      </c>
      <c r="AU395" s="206" t="s">
        <v>81</v>
      </c>
      <c r="AV395" s="205" t="s">
        <v>81</v>
      </c>
      <c r="AW395" s="205" t="s">
        <v>35</v>
      </c>
      <c r="AX395" s="205" t="s">
        <v>71</v>
      </c>
      <c r="AY395" s="206" t="s">
        <v>169</v>
      </c>
    </row>
    <row r="396" spans="2:65" s="213" customFormat="1" x14ac:dyDescent="0.3">
      <c r="B396" s="212"/>
      <c r="D396" s="198" t="s">
        <v>178</v>
      </c>
      <c r="E396" s="214" t="s">
        <v>5</v>
      </c>
      <c r="F396" s="215" t="s">
        <v>181</v>
      </c>
      <c r="H396" s="216">
        <f>SUM(H394:H395)</f>
        <v>19.3782</v>
      </c>
      <c r="L396" s="212"/>
      <c r="M396" s="217"/>
      <c r="N396" s="218"/>
      <c r="O396" s="218"/>
      <c r="P396" s="218"/>
      <c r="Q396" s="218"/>
      <c r="R396" s="218"/>
      <c r="S396" s="218"/>
      <c r="T396" s="219"/>
      <c r="AT396" s="214" t="s">
        <v>178</v>
      </c>
      <c r="AU396" s="214" t="s">
        <v>81</v>
      </c>
      <c r="AV396" s="213" t="s">
        <v>176</v>
      </c>
      <c r="AW396" s="213" t="s">
        <v>35</v>
      </c>
      <c r="AX396" s="213" t="s">
        <v>79</v>
      </c>
      <c r="AY396" s="214" t="s">
        <v>169</v>
      </c>
    </row>
    <row r="397" spans="2:65" s="103" customFormat="1" ht="38.25" customHeight="1" x14ac:dyDescent="0.3">
      <c r="B397" s="104"/>
      <c r="C397" s="185">
        <f>MAX($C$106:C396)+1</f>
        <v>46</v>
      </c>
      <c r="D397" s="185" t="s">
        <v>171</v>
      </c>
      <c r="E397" s="186" t="s">
        <v>480</v>
      </c>
      <c r="F397" s="187" t="s">
        <v>481</v>
      </c>
      <c r="G397" s="188" t="s">
        <v>188</v>
      </c>
      <c r="H397" s="189">
        <v>6.25</v>
      </c>
      <c r="I397" s="87"/>
      <c r="J397" s="190">
        <f>ROUND(I397*H397,2)</f>
        <v>0</v>
      </c>
      <c r="K397" s="187" t="s">
        <v>175</v>
      </c>
      <c r="L397" s="104"/>
      <c r="M397" s="191" t="s">
        <v>5</v>
      </c>
      <c r="N397" s="192" t="s">
        <v>42</v>
      </c>
      <c r="O397" s="105"/>
      <c r="P397" s="193">
        <f>O397*H397</f>
        <v>0</v>
      </c>
      <c r="Q397" s="193">
        <v>0.71545999999999998</v>
      </c>
      <c r="R397" s="193">
        <f>Q397*H397</f>
        <v>4.4716249999999995</v>
      </c>
      <c r="S397" s="193">
        <v>0</v>
      </c>
      <c r="T397" s="194">
        <f>S397*H397</f>
        <v>0</v>
      </c>
      <c r="AR397" s="93" t="s">
        <v>176</v>
      </c>
      <c r="AT397" s="93" t="s">
        <v>171</v>
      </c>
      <c r="AU397" s="93" t="s">
        <v>81</v>
      </c>
      <c r="AY397" s="93" t="s">
        <v>169</v>
      </c>
      <c r="BE397" s="195">
        <f>IF(N397="základní",J397,0)</f>
        <v>0</v>
      </c>
      <c r="BF397" s="195">
        <f>IF(N397="snížená",J397,0)</f>
        <v>0</v>
      </c>
      <c r="BG397" s="195">
        <f>IF(N397="zákl. přenesená",J397,0)</f>
        <v>0</v>
      </c>
      <c r="BH397" s="195">
        <f>IF(N397="sníž. přenesená",J397,0)</f>
        <v>0</v>
      </c>
      <c r="BI397" s="195">
        <f>IF(N397="nulová",J397,0)</f>
        <v>0</v>
      </c>
      <c r="BJ397" s="93" t="s">
        <v>79</v>
      </c>
      <c r="BK397" s="195">
        <f>ROUND(I397*H397,2)</f>
        <v>0</v>
      </c>
      <c r="BL397" s="93" t="s">
        <v>176</v>
      </c>
      <c r="BM397" s="93" t="s">
        <v>482</v>
      </c>
    </row>
    <row r="398" spans="2:65" s="197" customFormat="1" x14ac:dyDescent="0.3">
      <c r="B398" s="196"/>
      <c r="D398" s="198" t="s">
        <v>178</v>
      </c>
      <c r="E398" s="199" t="s">
        <v>5</v>
      </c>
      <c r="F398" s="200" t="s">
        <v>334</v>
      </c>
      <c r="H398" s="199" t="s">
        <v>5</v>
      </c>
      <c r="L398" s="196"/>
      <c r="M398" s="201"/>
      <c r="N398" s="202"/>
      <c r="O398" s="202"/>
      <c r="P398" s="202"/>
      <c r="Q398" s="202"/>
      <c r="R398" s="202"/>
      <c r="S398" s="202"/>
      <c r="T398" s="203"/>
      <c r="AT398" s="199" t="s">
        <v>178</v>
      </c>
      <c r="AU398" s="199" t="s">
        <v>81</v>
      </c>
      <c r="AV398" s="197" t="s">
        <v>79</v>
      </c>
      <c r="AW398" s="197" t="s">
        <v>35</v>
      </c>
      <c r="AX398" s="197" t="s">
        <v>71</v>
      </c>
      <c r="AY398" s="199" t="s">
        <v>169</v>
      </c>
    </row>
    <row r="399" spans="2:65" s="205" customFormat="1" x14ac:dyDescent="0.3">
      <c r="B399" s="204"/>
      <c r="D399" s="198" t="s">
        <v>178</v>
      </c>
      <c r="E399" s="206" t="s">
        <v>5</v>
      </c>
      <c r="F399" s="207" t="s">
        <v>483</v>
      </c>
      <c r="H399" s="208">
        <v>6.25</v>
      </c>
      <c r="L399" s="204"/>
      <c r="M399" s="209"/>
      <c r="N399" s="210"/>
      <c r="O399" s="210"/>
      <c r="P399" s="210"/>
      <c r="Q399" s="210"/>
      <c r="R399" s="210"/>
      <c r="S399" s="210"/>
      <c r="T399" s="211"/>
      <c r="AT399" s="206" t="s">
        <v>178</v>
      </c>
      <c r="AU399" s="206" t="s">
        <v>81</v>
      </c>
      <c r="AV399" s="205" t="s">
        <v>81</v>
      </c>
      <c r="AW399" s="205" t="s">
        <v>35</v>
      </c>
      <c r="AX399" s="205" t="s">
        <v>71</v>
      </c>
      <c r="AY399" s="206" t="s">
        <v>169</v>
      </c>
    </row>
    <row r="400" spans="2:65" s="213" customFormat="1" x14ac:dyDescent="0.3">
      <c r="B400" s="212"/>
      <c r="D400" s="198" t="s">
        <v>178</v>
      </c>
      <c r="E400" s="214" t="s">
        <v>5</v>
      </c>
      <c r="F400" s="215" t="s">
        <v>181</v>
      </c>
      <c r="H400" s="216">
        <v>6.25</v>
      </c>
      <c r="L400" s="212"/>
      <c r="M400" s="217"/>
      <c r="N400" s="218"/>
      <c r="O400" s="218"/>
      <c r="P400" s="218"/>
      <c r="Q400" s="218"/>
      <c r="R400" s="218"/>
      <c r="S400" s="218"/>
      <c r="T400" s="219"/>
      <c r="AT400" s="214" t="s">
        <v>178</v>
      </c>
      <c r="AU400" s="214" t="s">
        <v>81</v>
      </c>
      <c r="AV400" s="213" t="s">
        <v>176</v>
      </c>
      <c r="AW400" s="213" t="s">
        <v>35</v>
      </c>
      <c r="AX400" s="213" t="s">
        <v>79</v>
      </c>
      <c r="AY400" s="214" t="s">
        <v>169</v>
      </c>
    </row>
    <row r="401" spans="2:65" s="103" customFormat="1" ht="25.5" customHeight="1" x14ac:dyDescent="0.3">
      <c r="B401" s="104"/>
      <c r="C401" s="185">
        <f>MAX($C$106:C400)+1</f>
        <v>47</v>
      </c>
      <c r="D401" s="185" t="s">
        <v>171</v>
      </c>
      <c r="E401" s="186" t="s">
        <v>484</v>
      </c>
      <c r="F401" s="187" t="s">
        <v>485</v>
      </c>
      <c r="G401" s="188" t="s">
        <v>205</v>
      </c>
      <c r="H401" s="189">
        <v>26.4</v>
      </c>
      <c r="I401" s="87"/>
      <c r="J401" s="190">
        <f>ROUND(I401*H401,2)</f>
        <v>0</v>
      </c>
      <c r="K401" s="187" t="s">
        <v>175</v>
      </c>
      <c r="L401" s="104"/>
      <c r="M401" s="191" t="s">
        <v>5</v>
      </c>
      <c r="N401" s="192" t="s">
        <v>42</v>
      </c>
      <c r="O401" s="105"/>
      <c r="P401" s="193">
        <f>O401*H401</f>
        <v>0</v>
      </c>
      <c r="Q401" s="193">
        <v>2.2563399999999998</v>
      </c>
      <c r="R401" s="193">
        <f>Q401*H401</f>
        <v>59.567375999999989</v>
      </c>
      <c r="S401" s="193">
        <v>0</v>
      </c>
      <c r="T401" s="194">
        <f>S401*H401</f>
        <v>0</v>
      </c>
      <c r="AR401" s="93" t="s">
        <v>176</v>
      </c>
      <c r="AT401" s="93" t="s">
        <v>171</v>
      </c>
      <c r="AU401" s="93" t="s">
        <v>81</v>
      </c>
      <c r="AY401" s="93" t="s">
        <v>169</v>
      </c>
      <c r="BE401" s="195">
        <f>IF(N401="základní",J401,0)</f>
        <v>0</v>
      </c>
      <c r="BF401" s="195">
        <f>IF(N401="snížená",J401,0)</f>
        <v>0</v>
      </c>
      <c r="BG401" s="195">
        <f>IF(N401="zákl. přenesená",J401,0)</f>
        <v>0</v>
      </c>
      <c r="BH401" s="195">
        <f>IF(N401="sníž. přenesená",J401,0)</f>
        <v>0</v>
      </c>
      <c r="BI401" s="195">
        <f>IF(N401="nulová",J401,0)</f>
        <v>0</v>
      </c>
      <c r="BJ401" s="93" t="s">
        <v>79</v>
      </c>
      <c r="BK401" s="195">
        <f>ROUND(I401*H401,2)</f>
        <v>0</v>
      </c>
      <c r="BL401" s="93" t="s">
        <v>176</v>
      </c>
      <c r="BM401" s="93" t="s">
        <v>486</v>
      </c>
    </row>
    <row r="402" spans="2:65" s="197" customFormat="1" x14ac:dyDescent="0.3">
      <c r="B402" s="196"/>
      <c r="D402" s="198" t="s">
        <v>178</v>
      </c>
      <c r="E402" s="199" t="s">
        <v>5</v>
      </c>
      <c r="F402" s="200" t="s">
        <v>487</v>
      </c>
      <c r="H402" s="199" t="s">
        <v>5</v>
      </c>
      <c r="L402" s="196"/>
      <c r="M402" s="201"/>
      <c r="N402" s="202"/>
      <c r="O402" s="202"/>
      <c r="P402" s="202"/>
      <c r="Q402" s="202"/>
      <c r="R402" s="202"/>
      <c r="S402" s="202"/>
      <c r="T402" s="203"/>
      <c r="AT402" s="199" t="s">
        <v>178</v>
      </c>
      <c r="AU402" s="199" t="s">
        <v>81</v>
      </c>
      <c r="AV402" s="197" t="s">
        <v>79</v>
      </c>
      <c r="AW402" s="197" t="s">
        <v>35</v>
      </c>
      <c r="AX402" s="197" t="s">
        <v>71</v>
      </c>
      <c r="AY402" s="199" t="s">
        <v>169</v>
      </c>
    </row>
    <row r="403" spans="2:65" s="205" customFormat="1" x14ac:dyDescent="0.3">
      <c r="B403" s="204"/>
      <c r="D403" s="198" t="s">
        <v>178</v>
      </c>
      <c r="E403" s="206" t="s">
        <v>5</v>
      </c>
      <c r="F403" s="207" t="s">
        <v>488</v>
      </c>
      <c r="H403" s="208">
        <v>19.8</v>
      </c>
      <c r="L403" s="204"/>
      <c r="M403" s="209"/>
      <c r="N403" s="210"/>
      <c r="O403" s="210"/>
      <c r="P403" s="210"/>
      <c r="Q403" s="210"/>
      <c r="R403" s="210"/>
      <c r="S403" s="210"/>
      <c r="T403" s="211"/>
      <c r="AT403" s="206" t="s">
        <v>178</v>
      </c>
      <c r="AU403" s="206" t="s">
        <v>81</v>
      </c>
      <c r="AV403" s="205" t="s">
        <v>81</v>
      </c>
      <c r="AW403" s="205" t="s">
        <v>35</v>
      </c>
      <c r="AX403" s="205" t="s">
        <v>71</v>
      </c>
      <c r="AY403" s="206" t="s">
        <v>169</v>
      </c>
    </row>
    <row r="404" spans="2:65" s="205" customFormat="1" x14ac:dyDescent="0.3">
      <c r="B404" s="204"/>
      <c r="D404" s="198" t="s">
        <v>178</v>
      </c>
      <c r="E404" s="206" t="s">
        <v>5</v>
      </c>
      <c r="F404" s="207" t="s">
        <v>489</v>
      </c>
      <c r="H404" s="208">
        <v>6.6</v>
      </c>
      <c r="L404" s="204"/>
      <c r="M404" s="209"/>
      <c r="N404" s="210"/>
      <c r="O404" s="210"/>
      <c r="P404" s="210"/>
      <c r="Q404" s="210"/>
      <c r="R404" s="210"/>
      <c r="S404" s="210"/>
      <c r="T404" s="211"/>
      <c r="AT404" s="206" t="s">
        <v>178</v>
      </c>
      <c r="AU404" s="206" t="s">
        <v>81</v>
      </c>
      <c r="AV404" s="205" t="s">
        <v>81</v>
      </c>
      <c r="AW404" s="205" t="s">
        <v>35</v>
      </c>
      <c r="AX404" s="205" t="s">
        <v>71</v>
      </c>
      <c r="AY404" s="206" t="s">
        <v>169</v>
      </c>
    </row>
    <row r="405" spans="2:65" s="213" customFormat="1" x14ac:dyDescent="0.3">
      <c r="B405" s="212"/>
      <c r="D405" s="198" t="s">
        <v>178</v>
      </c>
      <c r="E405" s="214" t="s">
        <v>5</v>
      </c>
      <c r="F405" s="215" t="s">
        <v>181</v>
      </c>
      <c r="H405" s="216">
        <v>26.4</v>
      </c>
      <c r="L405" s="212"/>
      <c r="M405" s="217"/>
      <c r="N405" s="218"/>
      <c r="O405" s="218"/>
      <c r="P405" s="218"/>
      <c r="Q405" s="218"/>
      <c r="R405" s="218"/>
      <c r="S405" s="218"/>
      <c r="T405" s="219"/>
      <c r="AT405" s="214" t="s">
        <v>178</v>
      </c>
      <c r="AU405" s="214" t="s">
        <v>81</v>
      </c>
      <c r="AV405" s="213" t="s">
        <v>176</v>
      </c>
      <c r="AW405" s="213" t="s">
        <v>35</v>
      </c>
      <c r="AX405" s="213" t="s">
        <v>79</v>
      </c>
      <c r="AY405" s="214" t="s">
        <v>169</v>
      </c>
    </row>
    <row r="406" spans="2:65" s="173" customFormat="1" ht="29.85" customHeight="1" x14ac:dyDescent="0.3">
      <c r="B406" s="172"/>
      <c r="D406" s="174" t="s">
        <v>70</v>
      </c>
      <c r="E406" s="183" t="s">
        <v>185</v>
      </c>
      <c r="F406" s="183" t="s">
        <v>490</v>
      </c>
      <c r="J406" s="184">
        <f>BK406</f>
        <v>0</v>
      </c>
      <c r="L406" s="172"/>
      <c r="M406" s="177"/>
      <c r="N406" s="178"/>
      <c r="O406" s="178"/>
      <c r="P406" s="179">
        <f>SUM(P407:P561)</f>
        <v>0</v>
      </c>
      <c r="Q406" s="178"/>
      <c r="R406" s="179">
        <f>SUM(R407:R561)</f>
        <v>312.07781991080003</v>
      </c>
      <c r="S406" s="178"/>
      <c r="T406" s="180">
        <f>SUM(T407:T561)</f>
        <v>0</v>
      </c>
      <c r="AR406" s="174" t="s">
        <v>79</v>
      </c>
      <c r="AT406" s="181" t="s">
        <v>70</v>
      </c>
      <c r="AU406" s="181" t="s">
        <v>79</v>
      </c>
      <c r="AY406" s="174" t="s">
        <v>169</v>
      </c>
      <c r="BK406" s="182">
        <f>SUM(BK407:BK561)</f>
        <v>0</v>
      </c>
    </row>
    <row r="407" spans="2:65" s="103" customFormat="1" ht="25.5" customHeight="1" x14ac:dyDescent="0.3">
      <c r="B407" s="104"/>
      <c r="C407" s="185">
        <f>MAX($C$106:C406)+1</f>
        <v>48</v>
      </c>
      <c r="D407" s="185" t="s">
        <v>171</v>
      </c>
      <c r="E407" s="186" t="s">
        <v>491</v>
      </c>
      <c r="F407" s="187" t="s">
        <v>492</v>
      </c>
      <c r="G407" s="188" t="s">
        <v>188</v>
      </c>
      <c r="H407" s="189">
        <v>236.71100000000001</v>
      </c>
      <c r="I407" s="87"/>
      <c r="J407" s="190">
        <f>ROUND(I407*H407,2)</f>
        <v>0</v>
      </c>
      <c r="K407" s="187" t="s">
        <v>175</v>
      </c>
      <c r="L407" s="104"/>
      <c r="M407" s="191" t="s">
        <v>5</v>
      </c>
      <c r="N407" s="192" t="s">
        <v>42</v>
      </c>
      <c r="O407" s="105"/>
      <c r="P407" s="193">
        <f>O407*H407</f>
        <v>0</v>
      </c>
      <c r="Q407" s="193">
        <v>0.16697999999999999</v>
      </c>
      <c r="R407" s="193">
        <f>Q407*H407</f>
        <v>39.526002779999999</v>
      </c>
      <c r="S407" s="193">
        <v>0</v>
      </c>
      <c r="T407" s="194">
        <f>S407*H407</f>
        <v>0</v>
      </c>
      <c r="AR407" s="93" t="s">
        <v>176</v>
      </c>
      <c r="AT407" s="93" t="s">
        <v>171</v>
      </c>
      <c r="AU407" s="93" t="s">
        <v>81</v>
      </c>
      <c r="AY407" s="93" t="s">
        <v>169</v>
      </c>
      <c r="BE407" s="195">
        <f>IF(N407="základní",J407,0)</f>
        <v>0</v>
      </c>
      <c r="BF407" s="195">
        <f>IF(N407="snížená",J407,0)</f>
        <v>0</v>
      </c>
      <c r="BG407" s="195">
        <f>IF(N407="zákl. přenesená",J407,0)</f>
        <v>0</v>
      </c>
      <c r="BH407" s="195">
        <f>IF(N407="sníž. přenesená",J407,0)</f>
        <v>0</v>
      </c>
      <c r="BI407" s="195">
        <f>IF(N407="nulová",J407,0)</f>
        <v>0</v>
      </c>
      <c r="BJ407" s="93" t="s">
        <v>79</v>
      </c>
      <c r="BK407" s="195">
        <f>ROUND(I407*H407,2)</f>
        <v>0</v>
      </c>
      <c r="BL407" s="93" t="s">
        <v>176</v>
      </c>
      <c r="BM407" s="93" t="s">
        <v>493</v>
      </c>
    </row>
    <row r="408" spans="2:65" s="103" customFormat="1" ht="162" x14ac:dyDescent="0.3">
      <c r="B408" s="104"/>
      <c r="D408" s="198" t="s">
        <v>207</v>
      </c>
      <c r="F408" s="220" t="s">
        <v>494</v>
      </c>
      <c r="L408" s="104"/>
      <c r="M408" s="221"/>
      <c r="N408" s="105"/>
      <c r="O408" s="105"/>
      <c r="P408" s="105"/>
      <c r="Q408" s="105"/>
      <c r="R408" s="105"/>
      <c r="S408" s="105"/>
      <c r="T408" s="222"/>
      <c r="AT408" s="93" t="s">
        <v>207</v>
      </c>
      <c r="AU408" s="93" t="s">
        <v>81</v>
      </c>
    </row>
    <row r="409" spans="2:65" s="197" customFormat="1" x14ac:dyDescent="0.3">
      <c r="B409" s="196"/>
      <c r="D409" s="198" t="s">
        <v>178</v>
      </c>
      <c r="E409" s="199" t="s">
        <v>5</v>
      </c>
      <c r="F409" s="200" t="s">
        <v>495</v>
      </c>
      <c r="H409" s="199" t="s">
        <v>5</v>
      </c>
      <c r="L409" s="196"/>
      <c r="M409" s="201"/>
      <c r="N409" s="202"/>
      <c r="O409" s="202"/>
      <c r="P409" s="202"/>
      <c r="Q409" s="202"/>
      <c r="R409" s="202"/>
      <c r="S409" s="202"/>
      <c r="T409" s="203"/>
      <c r="AT409" s="199" t="s">
        <v>178</v>
      </c>
      <c r="AU409" s="199" t="s">
        <v>81</v>
      </c>
      <c r="AV409" s="197" t="s">
        <v>79</v>
      </c>
      <c r="AW409" s="197" t="s">
        <v>35</v>
      </c>
      <c r="AX409" s="197" t="s">
        <v>71</v>
      </c>
      <c r="AY409" s="199" t="s">
        <v>169</v>
      </c>
    </row>
    <row r="410" spans="2:65" s="205" customFormat="1" x14ac:dyDescent="0.3">
      <c r="B410" s="204"/>
      <c r="D410" s="198" t="s">
        <v>178</v>
      </c>
      <c r="E410" s="206" t="s">
        <v>5</v>
      </c>
      <c r="F410" s="207" t="s">
        <v>496</v>
      </c>
      <c r="H410" s="208">
        <v>45.216000000000001</v>
      </c>
      <c r="L410" s="204"/>
      <c r="M410" s="209"/>
      <c r="N410" s="210"/>
      <c r="O410" s="210"/>
      <c r="P410" s="210"/>
      <c r="Q410" s="210"/>
      <c r="R410" s="210"/>
      <c r="S410" s="210"/>
      <c r="T410" s="211"/>
      <c r="AT410" s="206" t="s">
        <v>178</v>
      </c>
      <c r="AU410" s="206" t="s">
        <v>81</v>
      </c>
      <c r="AV410" s="205" t="s">
        <v>81</v>
      </c>
      <c r="AW410" s="205" t="s">
        <v>35</v>
      </c>
      <c r="AX410" s="205" t="s">
        <v>71</v>
      </c>
      <c r="AY410" s="206" t="s">
        <v>169</v>
      </c>
    </row>
    <row r="411" spans="2:65" s="197" customFormat="1" x14ac:dyDescent="0.3">
      <c r="B411" s="196"/>
      <c r="D411" s="198" t="s">
        <v>178</v>
      </c>
      <c r="E411" s="199" t="s">
        <v>5</v>
      </c>
      <c r="F411" s="200" t="s">
        <v>497</v>
      </c>
      <c r="H411" s="199" t="s">
        <v>5</v>
      </c>
      <c r="L411" s="196"/>
      <c r="M411" s="201"/>
      <c r="N411" s="202"/>
      <c r="O411" s="202"/>
      <c r="P411" s="202"/>
      <c r="Q411" s="202"/>
      <c r="R411" s="202"/>
      <c r="S411" s="202"/>
      <c r="T411" s="203"/>
      <c r="AT411" s="199" t="s">
        <v>178</v>
      </c>
      <c r="AU411" s="199" t="s">
        <v>81</v>
      </c>
      <c r="AV411" s="197" t="s">
        <v>79</v>
      </c>
      <c r="AW411" s="197" t="s">
        <v>35</v>
      </c>
      <c r="AX411" s="197" t="s">
        <v>71</v>
      </c>
      <c r="AY411" s="199" t="s">
        <v>169</v>
      </c>
    </row>
    <row r="412" spans="2:65" s="205" customFormat="1" x14ac:dyDescent="0.3">
      <c r="B412" s="204"/>
      <c r="D412" s="198" t="s">
        <v>178</v>
      </c>
      <c r="E412" s="206" t="s">
        <v>5</v>
      </c>
      <c r="F412" s="207" t="s">
        <v>498</v>
      </c>
      <c r="H412" s="208">
        <v>-0.25</v>
      </c>
      <c r="L412" s="204"/>
      <c r="M412" s="209"/>
      <c r="N412" s="210"/>
      <c r="O412" s="210"/>
      <c r="P412" s="210"/>
      <c r="Q412" s="210"/>
      <c r="R412" s="210"/>
      <c r="S412" s="210"/>
      <c r="T412" s="211"/>
      <c r="AT412" s="206" t="s">
        <v>178</v>
      </c>
      <c r="AU412" s="206" t="s">
        <v>81</v>
      </c>
      <c r="AV412" s="205" t="s">
        <v>81</v>
      </c>
      <c r="AW412" s="205" t="s">
        <v>35</v>
      </c>
      <c r="AX412" s="205" t="s">
        <v>71</v>
      </c>
      <c r="AY412" s="206" t="s">
        <v>169</v>
      </c>
    </row>
    <row r="413" spans="2:65" s="205" customFormat="1" x14ac:dyDescent="0.3">
      <c r="B413" s="204"/>
      <c r="D413" s="198" t="s">
        <v>178</v>
      </c>
      <c r="E413" s="206" t="s">
        <v>5</v>
      </c>
      <c r="F413" s="207" t="s">
        <v>499</v>
      </c>
      <c r="H413" s="208">
        <v>-1.97</v>
      </c>
      <c r="L413" s="204"/>
      <c r="M413" s="209"/>
      <c r="N413" s="210"/>
      <c r="O413" s="210"/>
      <c r="P413" s="210"/>
      <c r="Q413" s="210"/>
      <c r="R413" s="210"/>
      <c r="S413" s="210"/>
      <c r="T413" s="211"/>
      <c r="AT413" s="206" t="s">
        <v>178</v>
      </c>
      <c r="AU413" s="206" t="s">
        <v>81</v>
      </c>
      <c r="AV413" s="205" t="s">
        <v>81</v>
      </c>
      <c r="AW413" s="205" t="s">
        <v>35</v>
      </c>
      <c r="AX413" s="205" t="s">
        <v>71</v>
      </c>
      <c r="AY413" s="206" t="s">
        <v>169</v>
      </c>
    </row>
    <row r="414" spans="2:65" s="205" customFormat="1" x14ac:dyDescent="0.3">
      <c r="B414" s="204"/>
      <c r="D414" s="198" t="s">
        <v>178</v>
      </c>
      <c r="E414" s="206" t="s">
        <v>5</v>
      </c>
      <c r="F414" s="207" t="s">
        <v>500</v>
      </c>
      <c r="H414" s="208">
        <v>-2.758</v>
      </c>
      <c r="L414" s="204"/>
      <c r="M414" s="209"/>
      <c r="N414" s="210"/>
      <c r="O414" s="210"/>
      <c r="P414" s="210"/>
      <c r="Q414" s="210"/>
      <c r="R414" s="210"/>
      <c r="S414" s="210"/>
      <c r="T414" s="211"/>
      <c r="AT414" s="206" t="s">
        <v>178</v>
      </c>
      <c r="AU414" s="206" t="s">
        <v>81</v>
      </c>
      <c r="AV414" s="205" t="s">
        <v>81</v>
      </c>
      <c r="AW414" s="205" t="s">
        <v>35</v>
      </c>
      <c r="AX414" s="205" t="s">
        <v>71</v>
      </c>
      <c r="AY414" s="206" t="s">
        <v>169</v>
      </c>
    </row>
    <row r="415" spans="2:65" s="205" customFormat="1" x14ac:dyDescent="0.3">
      <c r="B415" s="204"/>
      <c r="D415" s="198" t="s">
        <v>178</v>
      </c>
      <c r="E415" s="206" t="s">
        <v>5</v>
      </c>
      <c r="F415" s="207" t="s">
        <v>501</v>
      </c>
      <c r="H415" s="208">
        <v>-3.7429999999999999</v>
      </c>
      <c r="L415" s="204"/>
      <c r="M415" s="209"/>
      <c r="N415" s="210"/>
      <c r="O415" s="210"/>
      <c r="P415" s="210"/>
      <c r="Q415" s="210"/>
      <c r="R415" s="210"/>
      <c r="S415" s="210"/>
      <c r="T415" s="211"/>
      <c r="AT415" s="206" t="s">
        <v>178</v>
      </c>
      <c r="AU415" s="206" t="s">
        <v>81</v>
      </c>
      <c r="AV415" s="205" t="s">
        <v>81</v>
      </c>
      <c r="AW415" s="205" t="s">
        <v>35</v>
      </c>
      <c r="AX415" s="205" t="s">
        <v>71</v>
      </c>
      <c r="AY415" s="206" t="s">
        <v>169</v>
      </c>
    </row>
    <row r="416" spans="2:65" s="233" customFormat="1" x14ac:dyDescent="0.3">
      <c r="B416" s="232"/>
      <c r="D416" s="198" t="s">
        <v>178</v>
      </c>
      <c r="E416" s="234" t="s">
        <v>5</v>
      </c>
      <c r="F416" s="235" t="s">
        <v>502</v>
      </c>
      <c r="H416" s="236">
        <v>36.494999999999997</v>
      </c>
      <c r="L416" s="232"/>
      <c r="M416" s="237"/>
      <c r="N416" s="238"/>
      <c r="O416" s="238"/>
      <c r="P416" s="238"/>
      <c r="Q416" s="238"/>
      <c r="R416" s="238"/>
      <c r="S416" s="238"/>
      <c r="T416" s="239"/>
      <c r="AT416" s="234" t="s">
        <v>178</v>
      </c>
      <c r="AU416" s="234" t="s">
        <v>81</v>
      </c>
      <c r="AV416" s="233" t="s">
        <v>185</v>
      </c>
      <c r="AW416" s="233" t="s">
        <v>35</v>
      </c>
      <c r="AX416" s="233" t="s">
        <v>71</v>
      </c>
      <c r="AY416" s="234" t="s">
        <v>169</v>
      </c>
    </row>
    <row r="417" spans="2:51" s="197" customFormat="1" x14ac:dyDescent="0.3">
      <c r="B417" s="196"/>
      <c r="D417" s="198" t="s">
        <v>178</v>
      </c>
      <c r="E417" s="199" t="s">
        <v>5</v>
      </c>
      <c r="F417" s="200" t="s">
        <v>503</v>
      </c>
      <c r="H417" s="199" t="s">
        <v>5</v>
      </c>
      <c r="L417" s="196"/>
      <c r="M417" s="201"/>
      <c r="N417" s="202"/>
      <c r="O417" s="202"/>
      <c r="P417" s="202"/>
      <c r="Q417" s="202"/>
      <c r="R417" s="202"/>
      <c r="S417" s="202"/>
      <c r="T417" s="203"/>
      <c r="AT417" s="199" t="s">
        <v>178</v>
      </c>
      <c r="AU417" s="199" t="s">
        <v>81</v>
      </c>
      <c r="AV417" s="197" t="s">
        <v>79</v>
      </c>
      <c r="AW417" s="197" t="s">
        <v>35</v>
      </c>
      <c r="AX417" s="197" t="s">
        <v>71</v>
      </c>
      <c r="AY417" s="199" t="s">
        <v>169</v>
      </c>
    </row>
    <row r="418" spans="2:51" s="205" customFormat="1" x14ac:dyDescent="0.3">
      <c r="B418" s="204"/>
      <c r="D418" s="198" t="s">
        <v>178</v>
      </c>
      <c r="E418" s="206" t="s">
        <v>5</v>
      </c>
      <c r="F418" s="207" t="s">
        <v>504</v>
      </c>
      <c r="H418" s="208">
        <v>16.077000000000002</v>
      </c>
      <c r="L418" s="204"/>
      <c r="M418" s="209"/>
      <c r="N418" s="210"/>
      <c r="O418" s="210"/>
      <c r="P418" s="210"/>
      <c r="Q418" s="210"/>
      <c r="R418" s="210"/>
      <c r="S418" s="210"/>
      <c r="T418" s="211"/>
      <c r="AT418" s="206" t="s">
        <v>178</v>
      </c>
      <c r="AU418" s="206" t="s">
        <v>81</v>
      </c>
      <c r="AV418" s="205" t="s">
        <v>81</v>
      </c>
      <c r="AW418" s="205" t="s">
        <v>35</v>
      </c>
      <c r="AX418" s="205" t="s">
        <v>71</v>
      </c>
      <c r="AY418" s="206" t="s">
        <v>169</v>
      </c>
    </row>
    <row r="419" spans="2:51" s="205" customFormat="1" x14ac:dyDescent="0.3">
      <c r="B419" s="204"/>
      <c r="D419" s="198" t="s">
        <v>178</v>
      </c>
      <c r="E419" s="206" t="s">
        <v>5</v>
      </c>
      <c r="F419" s="207" t="s">
        <v>505</v>
      </c>
      <c r="H419" s="208">
        <v>73.346999999999994</v>
      </c>
      <c r="L419" s="204"/>
      <c r="M419" s="209"/>
      <c r="N419" s="210"/>
      <c r="O419" s="210"/>
      <c r="P419" s="210"/>
      <c r="Q419" s="210"/>
      <c r="R419" s="210"/>
      <c r="S419" s="210"/>
      <c r="T419" s="211"/>
      <c r="AT419" s="206" t="s">
        <v>178</v>
      </c>
      <c r="AU419" s="206" t="s">
        <v>81</v>
      </c>
      <c r="AV419" s="205" t="s">
        <v>81</v>
      </c>
      <c r="AW419" s="205" t="s">
        <v>35</v>
      </c>
      <c r="AX419" s="205" t="s">
        <v>71</v>
      </c>
      <c r="AY419" s="206" t="s">
        <v>169</v>
      </c>
    </row>
    <row r="420" spans="2:51" s="205" customFormat="1" x14ac:dyDescent="0.3">
      <c r="B420" s="204"/>
      <c r="D420" s="198" t="s">
        <v>178</v>
      </c>
      <c r="E420" s="206" t="s">
        <v>5</v>
      </c>
      <c r="F420" s="207" t="s">
        <v>506</v>
      </c>
      <c r="H420" s="208">
        <v>32.465000000000003</v>
      </c>
      <c r="L420" s="204"/>
      <c r="M420" s="209"/>
      <c r="N420" s="210"/>
      <c r="O420" s="210"/>
      <c r="P420" s="210"/>
      <c r="Q420" s="210"/>
      <c r="R420" s="210"/>
      <c r="S420" s="210"/>
      <c r="T420" s="211"/>
      <c r="AT420" s="206" t="s">
        <v>178</v>
      </c>
      <c r="AU420" s="206" t="s">
        <v>81</v>
      </c>
      <c r="AV420" s="205" t="s">
        <v>81</v>
      </c>
      <c r="AW420" s="205" t="s">
        <v>35</v>
      </c>
      <c r="AX420" s="205" t="s">
        <v>71</v>
      </c>
      <c r="AY420" s="206" t="s">
        <v>169</v>
      </c>
    </row>
    <row r="421" spans="2:51" s="197" customFormat="1" x14ac:dyDescent="0.3">
      <c r="B421" s="196"/>
      <c r="D421" s="198" t="s">
        <v>178</v>
      </c>
      <c r="E421" s="199" t="s">
        <v>5</v>
      </c>
      <c r="F421" s="200" t="s">
        <v>497</v>
      </c>
      <c r="H421" s="199" t="s">
        <v>5</v>
      </c>
      <c r="L421" s="196"/>
      <c r="M421" s="201"/>
      <c r="N421" s="202"/>
      <c r="O421" s="202"/>
      <c r="P421" s="202"/>
      <c r="Q421" s="202"/>
      <c r="R421" s="202"/>
      <c r="S421" s="202"/>
      <c r="T421" s="203"/>
      <c r="AT421" s="199" t="s">
        <v>178</v>
      </c>
      <c r="AU421" s="199" t="s">
        <v>81</v>
      </c>
      <c r="AV421" s="197" t="s">
        <v>79</v>
      </c>
      <c r="AW421" s="197" t="s">
        <v>35</v>
      </c>
      <c r="AX421" s="197" t="s">
        <v>71</v>
      </c>
      <c r="AY421" s="199" t="s">
        <v>169</v>
      </c>
    </row>
    <row r="422" spans="2:51" s="205" customFormat="1" x14ac:dyDescent="0.3">
      <c r="B422" s="204"/>
      <c r="D422" s="198" t="s">
        <v>178</v>
      </c>
      <c r="E422" s="206" t="s">
        <v>5</v>
      </c>
      <c r="F422" s="207" t="s">
        <v>507</v>
      </c>
      <c r="H422" s="208">
        <v>-3.4620000000000002</v>
      </c>
      <c r="L422" s="204"/>
      <c r="M422" s="209"/>
      <c r="N422" s="210"/>
      <c r="O422" s="210"/>
      <c r="P422" s="210"/>
      <c r="Q422" s="210"/>
      <c r="R422" s="210"/>
      <c r="S422" s="210"/>
      <c r="T422" s="211"/>
      <c r="AT422" s="206" t="s">
        <v>178</v>
      </c>
      <c r="AU422" s="206" t="s">
        <v>81</v>
      </c>
      <c r="AV422" s="205" t="s">
        <v>81</v>
      </c>
      <c r="AW422" s="205" t="s">
        <v>35</v>
      </c>
      <c r="AX422" s="205" t="s">
        <v>71</v>
      </c>
      <c r="AY422" s="206" t="s">
        <v>169</v>
      </c>
    </row>
    <row r="423" spans="2:51" s="205" customFormat="1" x14ac:dyDescent="0.3">
      <c r="B423" s="204"/>
      <c r="D423" s="198" t="s">
        <v>178</v>
      </c>
      <c r="E423" s="206" t="s">
        <v>5</v>
      </c>
      <c r="F423" s="207" t="s">
        <v>508</v>
      </c>
      <c r="H423" s="208">
        <v>-1.9690000000000001</v>
      </c>
      <c r="L423" s="204"/>
      <c r="M423" s="209"/>
      <c r="N423" s="210"/>
      <c r="O423" s="210"/>
      <c r="P423" s="210"/>
      <c r="Q423" s="210"/>
      <c r="R423" s="210"/>
      <c r="S423" s="210"/>
      <c r="T423" s="211"/>
      <c r="AT423" s="206" t="s">
        <v>178</v>
      </c>
      <c r="AU423" s="206" t="s">
        <v>81</v>
      </c>
      <c r="AV423" s="205" t="s">
        <v>81</v>
      </c>
      <c r="AW423" s="205" t="s">
        <v>35</v>
      </c>
      <c r="AX423" s="205" t="s">
        <v>71</v>
      </c>
      <c r="AY423" s="206" t="s">
        <v>169</v>
      </c>
    </row>
    <row r="424" spans="2:51" s="205" customFormat="1" x14ac:dyDescent="0.3">
      <c r="B424" s="204"/>
      <c r="D424" s="198" t="s">
        <v>178</v>
      </c>
      <c r="E424" s="206" t="s">
        <v>5</v>
      </c>
      <c r="F424" s="207" t="s">
        <v>509</v>
      </c>
      <c r="H424" s="208">
        <v>-6.45</v>
      </c>
      <c r="L424" s="204"/>
      <c r="M424" s="209"/>
      <c r="N424" s="210"/>
      <c r="O424" s="210"/>
      <c r="P424" s="210"/>
      <c r="Q424" s="210"/>
      <c r="R424" s="210"/>
      <c r="S424" s="210"/>
      <c r="T424" s="211"/>
      <c r="AT424" s="206" t="s">
        <v>178</v>
      </c>
      <c r="AU424" s="206" t="s">
        <v>81</v>
      </c>
      <c r="AV424" s="205" t="s">
        <v>81</v>
      </c>
      <c r="AW424" s="205" t="s">
        <v>35</v>
      </c>
      <c r="AX424" s="205" t="s">
        <v>71</v>
      </c>
      <c r="AY424" s="206" t="s">
        <v>169</v>
      </c>
    </row>
    <row r="425" spans="2:51" s="233" customFormat="1" x14ac:dyDescent="0.3">
      <c r="B425" s="232"/>
      <c r="D425" s="198" t="s">
        <v>178</v>
      </c>
      <c r="E425" s="234" t="s">
        <v>5</v>
      </c>
      <c r="F425" s="235" t="s">
        <v>502</v>
      </c>
      <c r="H425" s="236">
        <v>110.008</v>
      </c>
      <c r="L425" s="232"/>
      <c r="M425" s="237"/>
      <c r="N425" s="238"/>
      <c r="O425" s="238"/>
      <c r="P425" s="238"/>
      <c r="Q425" s="238"/>
      <c r="R425" s="238"/>
      <c r="S425" s="238"/>
      <c r="T425" s="239"/>
      <c r="AT425" s="234" t="s">
        <v>178</v>
      </c>
      <c r="AU425" s="234" t="s">
        <v>81</v>
      </c>
      <c r="AV425" s="233" t="s">
        <v>185</v>
      </c>
      <c r="AW425" s="233" t="s">
        <v>35</v>
      </c>
      <c r="AX425" s="233" t="s">
        <v>71</v>
      </c>
      <c r="AY425" s="234" t="s">
        <v>169</v>
      </c>
    </row>
    <row r="426" spans="2:51" s="197" customFormat="1" x14ac:dyDescent="0.3">
      <c r="B426" s="196"/>
      <c r="D426" s="198" t="s">
        <v>178</v>
      </c>
      <c r="E426" s="199" t="s">
        <v>5</v>
      </c>
      <c r="F426" s="200" t="s">
        <v>510</v>
      </c>
      <c r="H426" s="199" t="s">
        <v>5</v>
      </c>
      <c r="L426" s="196"/>
      <c r="M426" s="201"/>
      <c r="N426" s="202"/>
      <c r="O426" s="202"/>
      <c r="P426" s="202"/>
      <c r="Q426" s="202"/>
      <c r="R426" s="202"/>
      <c r="S426" s="202"/>
      <c r="T426" s="203"/>
      <c r="AT426" s="199" t="s">
        <v>178</v>
      </c>
      <c r="AU426" s="199" t="s">
        <v>81</v>
      </c>
      <c r="AV426" s="197" t="s">
        <v>79</v>
      </c>
      <c r="AW426" s="197" t="s">
        <v>35</v>
      </c>
      <c r="AX426" s="197" t="s">
        <v>71</v>
      </c>
      <c r="AY426" s="199" t="s">
        <v>169</v>
      </c>
    </row>
    <row r="427" spans="2:51" s="205" customFormat="1" x14ac:dyDescent="0.3">
      <c r="B427" s="204"/>
      <c r="D427" s="198" t="s">
        <v>178</v>
      </c>
      <c r="E427" s="206" t="s">
        <v>5</v>
      </c>
      <c r="F427" s="207" t="s">
        <v>511</v>
      </c>
      <c r="H427" s="208">
        <v>20.448</v>
      </c>
      <c r="L427" s="204"/>
      <c r="M427" s="209"/>
      <c r="N427" s="210"/>
      <c r="O427" s="210"/>
      <c r="P427" s="210"/>
      <c r="Q427" s="210"/>
      <c r="R427" s="210"/>
      <c r="S427" s="210"/>
      <c r="T427" s="211"/>
      <c r="AT427" s="206" t="s">
        <v>178</v>
      </c>
      <c r="AU427" s="206" t="s">
        <v>81</v>
      </c>
      <c r="AV427" s="205" t="s">
        <v>81</v>
      </c>
      <c r="AW427" s="205" t="s">
        <v>35</v>
      </c>
      <c r="AX427" s="205" t="s">
        <v>71</v>
      </c>
      <c r="AY427" s="206" t="s">
        <v>169</v>
      </c>
    </row>
    <row r="428" spans="2:51" s="205" customFormat="1" x14ac:dyDescent="0.3">
      <c r="B428" s="204"/>
      <c r="D428" s="198" t="s">
        <v>178</v>
      </c>
      <c r="E428" s="206" t="s">
        <v>5</v>
      </c>
      <c r="F428" s="207" t="s">
        <v>512</v>
      </c>
      <c r="H428" s="208">
        <v>39.6</v>
      </c>
      <c r="L428" s="204"/>
      <c r="M428" s="209"/>
      <c r="N428" s="210"/>
      <c r="O428" s="210"/>
      <c r="P428" s="210"/>
      <c r="Q428" s="210"/>
      <c r="R428" s="210"/>
      <c r="S428" s="210"/>
      <c r="T428" s="211"/>
      <c r="AT428" s="206" t="s">
        <v>178</v>
      </c>
      <c r="AU428" s="206" t="s">
        <v>81</v>
      </c>
      <c r="AV428" s="205" t="s">
        <v>81</v>
      </c>
      <c r="AW428" s="205" t="s">
        <v>35</v>
      </c>
      <c r="AX428" s="205" t="s">
        <v>71</v>
      </c>
      <c r="AY428" s="206" t="s">
        <v>169</v>
      </c>
    </row>
    <row r="429" spans="2:51" s="205" customFormat="1" x14ac:dyDescent="0.3">
      <c r="B429" s="204"/>
      <c r="D429" s="198" t="s">
        <v>178</v>
      </c>
      <c r="E429" s="206" t="s">
        <v>5</v>
      </c>
      <c r="F429" s="207" t="s">
        <v>513</v>
      </c>
      <c r="H429" s="208">
        <v>22.248000000000001</v>
      </c>
      <c r="L429" s="204"/>
      <c r="M429" s="209"/>
      <c r="N429" s="210"/>
      <c r="O429" s="210"/>
      <c r="P429" s="210"/>
      <c r="Q429" s="210"/>
      <c r="R429" s="210"/>
      <c r="S429" s="210"/>
      <c r="T429" s="211"/>
      <c r="AT429" s="206" t="s">
        <v>178</v>
      </c>
      <c r="AU429" s="206" t="s">
        <v>81</v>
      </c>
      <c r="AV429" s="205" t="s">
        <v>81</v>
      </c>
      <c r="AW429" s="205" t="s">
        <v>35</v>
      </c>
      <c r="AX429" s="205" t="s">
        <v>71</v>
      </c>
      <c r="AY429" s="206" t="s">
        <v>169</v>
      </c>
    </row>
    <row r="430" spans="2:51" s="197" customFormat="1" x14ac:dyDescent="0.3">
      <c r="B430" s="196"/>
      <c r="D430" s="198" t="s">
        <v>178</v>
      </c>
      <c r="E430" s="199" t="s">
        <v>5</v>
      </c>
      <c r="F430" s="200" t="s">
        <v>497</v>
      </c>
      <c r="H430" s="199" t="s">
        <v>5</v>
      </c>
      <c r="L430" s="196"/>
      <c r="M430" s="201"/>
      <c r="N430" s="202"/>
      <c r="O430" s="202"/>
      <c r="P430" s="202"/>
      <c r="Q430" s="202"/>
      <c r="R430" s="202"/>
      <c r="S430" s="202"/>
      <c r="T430" s="203"/>
      <c r="AT430" s="199" t="s">
        <v>178</v>
      </c>
      <c r="AU430" s="199" t="s">
        <v>81</v>
      </c>
      <c r="AV430" s="197" t="s">
        <v>79</v>
      </c>
      <c r="AW430" s="197" t="s">
        <v>35</v>
      </c>
      <c r="AX430" s="197" t="s">
        <v>71</v>
      </c>
      <c r="AY430" s="199" t="s">
        <v>169</v>
      </c>
    </row>
    <row r="431" spans="2:51" s="205" customFormat="1" x14ac:dyDescent="0.3">
      <c r="B431" s="204"/>
      <c r="D431" s="198" t="s">
        <v>178</v>
      </c>
      <c r="E431" s="206" t="s">
        <v>5</v>
      </c>
      <c r="F431" s="207" t="s">
        <v>514</v>
      </c>
      <c r="H431" s="208">
        <v>-4.7279999999999998</v>
      </c>
      <c r="L431" s="204"/>
      <c r="M431" s="209"/>
      <c r="N431" s="210"/>
      <c r="O431" s="210"/>
      <c r="P431" s="210"/>
      <c r="Q431" s="210"/>
      <c r="R431" s="210"/>
      <c r="S431" s="210"/>
      <c r="T431" s="211"/>
      <c r="AT431" s="206" t="s">
        <v>178</v>
      </c>
      <c r="AU431" s="206" t="s">
        <v>81</v>
      </c>
      <c r="AV431" s="205" t="s">
        <v>81</v>
      </c>
      <c r="AW431" s="205" t="s">
        <v>35</v>
      </c>
      <c r="AX431" s="205" t="s">
        <v>71</v>
      </c>
      <c r="AY431" s="206" t="s">
        <v>169</v>
      </c>
    </row>
    <row r="432" spans="2:51" s="205" customFormat="1" x14ac:dyDescent="0.3">
      <c r="B432" s="204"/>
      <c r="D432" s="198" t="s">
        <v>178</v>
      </c>
      <c r="E432" s="206" t="s">
        <v>5</v>
      </c>
      <c r="F432" s="207" t="s">
        <v>515</v>
      </c>
      <c r="H432" s="208">
        <v>-2.1669999999999998</v>
      </c>
      <c r="L432" s="204"/>
      <c r="M432" s="209"/>
      <c r="N432" s="210"/>
      <c r="O432" s="210"/>
      <c r="P432" s="210"/>
      <c r="Q432" s="210"/>
      <c r="R432" s="210"/>
      <c r="S432" s="210"/>
      <c r="T432" s="211"/>
      <c r="AT432" s="206" t="s">
        <v>178</v>
      </c>
      <c r="AU432" s="206" t="s">
        <v>81</v>
      </c>
      <c r="AV432" s="205" t="s">
        <v>81</v>
      </c>
      <c r="AW432" s="205" t="s">
        <v>35</v>
      </c>
      <c r="AX432" s="205" t="s">
        <v>71</v>
      </c>
      <c r="AY432" s="206" t="s">
        <v>169</v>
      </c>
    </row>
    <row r="433" spans="2:65" s="205" customFormat="1" x14ac:dyDescent="0.3">
      <c r="B433" s="204"/>
      <c r="D433" s="198" t="s">
        <v>178</v>
      </c>
      <c r="E433" s="206" t="s">
        <v>5</v>
      </c>
      <c r="F433" s="207" t="s">
        <v>516</v>
      </c>
      <c r="H433" s="208">
        <v>-2.4630000000000001</v>
      </c>
      <c r="L433" s="204"/>
      <c r="M433" s="209"/>
      <c r="N433" s="210"/>
      <c r="O433" s="210"/>
      <c r="P433" s="210"/>
      <c r="Q433" s="210"/>
      <c r="R433" s="210"/>
      <c r="S433" s="210"/>
      <c r="T433" s="211"/>
      <c r="AT433" s="206" t="s">
        <v>178</v>
      </c>
      <c r="AU433" s="206" t="s">
        <v>81</v>
      </c>
      <c r="AV433" s="205" t="s">
        <v>81</v>
      </c>
      <c r="AW433" s="205" t="s">
        <v>35</v>
      </c>
      <c r="AX433" s="205" t="s">
        <v>71</v>
      </c>
      <c r="AY433" s="206" t="s">
        <v>169</v>
      </c>
    </row>
    <row r="434" spans="2:65" s="205" customFormat="1" x14ac:dyDescent="0.3">
      <c r="B434" s="204"/>
      <c r="D434" s="198" t="s">
        <v>178</v>
      </c>
      <c r="E434" s="206" t="s">
        <v>5</v>
      </c>
      <c r="F434" s="207" t="s">
        <v>517</v>
      </c>
      <c r="H434" s="208">
        <v>-2.25</v>
      </c>
      <c r="L434" s="204"/>
      <c r="M434" s="209"/>
      <c r="N434" s="210"/>
      <c r="O434" s="210"/>
      <c r="P434" s="210"/>
      <c r="Q434" s="210"/>
      <c r="R434" s="210"/>
      <c r="S434" s="210"/>
      <c r="T434" s="211"/>
      <c r="AT434" s="206" t="s">
        <v>178</v>
      </c>
      <c r="AU434" s="206" t="s">
        <v>81</v>
      </c>
      <c r="AV434" s="205" t="s">
        <v>81</v>
      </c>
      <c r="AW434" s="205" t="s">
        <v>35</v>
      </c>
      <c r="AX434" s="205" t="s">
        <v>71</v>
      </c>
      <c r="AY434" s="206" t="s">
        <v>169</v>
      </c>
    </row>
    <row r="435" spans="2:65" s="233" customFormat="1" x14ac:dyDescent="0.3">
      <c r="B435" s="232"/>
      <c r="D435" s="198" t="s">
        <v>178</v>
      </c>
      <c r="E435" s="234" t="s">
        <v>5</v>
      </c>
      <c r="F435" s="235" t="s">
        <v>502</v>
      </c>
      <c r="H435" s="236">
        <v>70.688000000000002</v>
      </c>
      <c r="L435" s="232"/>
      <c r="M435" s="237"/>
      <c r="N435" s="238"/>
      <c r="O435" s="238"/>
      <c r="P435" s="238"/>
      <c r="Q435" s="238"/>
      <c r="R435" s="238"/>
      <c r="S435" s="238"/>
      <c r="T435" s="239"/>
      <c r="AT435" s="234" t="s">
        <v>178</v>
      </c>
      <c r="AU435" s="234" t="s">
        <v>81</v>
      </c>
      <c r="AV435" s="233" t="s">
        <v>185</v>
      </c>
      <c r="AW435" s="233" t="s">
        <v>35</v>
      </c>
      <c r="AX435" s="233" t="s">
        <v>71</v>
      </c>
      <c r="AY435" s="234" t="s">
        <v>169</v>
      </c>
    </row>
    <row r="436" spans="2:65" s="197" customFormat="1" x14ac:dyDescent="0.3">
      <c r="B436" s="196"/>
      <c r="D436" s="198" t="s">
        <v>178</v>
      </c>
      <c r="E436" s="199" t="s">
        <v>5</v>
      </c>
      <c r="F436" s="200" t="s">
        <v>518</v>
      </c>
      <c r="H436" s="199" t="s">
        <v>5</v>
      </c>
      <c r="L436" s="196"/>
      <c r="M436" s="201"/>
      <c r="N436" s="202"/>
      <c r="O436" s="202"/>
      <c r="P436" s="202"/>
      <c r="Q436" s="202"/>
      <c r="R436" s="202"/>
      <c r="S436" s="202"/>
      <c r="T436" s="203"/>
      <c r="AT436" s="199" t="s">
        <v>178</v>
      </c>
      <c r="AU436" s="199" t="s">
        <v>81</v>
      </c>
      <c r="AV436" s="197" t="s">
        <v>79</v>
      </c>
      <c r="AW436" s="197" t="s">
        <v>35</v>
      </c>
      <c r="AX436" s="197" t="s">
        <v>71</v>
      </c>
      <c r="AY436" s="199" t="s">
        <v>169</v>
      </c>
    </row>
    <row r="437" spans="2:65" s="205" customFormat="1" x14ac:dyDescent="0.3">
      <c r="B437" s="204"/>
      <c r="D437" s="198" t="s">
        <v>178</v>
      </c>
      <c r="E437" s="206" t="s">
        <v>5</v>
      </c>
      <c r="F437" s="207" t="s">
        <v>519</v>
      </c>
      <c r="H437" s="208">
        <v>12.635999999999999</v>
      </c>
      <c r="L437" s="204"/>
      <c r="M437" s="209"/>
      <c r="N437" s="210"/>
      <c r="O437" s="210"/>
      <c r="P437" s="210"/>
      <c r="Q437" s="210"/>
      <c r="R437" s="210"/>
      <c r="S437" s="210"/>
      <c r="T437" s="211"/>
      <c r="AT437" s="206" t="s">
        <v>178</v>
      </c>
      <c r="AU437" s="206" t="s">
        <v>81</v>
      </c>
      <c r="AV437" s="205" t="s">
        <v>81</v>
      </c>
      <c r="AW437" s="205" t="s">
        <v>35</v>
      </c>
      <c r="AX437" s="205" t="s">
        <v>71</v>
      </c>
      <c r="AY437" s="206" t="s">
        <v>169</v>
      </c>
    </row>
    <row r="438" spans="2:65" s="205" customFormat="1" x14ac:dyDescent="0.3">
      <c r="B438" s="204"/>
      <c r="D438" s="198" t="s">
        <v>178</v>
      </c>
      <c r="E438" s="206" t="s">
        <v>5</v>
      </c>
      <c r="F438" s="207" t="s">
        <v>520</v>
      </c>
      <c r="H438" s="208">
        <v>8.4600000000000009</v>
      </c>
      <c r="L438" s="204"/>
      <c r="M438" s="209"/>
      <c r="N438" s="210"/>
      <c r="O438" s="210"/>
      <c r="P438" s="210"/>
      <c r="Q438" s="210"/>
      <c r="R438" s="210"/>
      <c r="S438" s="210"/>
      <c r="T438" s="211"/>
      <c r="AT438" s="206" t="s">
        <v>178</v>
      </c>
      <c r="AU438" s="206" t="s">
        <v>81</v>
      </c>
      <c r="AV438" s="205" t="s">
        <v>81</v>
      </c>
      <c r="AW438" s="205" t="s">
        <v>35</v>
      </c>
      <c r="AX438" s="205" t="s">
        <v>71</v>
      </c>
      <c r="AY438" s="206" t="s">
        <v>169</v>
      </c>
    </row>
    <row r="439" spans="2:65" s="197" customFormat="1" x14ac:dyDescent="0.3">
      <c r="B439" s="196"/>
      <c r="D439" s="198" t="s">
        <v>178</v>
      </c>
      <c r="E439" s="199" t="s">
        <v>5</v>
      </c>
      <c r="F439" s="200" t="s">
        <v>497</v>
      </c>
      <c r="H439" s="199" t="s">
        <v>5</v>
      </c>
      <c r="L439" s="196"/>
      <c r="M439" s="201"/>
      <c r="N439" s="202"/>
      <c r="O439" s="202"/>
      <c r="P439" s="202"/>
      <c r="Q439" s="202"/>
      <c r="R439" s="202"/>
      <c r="S439" s="202"/>
      <c r="T439" s="203"/>
      <c r="AT439" s="199" t="s">
        <v>178</v>
      </c>
      <c r="AU439" s="199" t="s">
        <v>81</v>
      </c>
      <c r="AV439" s="197" t="s">
        <v>79</v>
      </c>
      <c r="AW439" s="197" t="s">
        <v>35</v>
      </c>
      <c r="AX439" s="197" t="s">
        <v>71</v>
      </c>
      <c r="AY439" s="199" t="s">
        <v>169</v>
      </c>
    </row>
    <row r="440" spans="2:65" s="205" customFormat="1" x14ac:dyDescent="0.3">
      <c r="B440" s="204"/>
      <c r="D440" s="198" t="s">
        <v>178</v>
      </c>
      <c r="E440" s="206" t="s">
        <v>5</v>
      </c>
      <c r="F440" s="207" t="s">
        <v>521</v>
      </c>
      <c r="H440" s="208">
        <v>-1.5760000000000001</v>
      </c>
      <c r="L440" s="204"/>
      <c r="M440" s="209"/>
      <c r="N440" s="210"/>
      <c r="O440" s="210"/>
      <c r="P440" s="210"/>
      <c r="Q440" s="210"/>
      <c r="R440" s="210"/>
      <c r="S440" s="210"/>
      <c r="T440" s="211"/>
      <c r="AT440" s="206" t="s">
        <v>178</v>
      </c>
      <c r="AU440" s="206" t="s">
        <v>81</v>
      </c>
      <c r="AV440" s="205" t="s">
        <v>81</v>
      </c>
      <c r="AW440" s="205" t="s">
        <v>35</v>
      </c>
      <c r="AX440" s="205" t="s">
        <v>71</v>
      </c>
      <c r="AY440" s="206" t="s">
        <v>169</v>
      </c>
    </row>
    <row r="441" spans="2:65" s="233" customFormat="1" x14ac:dyDescent="0.3">
      <c r="B441" s="232"/>
      <c r="D441" s="198" t="s">
        <v>178</v>
      </c>
      <c r="E441" s="234" t="s">
        <v>5</v>
      </c>
      <c r="F441" s="235" t="s">
        <v>502</v>
      </c>
      <c r="H441" s="236">
        <v>19.52</v>
      </c>
      <c r="L441" s="232"/>
      <c r="M441" s="237"/>
      <c r="N441" s="238"/>
      <c r="O441" s="238"/>
      <c r="P441" s="238"/>
      <c r="Q441" s="238"/>
      <c r="R441" s="238"/>
      <c r="S441" s="238"/>
      <c r="T441" s="239"/>
      <c r="AT441" s="234" t="s">
        <v>178</v>
      </c>
      <c r="AU441" s="234" t="s">
        <v>81</v>
      </c>
      <c r="AV441" s="233" t="s">
        <v>185</v>
      </c>
      <c r="AW441" s="233" t="s">
        <v>35</v>
      </c>
      <c r="AX441" s="233" t="s">
        <v>71</v>
      </c>
      <c r="AY441" s="234" t="s">
        <v>169</v>
      </c>
    </row>
    <row r="442" spans="2:65" s="213" customFormat="1" x14ac:dyDescent="0.3">
      <c r="B442" s="212"/>
      <c r="D442" s="198" t="s">
        <v>178</v>
      </c>
      <c r="E442" s="214" t="s">
        <v>5</v>
      </c>
      <c r="F442" s="215" t="s">
        <v>181</v>
      </c>
      <c r="H442" s="216">
        <v>236.71100000000001</v>
      </c>
      <c r="L442" s="212"/>
      <c r="M442" s="217"/>
      <c r="N442" s="218"/>
      <c r="O442" s="218"/>
      <c r="P442" s="218"/>
      <c r="Q442" s="218"/>
      <c r="R442" s="218"/>
      <c r="S442" s="218"/>
      <c r="T442" s="219"/>
      <c r="AT442" s="214" t="s">
        <v>178</v>
      </c>
      <c r="AU442" s="214" t="s">
        <v>81</v>
      </c>
      <c r="AV442" s="213" t="s">
        <v>176</v>
      </c>
      <c r="AW442" s="213" t="s">
        <v>35</v>
      </c>
      <c r="AX442" s="213" t="s">
        <v>79</v>
      </c>
      <c r="AY442" s="214" t="s">
        <v>169</v>
      </c>
    </row>
    <row r="443" spans="2:65" s="103" customFormat="1" ht="25.5" customHeight="1" x14ac:dyDescent="0.3">
      <c r="B443" s="104"/>
      <c r="C443" s="185">
        <f>MAX($C$106:C442)+1</f>
        <v>49</v>
      </c>
      <c r="D443" s="185" t="s">
        <v>171</v>
      </c>
      <c r="E443" s="186" t="s">
        <v>522</v>
      </c>
      <c r="F443" s="187" t="s">
        <v>523</v>
      </c>
      <c r="G443" s="188" t="s">
        <v>188</v>
      </c>
      <c r="H443" s="189">
        <v>33.57</v>
      </c>
      <c r="I443" s="87"/>
      <c r="J443" s="190">
        <f>ROUND(I443*H443,2)</f>
        <v>0</v>
      </c>
      <c r="K443" s="187" t="s">
        <v>175</v>
      </c>
      <c r="L443" s="104"/>
      <c r="M443" s="191" t="s">
        <v>5</v>
      </c>
      <c r="N443" s="192" t="s">
        <v>42</v>
      </c>
      <c r="O443" s="105"/>
      <c r="P443" s="193">
        <f>O443*H443</f>
        <v>0</v>
      </c>
      <c r="Q443" s="193">
        <v>0.25933</v>
      </c>
      <c r="R443" s="193">
        <f>Q443*H443</f>
        <v>8.7057081000000007</v>
      </c>
      <c r="S443" s="193">
        <v>0</v>
      </c>
      <c r="T443" s="194">
        <f>S443*H443</f>
        <v>0</v>
      </c>
      <c r="AR443" s="93" t="s">
        <v>176</v>
      </c>
      <c r="AT443" s="93" t="s">
        <v>171</v>
      </c>
      <c r="AU443" s="93" t="s">
        <v>81</v>
      </c>
      <c r="AY443" s="93" t="s">
        <v>169</v>
      </c>
      <c r="BE443" s="195">
        <f>IF(N443="základní",J443,0)</f>
        <v>0</v>
      </c>
      <c r="BF443" s="195">
        <f>IF(N443="snížená",J443,0)</f>
        <v>0</v>
      </c>
      <c r="BG443" s="195">
        <f>IF(N443="zákl. přenesená",J443,0)</f>
        <v>0</v>
      </c>
      <c r="BH443" s="195">
        <f>IF(N443="sníž. přenesená",J443,0)</f>
        <v>0</v>
      </c>
      <c r="BI443" s="195">
        <f>IF(N443="nulová",J443,0)</f>
        <v>0</v>
      </c>
      <c r="BJ443" s="93" t="s">
        <v>79</v>
      </c>
      <c r="BK443" s="195">
        <f>ROUND(I443*H443,2)</f>
        <v>0</v>
      </c>
      <c r="BL443" s="93" t="s">
        <v>176</v>
      </c>
      <c r="BM443" s="93" t="s">
        <v>524</v>
      </c>
    </row>
    <row r="444" spans="2:65" s="103" customFormat="1" ht="162" x14ac:dyDescent="0.3">
      <c r="B444" s="104"/>
      <c r="D444" s="198" t="s">
        <v>207</v>
      </c>
      <c r="F444" s="220" t="s">
        <v>494</v>
      </c>
      <c r="L444" s="104"/>
      <c r="M444" s="221"/>
      <c r="N444" s="105"/>
      <c r="O444" s="105"/>
      <c r="P444" s="105"/>
      <c r="Q444" s="105"/>
      <c r="R444" s="105"/>
      <c r="S444" s="105"/>
      <c r="T444" s="222"/>
      <c r="AT444" s="93" t="s">
        <v>207</v>
      </c>
      <c r="AU444" s="93" t="s">
        <v>81</v>
      </c>
    </row>
    <row r="445" spans="2:65" s="197" customFormat="1" x14ac:dyDescent="0.3">
      <c r="B445" s="196"/>
      <c r="D445" s="198" t="s">
        <v>178</v>
      </c>
      <c r="E445" s="199" t="s">
        <v>5</v>
      </c>
      <c r="F445" s="200" t="s">
        <v>525</v>
      </c>
      <c r="H445" s="199" t="s">
        <v>5</v>
      </c>
      <c r="L445" s="196"/>
      <c r="M445" s="201"/>
      <c r="N445" s="202"/>
      <c r="O445" s="202"/>
      <c r="P445" s="202"/>
      <c r="Q445" s="202"/>
      <c r="R445" s="202"/>
      <c r="S445" s="202"/>
      <c r="T445" s="203"/>
      <c r="AT445" s="199" t="s">
        <v>178</v>
      </c>
      <c r="AU445" s="199" t="s">
        <v>81</v>
      </c>
      <c r="AV445" s="197" t="s">
        <v>79</v>
      </c>
      <c r="AW445" s="197" t="s">
        <v>35</v>
      </c>
      <c r="AX445" s="197" t="s">
        <v>71</v>
      </c>
      <c r="AY445" s="199" t="s">
        <v>169</v>
      </c>
    </row>
    <row r="446" spans="2:65" s="205" customFormat="1" x14ac:dyDescent="0.3">
      <c r="B446" s="204"/>
      <c r="D446" s="198" t="s">
        <v>178</v>
      </c>
      <c r="E446" s="206" t="s">
        <v>5</v>
      </c>
      <c r="F446" s="207" t="s">
        <v>526</v>
      </c>
      <c r="H446" s="208">
        <v>3.66</v>
      </c>
      <c r="L446" s="204"/>
      <c r="M446" s="209"/>
      <c r="N446" s="210"/>
      <c r="O446" s="210"/>
      <c r="P446" s="210"/>
      <c r="Q446" s="210"/>
      <c r="R446" s="210"/>
      <c r="S446" s="210"/>
      <c r="T446" s="211"/>
      <c r="AT446" s="206" t="s">
        <v>178</v>
      </c>
      <c r="AU446" s="206" t="s">
        <v>81</v>
      </c>
      <c r="AV446" s="205" t="s">
        <v>81</v>
      </c>
      <c r="AW446" s="205" t="s">
        <v>35</v>
      </c>
      <c r="AX446" s="205" t="s">
        <v>71</v>
      </c>
      <c r="AY446" s="206" t="s">
        <v>169</v>
      </c>
    </row>
    <row r="447" spans="2:65" s="205" customFormat="1" x14ac:dyDescent="0.3">
      <c r="B447" s="204"/>
      <c r="D447" s="198" t="s">
        <v>178</v>
      </c>
      <c r="E447" s="206" t="s">
        <v>5</v>
      </c>
      <c r="F447" s="207" t="s">
        <v>527</v>
      </c>
      <c r="H447" s="208">
        <v>13.535</v>
      </c>
      <c r="L447" s="204"/>
      <c r="M447" s="209"/>
      <c r="N447" s="210"/>
      <c r="O447" s="210"/>
      <c r="P447" s="210"/>
      <c r="Q447" s="210"/>
      <c r="R447" s="210"/>
      <c r="S447" s="210"/>
      <c r="T447" s="211"/>
      <c r="AT447" s="206" t="s">
        <v>178</v>
      </c>
      <c r="AU447" s="206" t="s">
        <v>81</v>
      </c>
      <c r="AV447" s="205" t="s">
        <v>81</v>
      </c>
      <c r="AW447" s="205" t="s">
        <v>35</v>
      </c>
      <c r="AX447" s="205" t="s">
        <v>71</v>
      </c>
      <c r="AY447" s="206" t="s">
        <v>169</v>
      </c>
    </row>
    <row r="448" spans="2:65" s="205" customFormat="1" x14ac:dyDescent="0.3">
      <c r="B448" s="204"/>
      <c r="D448" s="198" t="s">
        <v>178</v>
      </c>
      <c r="E448" s="206" t="s">
        <v>5</v>
      </c>
      <c r="F448" s="207" t="s">
        <v>528</v>
      </c>
      <c r="H448" s="208">
        <v>11.255000000000001</v>
      </c>
      <c r="L448" s="204"/>
      <c r="M448" s="209"/>
      <c r="N448" s="210"/>
      <c r="O448" s="210"/>
      <c r="P448" s="210"/>
      <c r="Q448" s="210"/>
      <c r="R448" s="210"/>
      <c r="S448" s="210"/>
      <c r="T448" s="211"/>
      <c r="AT448" s="206" t="s">
        <v>178</v>
      </c>
      <c r="AU448" s="206" t="s">
        <v>81</v>
      </c>
      <c r="AV448" s="205" t="s">
        <v>81</v>
      </c>
      <c r="AW448" s="205" t="s">
        <v>35</v>
      </c>
      <c r="AX448" s="205" t="s">
        <v>71</v>
      </c>
      <c r="AY448" s="206" t="s">
        <v>169</v>
      </c>
    </row>
    <row r="449" spans="2:65" s="205" customFormat="1" x14ac:dyDescent="0.3">
      <c r="B449" s="204"/>
      <c r="D449" s="198" t="s">
        <v>178</v>
      </c>
      <c r="E449" s="206" t="s">
        <v>5</v>
      </c>
      <c r="F449" s="207" t="s">
        <v>529</v>
      </c>
      <c r="H449" s="208">
        <v>0.7</v>
      </c>
      <c r="L449" s="204"/>
      <c r="M449" s="209"/>
      <c r="N449" s="210"/>
      <c r="O449" s="210"/>
      <c r="P449" s="210"/>
      <c r="Q449" s="210"/>
      <c r="R449" s="210"/>
      <c r="S449" s="210"/>
      <c r="T449" s="211"/>
      <c r="AT449" s="206" t="s">
        <v>178</v>
      </c>
      <c r="AU449" s="206" t="s">
        <v>81</v>
      </c>
      <c r="AV449" s="205" t="s">
        <v>81</v>
      </c>
      <c r="AW449" s="205" t="s">
        <v>35</v>
      </c>
      <c r="AX449" s="205" t="s">
        <v>71</v>
      </c>
      <c r="AY449" s="206" t="s">
        <v>169</v>
      </c>
    </row>
    <row r="450" spans="2:65" s="205" customFormat="1" x14ac:dyDescent="0.3">
      <c r="B450" s="204"/>
      <c r="D450" s="198" t="s">
        <v>178</v>
      </c>
      <c r="E450" s="206" t="s">
        <v>5</v>
      </c>
      <c r="F450" s="207" t="s">
        <v>530</v>
      </c>
      <c r="H450" s="208">
        <v>4.42</v>
      </c>
      <c r="L450" s="204"/>
      <c r="M450" s="209"/>
      <c r="N450" s="210"/>
      <c r="O450" s="210"/>
      <c r="P450" s="210"/>
      <c r="Q450" s="210"/>
      <c r="R450" s="210"/>
      <c r="S450" s="210"/>
      <c r="T450" s="211"/>
      <c r="AT450" s="206" t="s">
        <v>178</v>
      </c>
      <c r="AU450" s="206" t="s">
        <v>81</v>
      </c>
      <c r="AV450" s="205" t="s">
        <v>81</v>
      </c>
      <c r="AW450" s="205" t="s">
        <v>35</v>
      </c>
      <c r="AX450" s="205" t="s">
        <v>71</v>
      </c>
      <c r="AY450" s="206" t="s">
        <v>169</v>
      </c>
    </row>
    <row r="451" spans="2:65" s="213" customFormat="1" x14ac:dyDescent="0.3">
      <c r="B451" s="212"/>
      <c r="D451" s="198" t="s">
        <v>178</v>
      </c>
      <c r="E451" s="214" t="s">
        <v>5</v>
      </c>
      <c r="F451" s="215" t="s">
        <v>181</v>
      </c>
      <c r="H451" s="216">
        <v>33.57</v>
      </c>
      <c r="L451" s="212"/>
      <c r="M451" s="217"/>
      <c r="N451" s="218"/>
      <c r="O451" s="218"/>
      <c r="P451" s="218"/>
      <c r="Q451" s="218"/>
      <c r="R451" s="218"/>
      <c r="S451" s="218"/>
      <c r="T451" s="219"/>
      <c r="AT451" s="214" t="s">
        <v>178</v>
      </c>
      <c r="AU451" s="214" t="s">
        <v>81</v>
      </c>
      <c r="AV451" s="213" t="s">
        <v>176</v>
      </c>
      <c r="AW451" s="213" t="s">
        <v>35</v>
      </c>
      <c r="AX451" s="213" t="s">
        <v>79</v>
      </c>
      <c r="AY451" s="214" t="s">
        <v>169</v>
      </c>
    </row>
    <row r="452" spans="2:65" s="103" customFormat="1" ht="25.5" customHeight="1" x14ac:dyDescent="0.3">
      <c r="B452" s="104"/>
      <c r="C452" s="185">
        <f>MAX($C$106:C451)+1</f>
        <v>50</v>
      </c>
      <c r="D452" s="185" t="s">
        <v>171</v>
      </c>
      <c r="E452" s="186" t="s">
        <v>531</v>
      </c>
      <c r="F452" s="187" t="s">
        <v>532</v>
      </c>
      <c r="G452" s="188" t="s">
        <v>188</v>
      </c>
      <c r="H452" s="189">
        <v>220.965</v>
      </c>
      <c r="I452" s="87"/>
      <c r="J452" s="190">
        <f>ROUND(I452*H452,2)</f>
        <v>0</v>
      </c>
      <c r="K452" s="187" t="s">
        <v>175</v>
      </c>
      <c r="L452" s="104"/>
      <c r="M452" s="191" t="s">
        <v>5</v>
      </c>
      <c r="N452" s="192" t="s">
        <v>42</v>
      </c>
      <c r="O452" s="105"/>
      <c r="P452" s="193">
        <f>O452*H452</f>
        <v>0</v>
      </c>
      <c r="Q452" s="193">
        <v>0.27766999999999997</v>
      </c>
      <c r="R452" s="193">
        <f>Q452*H452</f>
        <v>61.355351549999995</v>
      </c>
      <c r="S452" s="193">
        <v>0</v>
      </c>
      <c r="T452" s="194">
        <f>S452*H452</f>
        <v>0</v>
      </c>
      <c r="AR452" s="93" t="s">
        <v>176</v>
      </c>
      <c r="AT452" s="93" t="s">
        <v>171</v>
      </c>
      <c r="AU452" s="93" t="s">
        <v>81</v>
      </c>
      <c r="AY452" s="93" t="s">
        <v>169</v>
      </c>
      <c r="BE452" s="195">
        <f>IF(N452="základní",J452,0)</f>
        <v>0</v>
      </c>
      <c r="BF452" s="195">
        <f>IF(N452="snížená",J452,0)</f>
        <v>0</v>
      </c>
      <c r="BG452" s="195">
        <f>IF(N452="zákl. přenesená",J452,0)</f>
        <v>0</v>
      </c>
      <c r="BH452" s="195">
        <f>IF(N452="sníž. přenesená",J452,0)</f>
        <v>0</v>
      </c>
      <c r="BI452" s="195">
        <f>IF(N452="nulová",J452,0)</f>
        <v>0</v>
      </c>
      <c r="BJ452" s="93" t="s">
        <v>79</v>
      </c>
      <c r="BK452" s="195">
        <f>ROUND(I452*H452,2)</f>
        <v>0</v>
      </c>
      <c r="BL452" s="93" t="s">
        <v>176</v>
      </c>
      <c r="BM452" s="93" t="s">
        <v>533</v>
      </c>
    </row>
    <row r="453" spans="2:65" s="103" customFormat="1" ht="162" x14ac:dyDescent="0.3">
      <c r="B453" s="104"/>
      <c r="D453" s="198" t="s">
        <v>207</v>
      </c>
      <c r="F453" s="220" t="s">
        <v>494</v>
      </c>
      <c r="L453" s="104"/>
      <c r="M453" s="221"/>
      <c r="N453" s="105"/>
      <c r="O453" s="105"/>
      <c r="P453" s="105"/>
      <c r="Q453" s="105"/>
      <c r="R453" s="105"/>
      <c r="S453" s="105"/>
      <c r="T453" s="222"/>
      <c r="AT453" s="93" t="s">
        <v>207</v>
      </c>
      <c r="AU453" s="93" t="s">
        <v>81</v>
      </c>
    </row>
    <row r="454" spans="2:65" s="197" customFormat="1" x14ac:dyDescent="0.3">
      <c r="B454" s="196"/>
      <c r="D454" s="198" t="s">
        <v>178</v>
      </c>
      <c r="E454" s="199" t="s">
        <v>5</v>
      </c>
      <c r="F454" s="200" t="s">
        <v>534</v>
      </c>
      <c r="H454" s="199" t="s">
        <v>5</v>
      </c>
      <c r="L454" s="196"/>
      <c r="M454" s="201"/>
      <c r="N454" s="202"/>
      <c r="O454" s="202"/>
      <c r="P454" s="202"/>
      <c r="Q454" s="202"/>
      <c r="R454" s="202"/>
      <c r="S454" s="202"/>
      <c r="T454" s="203"/>
      <c r="AT454" s="199" t="s">
        <v>178</v>
      </c>
      <c r="AU454" s="199" t="s">
        <v>81</v>
      </c>
      <c r="AV454" s="197" t="s">
        <v>79</v>
      </c>
      <c r="AW454" s="197" t="s">
        <v>35</v>
      </c>
      <c r="AX454" s="197" t="s">
        <v>71</v>
      </c>
      <c r="AY454" s="199" t="s">
        <v>169</v>
      </c>
    </row>
    <row r="455" spans="2:65" s="205" customFormat="1" x14ac:dyDescent="0.3">
      <c r="B455" s="204"/>
      <c r="D455" s="198" t="s">
        <v>178</v>
      </c>
      <c r="E455" s="206" t="s">
        <v>5</v>
      </c>
      <c r="F455" s="207" t="s">
        <v>535</v>
      </c>
      <c r="H455" s="208">
        <v>93.391999999999996</v>
      </c>
      <c r="L455" s="204"/>
      <c r="M455" s="209"/>
      <c r="N455" s="210"/>
      <c r="O455" s="210"/>
      <c r="P455" s="210"/>
      <c r="Q455" s="210"/>
      <c r="R455" s="210"/>
      <c r="S455" s="210"/>
      <c r="T455" s="211"/>
      <c r="AT455" s="206" t="s">
        <v>178</v>
      </c>
      <c r="AU455" s="206" t="s">
        <v>81</v>
      </c>
      <c r="AV455" s="205" t="s">
        <v>81</v>
      </c>
      <c r="AW455" s="205" t="s">
        <v>35</v>
      </c>
      <c r="AX455" s="205" t="s">
        <v>71</v>
      </c>
      <c r="AY455" s="206" t="s">
        <v>169</v>
      </c>
    </row>
    <row r="456" spans="2:65" s="205" customFormat="1" x14ac:dyDescent="0.3">
      <c r="B456" s="204"/>
      <c r="D456" s="198" t="s">
        <v>178</v>
      </c>
      <c r="E456" s="206" t="s">
        <v>5</v>
      </c>
      <c r="F456" s="207" t="s">
        <v>536</v>
      </c>
      <c r="H456" s="208">
        <v>77.66</v>
      </c>
      <c r="L456" s="204"/>
      <c r="M456" s="209"/>
      <c r="N456" s="210"/>
      <c r="O456" s="210"/>
      <c r="P456" s="210"/>
      <c r="Q456" s="210"/>
      <c r="R456" s="210"/>
      <c r="S456" s="210"/>
      <c r="T456" s="211"/>
      <c r="AT456" s="206" t="s">
        <v>178</v>
      </c>
      <c r="AU456" s="206" t="s">
        <v>81</v>
      </c>
      <c r="AV456" s="205" t="s">
        <v>81</v>
      </c>
      <c r="AW456" s="205" t="s">
        <v>35</v>
      </c>
      <c r="AX456" s="205" t="s">
        <v>71</v>
      </c>
      <c r="AY456" s="206" t="s">
        <v>169</v>
      </c>
    </row>
    <row r="457" spans="2:65" s="205" customFormat="1" x14ac:dyDescent="0.3">
      <c r="B457" s="204"/>
      <c r="D457" s="198" t="s">
        <v>178</v>
      </c>
      <c r="E457" s="206" t="s">
        <v>5</v>
      </c>
      <c r="F457" s="207" t="s">
        <v>537</v>
      </c>
      <c r="H457" s="208">
        <v>4.83</v>
      </c>
      <c r="L457" s="204"/>
      <c r="M457" s="209"/>
      <c r="N457" s="210"/>
      <c r="O457" s="210"/>
      <c r="P457" s="210"/>
      <c r="Q457" s="210"/>
      <c r="R457" s="210"/>
      <c r="S457" s="210"/>
      <c r="T457" s="211"/>
      <c r="AT457" s="206" t="s">
        <v>178</v>
      </c>
      <c r="AU457" s="206" t="s">
        <v>81</v>
      </c>
      <c r="AV457" s="205" t="s">
        <v>81</v>
      </c>
      <c r="AW457" s="205" t="s">
        <v>35</v>
      </c>
      <c r="AX457" s="205" t="s">
        <v>71</v>
      </c>
      <c r="AY457" s="206" t="s">
        <v>169</v>
      </c>
    </row>
    <row r="458" spans="2:65" s="205" customFormat="1" x14ac:dyDescent="0.3">
      <c r="B458" s="204"/>
      <c r="D458" s="198" t="s">
        <v>178</v>
      </c>
      <c r="E458" s="206" t="s">
        <v>5</v>
      </c>
      <c r="F458" s="207" t="s">
        <v>538</v>
      </c>
      <c r="H458" s="208">
        <v>30.498000000000001</v>
      </c>
      <c r="L458" s="204"/>
      <c r="M458" s="209"/>
      <c r="N458" s="210"/>
      <c r="O458" s="210"/>
      <c r="P458" s="210"/>
      <c r="Q458" s="210"/>
      <c r="R458" s="210"/>
      <c r="S458" s="210"/>
      <c r="T458" s="211"/>
      <c r="AT458" s="206" t="s">
        <v>178</v>
      </c>
      <c r="AU458" s="206" t="s">
        <v>81</v>
      </c>
      <c r="AV458" s="205" t="s">
        <v>81</v>
      </c>
      <c r="AW458" s="205" t="s">
        <v>35</v>
      </c>
      <c r="AX458" s="205" t="s">
        <v>71</v>
      </c>
      <c r="AY458" s="206" t="s">
        <v>169</v>
      </c>
    </row>
    <row r="459" spans="2:65" s="205" customFormat="1" x14ac:dyDescent="0.3">
      <c r="B459" s="204"/>
      <c r="D459" s="198" t="s">
        <v>178</v>
      </c>
      <c r="E459" s="206" t="s">
        <v>5</v>
      </c>
      <c r="F459" s="207" t="s">
        <v>539</v>
      </c>
      <c r="H459" s="208">
        <v>25.254000000000001</v>
      </c>
      <c r="L459" s="204"/>
      <c r="M459" s="209"/>
      <c r="N459" s="210"/>
      <c r="O459" s="210"/>
      <c r="P459" s="210"/>
      <c r="Q459" s="210"/>
      <c r="R459" s="210"/>
      <c r="S459" s="210"/>
      <c r="T459" s="211"/>
      <c r="AT459" s="206" t="s">
        <v>178</v>
      </c>
      <c r="AU459" s="206" t="s">
        <v>81</v>
      </c>
      <c r="AV459" s="205" t="s">
        <v>81</v>
      </c>
      <c r="AW459" s="205" t="s">
        <v>35</v>
      </c>
      <c r="AX459" s="205" t="s">
        <v>71</v>
      </c>
      <c r="AY459" s="206" t="s">
        <v>169</v>
      </c>
    </row>
    <row r="460" spans="2:65" s="205" customFormat="1" x14ac:dyDescent="0.3">
      <c r="B460" s="204"/>
      <c r="D460" s="198" t="s">
        <v>178</v>
      </c>
      <c r="E460" s="206" t="s">
        <v>5</v>
      </c>
      <c r="F460" s="207" t="s">
        <v>540</v>
      </c>
      <c r="H460" s="208">
        <v>12.696</v>
      </c>
      <c r="L460" s="204"/>
      <c r="M460" s="209"/>
      <c r="N460" s="210"/>
      <c r="O460" s="210"/>
      <c r="P460" s="210"/>
      <c r="Q460" s="210"/>
      <c r="R460" s="210"/>
      <c r="S460" s="210"/>
      <c r="T460" s="211"/>
      <c r="AT460" s="206" t="s">
        <v>178</v>
      </c>
      <c r="AU460" s="206" t="s">
        <v>81</v>
      </c>
      <c r="AV460" s="205" t="s">
        <v>81</v>
      </c>
      <c r="AW460" s="205" t="s">
        <v>35</v>
      </c>
      <c r="AX460" s="205" t="s">
        <v>71</v>
      </c>
      <c r="AY460" s="206" t="s">
        <v>169</v>
      </c>
    </row>
    <row r="461" spans="2:65" s="197" customFormat="1" x14ac:dyDescent="0.3">
      <c r="B461" s="196"/>
      <c r="D461" s="198" t="s">
        <v>178</v>
      </c>
      <c r="E461" s="199" t="s">
        <v>5</v>
      </c>
      <c r="F461" s="200" t="s">
        <v>541</v>
      </c>
      <c r="H461" s="199" t="s">
        <v>5</v>
      </c>
      <c r="L461" s="196"/>
      <c r="M461" s="201"/>
      <c r="N461" s="202"/>
      <c r="O461" s="202"/>
      <c r="P461" s="202"/>
      <c r="Q461" s="202"/>
      <c r="R461" s="202"/>
      <c r="S461" s="202"/>
      <c r="T461" s="203"/>
      <c r="AT461" s="199" t="s">
        <v>178</v>
      </c>
      <c r="AU461" s="199" t="s">
        <v>81</v>
      </c>
      <c r="AV461" s="197" t="s">
        <v>79</v>
      </c>
      <c r="AW461" s="197" t="s">
        <v>35</v>
      </c>
      <c r="AX461" s="197" t="s">
        <v>71</v>
      </c>
      <c r="AY461" s="199" t="s">
        <v>169</v>
      </c>
    </row>
    <row r="462" spans="2:65" s="205" customFormat="1" x14ac:dyDescent="0.3">
      <c r="B462" s="204"/>
      <c r="D462" s="198" t="s">
        <v>178</v>
      </c>
      <c r="E462" s="206" t="s">
        <v>5</v>
      </c>
      <c r="F462" s="207" t="s">
        <v>542</v>
      </c>
      <c r="H462" s="208">
        <v>-7.5</v>
      </c>
      <c r="L462" s="204"/>
      <c r="M462" s="209"/>
      <c r="N462" s="210"/>
      <c r="O462" s="210"/>
      <c r="P462" s="210"/>
      <c r="Q462" s="210"/>
      <c r="R462" s="210"/>
      <c r="S462" s="210"/>
      <c r="T462" s="211"/>
      <c r="AT462" s="206" t="s">
        <v>178</v>
      </c>
      <c r="AU462" s="206" t="s">
        <v>81</v>
      </c>
      <c r="AV462" s="205" t="s">
        <v>81</v>
      </c>
      <c r="AW462" s="205" t="s">
        <v>35</v>
      </c>
      <c r="AX462" s="205" t="s">
        <v>71</v>
      </c>
      <c r="AY462" s="206" t="s">
        <v>169</v>
      </c>
    </row>
    <row r="463" spans="2:65" s="205" customFormat="1" x14ac:dyDescent="0.3">
      <c r="B463" s="204"/>
      <c r="D463" s="198" t="s">
        <v>178</v>
      </c>
      <c r="E463" s="206" t="s">
        <v>5</v>
      </c>
      <c r="F463" s="207" t="s">
        <v>543</v>
      </c>
      <c r="H463" s="208">
        <v>-2.3650000000000002</v>
      </c>
      <c r="L463" s="204"/>
      <c r="M463" s="209"/>
      <c r="N463" s="210"/>
      <c r="O463" s="210"/>
      <c r="P463" s="210"/>
      <c r="Q463" s="210"/>
      <c r="R463" s="210"/>
      <c r="S463" s="210"/>
      <c r="T463" s="211"/>
      <c r="AT463" s="206" t="s">
        <v>178</v>
      </c>
      <c r="AU463" s="206" t="s">
        <v>81</v>
      </c>
      <c r="AV463" s="205" t="s">
        <v>81</v>
      </c>
      <c r="AW463" s="205" t="s">
        <v>35</v>
      </c>
      <c r="AX463" s="205" t="s">
        <v>71</v>
      </c>
      <c r="AY463" s="206" t="s">
        <v>169</v>
      </c>
    </row>
    <row r="464" spans="2:65" s="205" customFormat="1" x14ac:dyDescent="0.3">
      <c r="B464" s="204"/>
      <c r="D464" s="198" t="s">
        <v>178</v>
      </c>
      <c r="E464" s="206" t="s">
        <v>5</v>
      </c>
      <c r="F464" s="207" t="s">
        <v>544</v>
      </c>
      <c r="H464" s="208">
        <v>-13.5</v>
      </c>
      <c r="L464" s="204"/>
      <c r="M464" s="209"/>
      <c r="N464" s="210"/>
      <c r="O464" s="210"/>
      <c r="P464" s="210"/>
      <c r="Q464" s="210"/>
      <c r="R464" s="210"/>
      <c r="S464" s="210"/>
      <c r="T464" s="211"/>
      <c r="AT464" s="206" t="s">
        <v>178</v>
      </c>
      <c r="AU464" s="206" t="s">
        <v>81</v>
      </c>
      <c r="AV464" s="205" t="s">
        <v>81</v>
      </c>
      <c r="AW464" s="205" t="s">
        <v>35</v>
      </c>
      <c r="AX464" s="205" t="s">
        <v>71</v>
      </c>
      <c r="AY464" s="206" t="s">
        <v>169</v>
      </c>
    </row>
    <row r="465" spans="2:65" s="213" customFormat="1" x14ac:dyDescent="0.3">
      <c r="B465" s="212"/>
      <c r="D465" s="198" t="s">
        <v>178</v>
      </c>
      <c r="E465" s="214" t="s">
        <v>5</v>
      </c>
      <c r="F465" s="215" t="s">
        <v>181</v>
      </c>
      <c r="H465" s="216">
        <v>220.965</v>
      </c>
      <c r="L465" s="212"/>
      <c r="M465" s="217"/>
      <c r="N465" s="218"/>
      <c r="O465" s="218"/>
      <c r="P465" s="218"/>
      <c r="Q465" s="218"/>
      <c r="R465" s="218"/>
      <c r="S465" s="218"/>
      <c r="T465" s="219"/>
      <c r="AT465" s="214" t="s">
        <v>178</v>
      </c>
      <c r="AU465" s="214" t="s">
        <v>81</v>
      </c>
      <c r="AV465" s="213" t="s">
        <v>176</v>
      </c>
      <c r="AW465" s="213" t="s">
        <v>35</v>
      </c>
      <c r="AX465" s="213" t="s">
        <v>79</v>
      </c>
      <c r="AY465" s="214" t="s">
        <v>169</v>
      </c>
    </row>
    <row r="466" spans="2:65" s="103" customFormat="1" ht="25.5" customHeight="1" x14ac:dyDescent="0.3">
      <c r="B466" s="104"/>
      <c r="C466" s="185">
        <f>MAX($C$106:C465)+1</f>
        <v>51</v>
      </c>
      <c r="D466" s="185" t="s">
        <v>171</v>
      </c>
      <c r="E466" s="186" t="s">
        <v>545</v>
      </c>
      <c r="F466" s="187" t="s">
        <v>546</v>
      </c>
      <c r="G466" s="188" t="s">
        <v>174</v>
      </c>
      <c r="H466" s="189">
        <v>6</v>
      </c>
      <c r="I466" s="87"/>
      <c r="J466" s="190">
        <f>ROUND(I466*H466,2)</f>
        <v>0</v>
      </c>
      <c r="K466" s="187" t="s">
        <v>175</v>
      </c>
      <c r="L466" s="104"/>
      <c r="M466" s="191" t="s">
        <v>5</v>
      </c>
      <c r="N466" s="192" t="s">
        <v>42</v>
      </c>
      <c r="O466" s="105"/>
      <c r="P466" s="193">
        <f>O466*H466</f>
        <v>0</v>
      </c>
      <c r="Q466" s="193">
        <v>3.6549999999999999E-2</v>
      </c>
      <c r="R466" s="193">
        <f>Q466*H466</f>
        <v>0.21929999999999999</v>
      </c>
      <c r="S466" s="193">
        <v>0</v>
      </c>
      <c r="T466" s="194">
        <f>S466*H466</f>
        <v>0</v>
      </c>
      <c r="AR466" s="93" t="s">
        <v>176</v>
      </c>
      <c r="AT466" s="93" t="s">
        <v>171</v>
      </c>
      <c r="AU466" s="93" t="s">
        <v>81</v>
      </c>
      <c r="AY466" s="93" t="s">
        <v>169</v>
      </c>
      <c r="BE466" s="195">
        <f>IF(N466="základní",J466,0)</f>
        <v>0</v>
      </c>
      <c r="BF466" s="195">
        <f>IF(N466="snížená",J466,0)</f>
        <v>0</v>
      </c>
      <c r="BG466" s="195">
        <f>IF(N466="zákl. přenesená",J466,0)</f>
        <v>0</v>
      </c>
      <c r="BH466" s="195">
        <f>IF(N466="sníž. přenesená",J466,0)</f>
        <v>0</v>
      </c>
      <c r="BI466" s="195">
        <f>IF(N466="nulová",J466,0)</f>
        <v>0</v>
      </c>
      <c r="BJ466" s="93" t="s">
        <v>79</v>
      </c>
      <c r="BK466" s="195">
        <f>ROUND(I466*H466,2)</f>
        <v>0</v>
      </c>
      <c r="BL466" s="93" t="s">
        <v>176</v>
      </c>
      <c r="BM466" s="93" t="s">
        <v>547</v>
      </c>
    </row>
    <row r="467" spans="2:65" s="103" customFormat="1" ht="391.5" x14ac:dyDescent="0.3">
      <c r="B467" s="104"/>
      <c r="D467" s="198" t="s">
        <v>207</v>
      </c>
      <c r="F467" s="220" t="s">
        <v>548</v>
      </c>
      <c r="L467" s="104"/>
      <c r="M467" s="221"/>
      <c r="N467" s="105"/>
      <c r="O467" s="105"/>
      <c r="P467" s="105"/>
      <c r="Q467" s="105"/>
      <c r="R467" s="105"/>
      <c r="S467" s="105"/>
      <c r="T467" s="222"/>
      <c r="AT467" s="93" t="s">
        <v>207</v>
      </c>
      <c r="AU467" s="93" t="s">
        <v>81</v>
      </c>
    </row>
    <row r="468" spans="2:65" s="205" customFormat="1" x14ac:dyDescent="0.3">
      <c r="B468" s="204"/>
      <c r="D468" s="198" t="s">
        <v>178</v>
      </c>
      <c r="E468" s="206" t="s">
        <v>5</v>
      </c>
      <c r="F468" s="207" t="s">
        <v>549</v>
      </c>
      <c r="H468" s="208">
        <v>3</v>
      </c>
      <c r="L468" s="204"/>
      <c r="M468" s="209"/>
      <c r="N468" s="210"/>
      <c r="O468" s="210"/>
      <c r="P468" s="210"/>
      <c r="Q468" s="210"/>
      <c r="R468" s="210"/>
      <c r="S468" s="210"/>
      <c r="T468" s="211"/>
      <c r="AT468" s="206" t="s">
        <v>178</v>
      </c>
      <c r="AU468" s="206" t="s">
        <v>81</v>
      </c>
      <c r="AV468" s="205" t="s">
        <v>81</v>
      </c>
      <c r="AW468" s="205" t="s">
        <v>35</v>
      </c>
      <c r="AX468" s="205" t="s">
        <v>71</v>
      </c>
      <c r="AY468" s="206" t="s">
        <v>169</v>
      </c>
    </row>
    <row r="469" spans="2:65" s="205" customFormat="1" x14ac:dyDescent="0.3">
      <c r="B469" s="204"/>
      <c r="D469" s="198" t="s">
        <v>178</v>
      </c>
      <c r="E469" s="206" t="s">
        <v>5</v>
      </c>
      <c r="F469" s="207" t="s">
        <v>550</v>
      </c>
      <c r="H469" s="208">
        <v>3</v>
      </c>
      <c r="L469" s="204"/>
      <c r="M469" s="209"/>
      <c r="N469" s="210"/>
      <c r="O469" s="210"/>
      <c r="P469" s="210"/>
      <c r="Q469" s="210"/>
      <c r="R469" s="210"/>
      <c r="S469" s="210"/>
      <c r="T469" s="211"/>
      <c r="AT469" s="206" t="s">
        <v>178</v>
      </c>
      <c r="AU469" s="206" t="s">
        <v>81</v>
      </c>
      <c r="AV469" s="205" t="s">
        <v>81</v>
      </c>
      <c r="AW469" s="205" t="s">
        <v>35</v>
      </c>
      <c r="AX469" s="205" t="s">
        <v>71</v>
      </c>
      <c r="AY469" s="206" t="s">
        <v>169</v>
      </c>
    </row>
    <row r="470" spans="2:65" s="213" customFormat="1" x14ac:dyDescent="0.3">
      <c r="B470" s="212"/>
      <c r="D470" s="198" t="s">
        <v>178</v>
      </c>
      <c r="E470" s="214" t="s">
        <v>5</v>
      </c>
      <c r="F470" s="215" t="s">
        <v>181</v>
      </c>
      <c r="H470" s="216">
        <v>6</v>
      </c>
      <c r="L470" s="212"/>
      <c r="M470" s="217"/>
      <c r="N470" s="218"/>
      <c r="O470" s="218"/>
      <c r="P470" s="218"/>
      <c r="Q470" s="218"/>
      <c r="R470" s="218"/>
      <c r="S470" s="218"/>
      <c r="T470" s="219"/>
      <c r="AT470" s="214" t="s">
        <v>178</v>
      </c>
      <c r="AU470" s="214" t="s">
        <v>81</v>
      </c>
      <c r="AV470" s="213" t="s">
        <v>176</v>
      </c>
      <c r="AW470" s="213" t="s">
        <v>35</v>
      </c>
      <c r="AX470" s="213" t="s">
        <v>79</v>
      </c>
      <c r="AY470" s="214" t="s">
        <v>169</v>
      </c>
    </row>
    <row r="471" spans="2:65" s="103" customFormat="1" ht="25.5" customHeight="1" x14ac:dyDescent="0.3">
      <c r="B471" s="104"/>
      <c r="C471" s="185">
        <f>MAX($C$106:C470)+1</f>
        <v>52</v>
      </c>
      <c r="D471" s="185" t="s">
        <v>171</v>
      </c>
      <c r="E471" s="186" t="s">
        <v>551</v>
      </c>
      <c r="F471" s="187" t="s">
        <v>552</v>
      </c>
      <c r="G471" s="188" t="s">
        <v>174</v>
      </c>
      <c r="H471" s="189">
        <v>15</v>
      </c>
      <c r="I471" s="87"/>
      <c r="J471" s="190">
        <f>ROUND(I471*H471,2)</f>
        <v>0</v>
      </c>
      <c r="K471" s="187" t="s">
        <v>175</v>
      </c>
      <c r="L471" s="104"/>
      <c r="M471" s="191" t="s">
        <v>5</v>
      </c>
      <c r="N471" s="192" t="s">
        <v>42</v>
      </c>
      <c r="O471" s="105"/>
      <c r="P471" s="193">
        <f>O471*H471</f>
        <v>0</v>
      </c>
      <c r="Q471" s="193">
        <v>4.555E-2</v>
      </c>
      <c r="R471" s="193">
        <f>Q471*H471</f>
        <v>0.68325000000000002</v>
      </c>
      <c r="S471" s="193">
        <v>0</v>
      </c>
      <c r="T471" s="194">
        <f>S471*H471</f>
        <v>0</v>
      </c>
      <c r="AR471" s="93" t="s">
        <v>176</v>
      </c>
      <c r="AT471" s="93" t="s">
        <v>171</v>
      </c>
      <c r="AU471" s="93" t="s">
        <v>81</v>
      </c>
      <c r="AY471" s="93" t="s">
        <v>169</v>
      </c>
      <c r="BE471" s="195">
        <f>IF(N471="základní",J471,0)</f>
        <v>0</v>
      </c>
      <c r="BF471" s="195">
        <f>IF(N471="snížená",J471,0)</f>
        <v>0</v>
      </c>
      <c r="BG471" s="195">
        <f>IF(N471="zákl. přenesená",J471,0)</f>
        <v>0</v>
      </c>
      <c r="BH471" s="195">
        <f>IF(N471="sníž. přenesená",J471,0)</f>
        <v>0</v>
      </c>
      <c r="BI471" s="195">
        <f>IF(N471="nulová",J471,0)</f>
        <v>0</v>
      </c>
      <c r="BJ471" s="93" t="s">
        <v>79</v>
      </c>
      <c r="BK471" s="195">
        <f>ROUND(I471*H471,2)</f>
        <v>0</v>
      </c>
      <c r="BL471" s="93" t="s">
        <v>176</v>
      </c>
      <c r="BM471" s="93" t="s">
        <v>553</v>
      </c>
    </row>
    <row r="472" spans="2:65" s="103" customFormat="1" ht="391.5" x14ac:dyDescent="0.3">
      <c r="B472" s="104"/>
      <c r="D472" s="198" t="s">
        <v>207</v>
      </c>
      <c r="F472" s="220" t="s">
        <v>548</v>
      </c>
      <c r="L472" s="104"/>
      <c r="M472" s="221"/>
      <c r="N472" s="105"/>
      <c r="O472" s="105"/>
      <c r="P472" s="105"/>
      <c r="Q472" s="105"/>
      <c r="R472" s="105"/>
      <c r="S472" s="105"/>
      <c r="T472" s="222"/>
      <c r="AT472" s="93" t="s">
        <v>207</v>
      </c>
      <c r="AU472" s="93" t="s">
        <v>81</v>
      </c>
    </row>
    <row r="473" spans="2:65" s="205" customFormat="1" x14ac:dyDescent="0.3">
      <c r="B473" s="204"/>
      <c r="D473" s="198" t="s">
        <v>178</v>
      </c>
      <c r="E473" s="206" t="s">
        <v>5</v>
      </c>
      <c r="F473" s="207" t="s">
        <v>554</v>
      </c>
      <c r="H473" s="208">
        <v>15</v>
      </c>
      <c r="L473" s="204"/>
      <c r="M473" s="209"/>
      <c r="N473" s="210"/>
      <c r="O473" s="210"/>
      <c r="P473" s="210"/>
      <c r="Q473" s="210"/>
      <c r="R473" s="210"/>
      <c r="S473" s="210"/>
      <c r="T473" s="211"/>
      <c r="AT473" s="206" t="s">
        <v>178</v>
      </c>
      <c r="AU473" s="206" t="s">
        <v>81</v>
      </c>
      <c r="AV473" s="205" t="s">
        <v>81</v>
      </c>
      <c r="AW473" s="205" t="s">
        <v>35</v>
      </c>
      <c r="AX473" s="205" t="s">
        <v>71</v>
      </c>
      <c r="AY473" s="206" t="s">
        <v>169</v>
      </c>
    </row>
    <row r="474" spans="2:65" s="213" customFormat="1" x14ac:dyDescent="0.3">
      <c r="B474" s="212"/>
      <c r="D474" s="198" t="s">
        <v>178</v>
      </c>
      <c r="E474" s="214" t="s">
        <v>5</v>
      </c>
      <c r="F474" s="215" t="s">
        <v>181</v>
      </c>
      <c r="H474" s="216">
        <v>15</v>
      </c>
      <c r="L474" s="212"/>
      <c r="M474" s="217"/>
      <c r="N474" s="218"/>
      <c r="O474" s="218"/>
      <c r="P474" s="218"/>
      <c r="Q474" s="218"/>
      <c r="R474" s="218"/>
      <c r="S474" s="218"/>
      <c r="T474" s="219"/>
      <c r="AT474" s="214" t="s">
        <v>178</v>
      </c>
      <c r="AU474" s="214" t="s">
        <v>81</v>
      </c>
      <c r="AV474" s="213" t="s">
        <v>176</v>
      </c>
      <c r="AW474" s="213" t="s">
        <v>35</v>
      </c>
      <c r="AX474" s="213" t="s">
        <v>79</v>
      </c>
      <c r="AY474" s="214" t="s">
        <v>169</v>
      </c>
    </row>
    <row r="475" spans="2:65" s="103" customFormat="1" ht="25.5" customHeight="1" x14ac:dyDescent="0.3">
      <c r="B475" s="104"/>
      <c r="C475" s="185">
        <f>MAX($C$106:C474)+1</f>
        <v>53</v>
      </c>
      <c r="D475" s="185" t="s">
        <v>171</v>
      </c>
      <c r="E475" s="186" t="s">
        <v>555</v>
      </c>
      <c r="F475" s="187" t="s">
        <v>556</v>
      </c>
      <c r="G475" s="188" t="s">
        <v>174</v>
      </c>
      <c r="H475" s="189">
        <v>20</v>
      </c>
      <c r="I475" s="87"/>
      <c r="J475" s="190">
        <f>ROUND(I475*H475,2)</f>
        <v>0</v>
      </c>
      <c r="K475" s="187" t="s">
        <v>175</v>
      </c>
      <c r="L475" s="104"/>
      <c r="M475" s="191" t="s">
        <v>5</v>
      </c>
      <c r="N475" s="192" t="s">
        <v>42</v>
      </c>
      <c r="O475" s="105"/>
      <c r="P475" s="193">
        <f>O475*H475</f>
        <v>0</v>
      </c>
      <c r="Q475" s="193">
        <v>5.4550000000000001E-2</v>
      </c>
      <c r="R475" s="193">
        <f>Q475*H475</f>
        <v>1.091</v>
      </c>
      <c r="S475" s="193">
        <v>0</v>
      </c>
      <c r="T475" s="194">
        <f>S475*H475</f>
        <v>0</v>
      </c>
      <c r="AR475" s="93" t="s">
        <v>176</v>
      </c>
      <c r="AT475" s="93" t="s">
        <v>171</v>
      </c>
      <c r="AU475" s="93" t="s">
        <v>81</v>
      </c>
      <c r="AY475" s="93" t="s">
        <v>169</v>
      </c>
      <c r="BE475" s="195">
        <f>IF(N475="základní",J475,0)</f>
        <v>0</v>
      </c>
      <c r="BF475" s="195">
        <f>IF(N475="snížená",J475,0)</f>
        <v>0</v>
      </c>
      <c r="BG475" s="195">
        <f>IF(N475="zákl. přenesená",J475,0)</f>
        <v>0</v>
      </c>
      <c r="BH475" s="195">
        <f>IF(N475="sníž. přenesená",J475,0)</f>
        <v>0</v>
      </c>
      <c r="BI475" s="195">
        <f>IF(N475="nulová",J475,0)</f>
        <v>0</v>
      </c>
      <c r="BJ475" s="93" t="s">
        <v>79</v>
      </c>
      <c r="BK475" s="195">
        <f>ROUND(I475*H475,2)</f>
        <v>0</v>
      </c>
      <c r="BL475" s="93" t="s">
        <v>176</v>
      </c>
      <c r="BM475" s="93" t="s">
        <v>557</v>
      </c>
    </row>
    <row r="476" spans="2:65" s="103" customFormat="1" ht="391.5" x14ac:dyDescent="0.3">
      <c r="B476" s="104"/>
      <c r="D476" s="198" t="s">
        <v>207</v>
      </c>
      <c r="F476" s="220" t="s">
        <v>548</v>
      </c>
      <c r="L476" s="104"/>
      <c r="M476" s="221"/>
      <c r="N476" s="105"/>
      <c r="O476" s="105"/>
      <c r="P476" s="105"/>
      <c r="Q476" s="105"/>
      <c r="R476" s="105"/>
      <c r="S476" s="105"/>
      <c r="T476" s="222"/>
      <c r="AT476" s="93" t="s">
        <v>207</v>
      </c>
      <c r="AU476" s="93" t="s">
        <v>81</v>
      </c>
    </row>
    <row r="477" spans="2:65" s="205" customFormat="1" x14ac:dyDescent="0.3">
      <c r="B477" s="204"/>
      <c r="D477" s="198" t="s">
        <v>178</v>
      </c>
      <c r="E477" s="206" t="s">
        <v>5</v>
      </c>
      <c r="F477" s="207" t="s">
        <v>558</v>
      </c>
      <c r="H477" s="208">
        <v>5</v>
      </c>
      <c r="L477" s="204"/>
      <c r="M477" s="209"/>
      <c r="N477" s="210"/>
      <c r="O477" s="210"/>
      <c r="P477" s="210"/>
      <c r="Q477" s="210"/>
      <c r="R477" s="210"/>
      <c r="S477" s="210"/>
      <c r="T477" s="211"/>
      <c r="AT477" s="206" t="s">
        <v>178</v>
      </c>
      <c r="AU477" s="206" t="s">
        <v>81</v>
      </c>
      <c r="AV477" s="205" t="s">
        <v>81</v>
      </c>
      <c r="AW477" s="205" t="s">
        <v>35</v>
      </c>
      <c r="AX477" s="205" t="s">
        <v>71</v>
      </c>
      <c r="AY477" s="206" t="s">
        <v>169</v>
      </c>
    </row>
    <row r="478" spans="2:65" s="205" customFormat="1" x14ac:dyDescent="0.3">
      <c r="B478" s="204"/>
      <c r="D478" s="198" t="s">
        <v>178</v>
      </c>
      <c r="E478" s="206" t="s">
        <v>5</v>
      </c>
      <c r="F478" s="207" t="s">
        <v>559</v>
      </c>
      <c r="H478" s="208">
        <v>15</v>
      </c>
      <c r="L478" s="204"/>
      <c r="M478" s="209"/>
      <c r="N478" s="210"/>
      <c r="O478" s="210"/>
      <c r="P478" s="210"/>
      <c r="Q478" s="210"/>
      <c r="R478" s="210"/>
      <c r="S478" s="210"/>
      <c r="T478" s="211"/>
      <c r="AT478" s="206" t="s">
        <v>178</v>
      </c>
      <c r="AU478" s="206" t="s">
        <v>81</v>
      </c>
      <c r="AV478" s="205" t="s">
        <v>81</v>
      </c>
      <c r="AW478" s="205" t="s">
        <v>35</v>
      </c>
      <c r="AX478" s="205" t="s">
        <v>71</v>
      </c>
      <c r="AY478" s="206" t="s">
        <v>169</v>
      </c>
    </row>
    <row r="479" spans="2:65" s="213" customFormat="1" x14ac:dyDescent="0.3">
      <c r="B479" s="212"/>
      <c r="D479" s="198" t="s">
        <v>178</v>
      </c>
      <c r="E479" s="214" t="s">
        <v>5</v>
      </c>
      <c r="F479" s="215" t="s">
        <v>181</v>
      </c>
      <c r="H479" s="216">
        <v>20</v>
      </c>
      <c r="L479" s="212"/>
      <c r="M479" s="217"/>
      <c r="N479" s="218"/>
      <c r="O479" s="218"/>
      <c r="P479" s="218"/>
      <c r="Q479" s="218"/>
      <c r="R479" s="218"/>
      <c r="S479" s="218"/>
      <c r="T479" s="219"/>
      <c r="AT479" s="214" t="s">
        <v>178</v>
      </c>
      <c r="AU479" s="214" t="s">
        <v>81</v>
      </c>
      <c r="AV479" s="213" t="s">
        <v>176</v>
      </c>
      <c r="AW479" s="213" t="s">
        <v>35</v>
      </c>
      <c r="AX479" s="213" t="s">
        <v>79</v>
      </c>
      <c r="AY479" s="214" t="s">
        <v>169</v>
      </c>
    </row>
    <row r="480" spans="2:65" s="103" customFormat="1" ht="25.5" customHeight="1" x14ac:dyDescent="0.3">
      <c r="B480" s="104"/>
      <c r="C480" s="185">
        <f>MAX($C$106:C479)+1</f>
        <v>54</v>
      </c>
      <c r="D480" s="185" t="s">
        <v>171</v>
      </c>
      <c r="E480" s="186" t="s">
        <v>560</v>
      </c>
      <c r="F480" s="187" t="s">
        <v>561</v>
      </c>
      <c r="G480" s="188" t="s">
        <v>174</v>
      </c>
      <c r="H480" s="189">
        <v>18</v>
      </c>
      <c r="I480" s="87"/>
      <c r="J480" s="190">
        <f>ROUND(I480*H480,2)</f>
        <v>0</v>
      </c>
      <c r="K480" s="187" t="s">
        <v>175</v>
      </c>
      <c r="L480" s="104"/>
      <c r="M480" s="191" t="s">
        <v>5</v>
      </c>
      <c r="N480" s="192" t="s">
        <v>42</v>
      </c>
      <c r="O480" s="105"/>
      <c r="P480" s="193">
        <f>O480*H480</f>
        <v>0</v>
      </c>
      <c r="Q480" s="193">
        <v>6.3549999999999995E-2</v>
      </c>
      <c r="R480" s="193">
        <f>Q480*H480</f>
        <v>1.1438999999999999</v>
      </c>
      <c r="S480" s="193">
        <v>0</v>
      </c>
      <c r="T480" s="194">
        <f>S480*H480</f>
        <v>0</v>
      </c>
      <c r="AR480" s="93" t="s">
        <v>176</v>
      </c>
      <c r="AT480" s="93" t="s">
        <v>171</v>
      </c>
      <c r="AU480" s="93" t="s">
        <v>81</v>
      </c>
      <c r="AY480" s="93" t="s">
        <v>169</v>
      </c>
      <c r="BE480" s="195">
        <f>IF(N480="základní",J480,0)</f>
        <v>0</v>
      </c>
      <c r="BF480" s="195">
        <f>IF(N480="snížená",J480,0)</f>
        <v>0</v>
      </c>
      <c r="BG480" s="195">
        <f>IF(N480="zákl. přenesená",J480,0)</f>
        <v>0</v>
      </c>
      <c r="BH480" s="195">
        <f>IF(N480="sníž. přenesená",J480,0)</f>
        <v>0</v>
      </c>
      <c r="BI480" s="195">
        <f>IF(N480="nulová",J480,0)</f>
        <v>0</v>
      </c>
      <c r="BJ480" s="93" t="s">
        <v>79</v>
      </c>
      <c r="BK480" s="195">
        <f>ROUND(I480*H480,2)</f>
        <v>0</v>
      </c>
      <c r="BL480" s="93" t="s">
        <v>176</v>
      </c>
      <c r="BM480" s="93" t="s">
        <v>562</v>
      </c>
    </row>
    <row r="481" spans="2:65" s="103" customFormat="1" ht="391.5" x14ac:dyDescent="0.3">
      <c r="B481" s="104"/>
      <c r="D481" s="198" t="s">
        <v>207</v>
      </c>
      <c r="F481" s="220" t="s">
        <v>548</v>
      </c>
      <c r="L481" s="104"/>
      <c r="M481" s="221"/>
      <c r="N481" s="105"/>
      <c r="O481" s="105"/>
      <c r="P481" s="105"/>
      <c r="Q481" s="105"/>
      <c r="R481" s="105"/>
      <c r="S481" s="105"/>
      <c r="T481" s="222"/>
      <c r="AT481" s="93" t="s">
        <v>207</v>
      </c>
      <c r="AU481" s="93" t="s">
        <v>81</v>
      </c>
    </row>
    <row r="482" spans="2:65" s="205" customFormat="1" x14ac:dyDescent="0.3">
      <c r="B482" s="204"/>
      <c r="D482" s="198" t="s">
        <v>178</v>
      </c>
      <c r="E482" s="206" t="s">
        <v>5</v>
      </c>
      <c r="F482" s="207" t="s">
        <v>563</v>
      </c>
      <c r="H482" s="208">
        <v>12</v>
      </c>
      <c r="L482" s="204"/>
      <c r="M482" s="209"/>
      <c r="N482" s="210"/>
      <c r="O482" s="210"/>
      <c r="P482" s="210"/>
      <c r="Q482" s="210"/>
      <c r="R482" s="210"/>
      <c r="S482" s="210"/>
      <c r="T482" s="211"/>
      <c r="AT482" s="206" t="s">
        <v>178</v>
      </c>
      <c r="AU482" s="206" t="s">
        <v>81</v>
      </c>
      <c r="AV482" s="205" t="s">
        <v>81</v>
      </c>
      <c r="AW482" s="205" t="s">
        <v>35</v>
      </c>
      <c r="AX482" s="205" t="s">
        <v>71</v>
      </c>
      <c r="AY482" s="206" t="s">
        <v>169</v>
      </c>
    </row>
    <row r="483" spans="2:65" s="205" customFormat="1" x14ac:dyDescent="0.3">
      <c r="B483" s="204"/>
      <c r="D483" s="198" t="s">
        <v>178</v>
      </c>
      <c r="E483" s="206" t="s">
        <v>5</v>
      </c>
      <c r="F483" s="207" t="s">
        <v>564</v>
      </c>
      <c r="H483" s="208">
        <v>6</v>
      </c>
      <c r="L483" s="204"/>
      <c r="M483" s="209"/>
      <c r="N483" s="210"/>
      <c r="O483" s="210"/>
      <c r="P483" s="210"/>
      <c r="Q483" s="210"/>
      <c r="R483" s="210"/>
      <c r="S483" s="210"/>
      <c r="T483" s="211"/>
      <c r="AT483" s="206" t="s">
        <v>178</v>
      </c>
      <c r="AU483" s="206" t="s">
        <v>81</v>
      </c>
      <c r="AV483" s="205" t="s">
        <v>81</v>
      </c>
      <c r="AW483" s="205" t="s">
        <v>35</v>
      </c>
      <c r="AX483" s="205" t="s">
        <v>71</v>
      </c>
      <c r="AY483" s="206" t="s">
        <v>169</v>
      </c>
    </row>
    <row r="484" spans="2:65" s="213" customFormat="1" x14ac:dyDescent="0.3">
      <c r="B484" s="212"/>
      <c r="D484" s="198" t="s">
        <v>178</v>
      </c>
      <c r="E484" s="214" t="s">
        <v>5</v>
      </c>
      <c r="F484" s="215" t="s">
        <v>181</v>
      </c>
      <c r="H484" s="216">
        <v>18</v>
      </c>
      <c r="L484" s="212"/>
      <c r="M484" s="217"/>
      <c r="N484" s="218"/>
      <c r="O484" s="218"/>
      <c r="P484" s="218"/>
      <c r="Q484" s="218"/>
      <c r="R484" s="218"/>
      <c r="S484" s="218"/>
      <c r="T484" s="219"/>
      <c r="AT484" s="214" t="s">
        <v>178</v>
      </c>
      <c r="AU484" s="214" t="s">
        <v>81</v>
      </c>
      <c r="AV484" s="213" t="s">
        <v>176</v>
      </c>
      <c r="AW484" s="213" t="s">
        <v>35</v>
      </c>
      <c r="AX484" s="213" t="s">
        <v>79</v>
      </c>
      <c r="AY484" s="214" t="s">
        <v>169</v>
      </c>
    </row>
    <row r="485" spans="2:65" s="103" customFormat="1" ht="25.5" customHeight="1" x14ac:dyDescent="0.3">
      <c r="B485" s="104"/>
      <c r="C485" s="185">
        <f>MAX($C$106:C484)+1</f>
        <v>55</v>
      </c>
      <c r="D485" s="185" t="s">
        <v>171</v>
      </c>
      <c r="E485" s="186" t="s">
        <v>565</v>
      </c>
      <c r="F485" s="187" t="s">
        <v>566</v>
      </c>
      <c r="G485" s="188" t="s">
        <v>174</v>
      </c>
      <c r="H485" s="189">
        <v>6</v>
      </c>
      <c r="I485" s="87"/>
      <c r="J485" s="190">
        <f>ROUND(I485*H485,2)</f>
        <v>0</v>
      </c>
      <c r="K485" s="187" t="s">
        <v>175</v>
      </c>
      <c r="L485" s="104"/>
      <c r="M485" s="191" t="s">
        <v>5</v>
      </c>
      <c r="N485" s="192" t="s">
        <v>42</v>
      </c>
      <c r="O485" s="105"/>
      <c r="P485" s="193">
        <f>O485*H485</f>
        <v>0</v>
      </c>
      <c r="Q485" s="193">
        <v>7.2849999999999998E-2</v>
      </c>
      <c r="R485" s="193">
        <f>Q485*H485</f>
        <v>0.43709999999999999</v>
      </c>
      <c r="S485" s="193">
        <v>0</v>
      </c>
      <c r="T485" s="194">
        <f>S485*H485</f>
        <v>0</v>
      </c>
      <c r="AR485" s="93" t="s">
        <v>176</v>
      </c>
      <c r="AT485" s="93" t="s">
        <v>171</v>
      </c>
      <c r="AU485" s="93" t="s">
        <v>81</v>
      </c>
      <c r="AY485" s="93" t="s">
        <v>169</v>
      </c>
      <c r="BE485" s="195">
        <f>IF(N485="základní",J485,0)</f>
        <v>0</v>
      </c>
      <c r="BF485" s="195">
        <f>IF(N485="snížená",J485,0)</f>
        <v>0</v>
      </c>
      <c r="BG485" s="195">
        <f>IF(N485="zákl. přenesená",J485,0)</f>
        <v>0</v>
      </c>
      <c r="BH485" s="195">
        <f>IF(N485="sníž. přenesená",J485,0)</f>
        <v>0</v>
      </c>
      <c r="BI485" s="195">
        <f>IF(N485="nulová",J485,0)</f>
        <v>0</v>
      </c>
      <c r="BJ485" s="93" t="s">
        <v>79</v>
      </c>
      <c r="BK485" s="195">
        <f>ROUND(I485*H485,2)</f>
        <v>0</v>
      </c>
      <c r="BL485" s="93" t="s">
        <v>176</v>
      </c>
      <c r="BM485" s="93" t="s">
        <v>567</v>
      </c>
    </row>
    <row r="486" spans="2:65" s="103" customFormat="1" ht="391.5" x14ac:dyDescent="0.3">
      <c r="B486" s="104"/>
      <c r="D486" s="198" t="s">
        <v>207</v>
      </c>
      <c r="F486" s="220" t="s">
        <v>548</v>
      </c>
      <c r="L486" s="104"/>
      <c r="M486" s="221"/>
      <c r="N486" s="105"/>
      <c r="O486" s="105"/>
      <c r="P486" s="105"/>
      <c r="Q486" s="105"/>
      <c r="R486" s="105"/>
      <c r="S486" s="105"/>
      <c r="T486" s="222"/>
      <c r="AT486" s="93" t="s">
        <v>207</v>
      </c>
      <c r="AU486" s="93" t="s">
        <v>81</v>
      </c>
    </row>
    <row r="487" spans="2:65" s="205" customFormat="1" x14ac:dyDescent="0.3">
      <c r="B487" s="204"/>
      <c r="D487" s="198" t="s">
        <v>178</v>
      </c>
      <c r="E487" s="206" t="s">
        <v>5</v>
      </c>
      <c r="F487" s="207" t="s">
        <v>568</v>
      </c>
      <c r="H487" s="208">
        <v>6</v>
      </c>
      <c r="L487" s="204"/>
      <c r="M487" s="209"/>
      <c r="N487" s="210"/>
      <c r="O487" s="210"/>
      <c r="P487" s="210"/>
      <c r="Q487" s="210"/>
      <c r="R487" s="210"/>
      <c r="S487" s="210"/>
      <c r="T487" s="211"/>
      <c r="AT487" s="206" t="s">
        <v>178</v>
      </c>
      <c r="AU487" s="206" t="s">
        <v>81</v>
      </c>
      <c r="AV487" s="205" t="s">
        <v>81</v>
      </c>
      <c r="AW487" s="205" t="s">
        <v>35</v>
      </c>
      <c r="AX487" s="205" t="s">
        <v>71</v>
      </c>
      <c r="AY487" s="206" t="s">
        <v>169</v>
      </c>
    </row>
    <row r="488" spans="2:65" s="213" customFormat="1" x14ac:dyDescent="0.3">
      <c r="B488" s="212"/>
      <c r="D488" s="198" t="s">
        <v>178</v>
      </c>
      <c r="E488" s="214" t="s">
        <v>5</v>
      </c>
      <c r="F488" s="215" t="s">
        <v>181</v>
      </c>
      <c r="H488" s="216">
        <v>6</v>
      </c>
      <c r="L488" s="212"/>
      <c r="M488" s="217"/>
      <c r="N488" s="218"/>
      <c r="O488" s="218"/>
      <c r="P488" s="218"/>
      <c r="Q488" s="218"/>
      <c r="R488" s="218"/>
      <c r="S488" s="218"/>
      <c r="T488" s="219"/>
      <c r="AT488" s="214" t="s">
        <v>178</v>
      </c>
      <c r="AU488" s="214" t="s">
        <v>81</v>
      </c>
      <c r="AV488" s="213" t="s">
        <v>176</v>
      </c>
      <c r="AW488" s="213" t="s">
        <v>35</v>
      </c>
      <c r="AX488" s="213" t="s">
        <v>79</v>
      </c>
      <c r="AY488" s="214" t="s">
        <v>169</v>
      </c>
    </row>
    <row r="489" spans="2:65" s="103" customFormat="1" ht="25.5" customHeight="1" x14ac:dyDescent="0.3">
      <c r="B489" s="104"/>
      <c r="C489" s="185">
        <f>MAX($C$106:C488)+1</f>
        <v>56</v>
      </c>
      <c r="D489" s="185" t="s">
        <v>171</v>
      </c>
      <c r="E489" s="186" t="s">
        <v>569</v>
      </c>
      <c r="F489" s="187" t="s">
        <v>570</v>
      </c>
      <c r="G489" s="188" t="s">
        <v>174</v>
      </c>
      <c r="H489" s="189">
        <v>3</v>
      </c>
      <c r="I489" s="87"/>
      <c r="J489" s="190">
        <f>ROUND(I489*H489,2)</f>
        <v>0</v>
      </c>
      <c r="K489" s="187" t="s">
        <v>175</v>
      </c>
      <c r="L489" s="104"/>
      <c r="M489" s="191" t="s">
        <v>5</v>
      </c>
      <c r="N489" s="192" t="s">
        <v>42</v>
      </c>
      <c r="O489" s="105"/>
      <c r="P489" s="193">
        <f>O489*H489</f>
        <v>0</v>
      </c>
      <c r="Q489" s="193">
        <v>8.1850000000000006E-2</v>
      </c>
      <c r="R489" s="193">
        <f>Q489*H489</f>
        <v>0.24555000000000002</v>
      </c>
      <c r="S489" s="193">
        <v>0</v>
      </c>
      <c r="T489" s="194">
        <f>S489*H489</f>
        <v>0</v>
      </c>
      <c r="AR489" s="93" t="s">
        <v>176</v>
      </c>
      <c r="AT489" s="93" t="s">
        <v>171</v>
      </c>
      <c r="AU489" s="93" t="s">
        <v>81</v>
      </c>
      <c r="AY489" s="93" t="s">
        <v>169</v>
      </c>
      <c r="BE489" s="195">
        <f>IF(N489="základní",J489,0)</f>
        <v>0</v>
      </c>
      <c r="BF489" s="195">
        <f>IF(N489="snížená",J489,0)</f>
        <v>0</v>
      </c>
      <c r="BG489" s="195">
        <f>IF(N489="zákl. přenesená",J489,0)</f>
        <v>0</v>
      </c>
      <c r="BH489" s="195">
        <f>IF(N489="sníž. přenesená",J489,0)</f>
        <v>0</v>
      </c>
      <c r="BI489" s="195">
        <f>IF(N489="nulová",J489,0)</f>
        <v>0</v>
      </c>
      <c r="BJ489" s="93" t="s">
        <v>79</v>
      </c>
      <c r="BK489" s="195">
        <f>ROUND(I489*H489,2)</f>
        <v>0</v>
      </c>
      <c r="BL489" s="93" t="s">
        <v>176</v>
      </c>
      <c r="BM489" s="93" t="s">
        <v>571</v>
      </c>
    </row>
    <row r="490" spans="2:65" s="103" customFormat="1" ht="391.5" x14ac:dyDescent="0.3">
      <c r="B490" s="104"/>
      <c r="D490" s="198" t="s">
        <v>207</v>
      </c>
      <c r="F490" s="220" t="s">
        <v>548</v>
      </c>
      <c r="L490" s="104"/>
      <c r="M490" s="221"/>
      <c r="N490" s="105"/>
      <c r="O490" s="105"/>
      <c r="P490" s="105"/>
      <c r="Q490" s="105"/>
      <c r="R490" s="105"/>
      <c r="S490" s="105"/>
      <c r="T490" s="222"/>
      <c r="AT490" s="93" t="s">
        <v>207</v>
      </c>
      <c r="AU490" s="93" t="s">
        <v>81</v>
      </c>
    </row>
    <row r="491" spans="2:65" s="205" customFormat="1" x14ac:dyDescent="0.3">
      <c r="B491" s="204"/>
      <c r="D491" s="198" t="s">
        <v>178</v>
      </c>
      <c r="E491" s="206" t="s">
        <v>5</v>
      </c>
      <c r="F491" s="207" t="s">
        <v>572</v>
      </c>
      <c r="H491" s="208">
        <v>3</v>
      </c>
      <c r="L491" s="204"/>
      <c r="M491" s="209"/>
      <c r="N491" s="210"/>
      <c r="O491" s="210"/>
      <c r="P491" s="210"/>
      <c r="Q491" s="210"/>
      <c r="R491" s="210"/>
      <c r="S491" s="210"/>
      <c r="T491" s="211"/>
      <c r="AT491" s="206" t="s">
        <v>178</v>
      </c>
      <c r="AU491" s="206" t="s">
        <v>81</v>
      </c>
      <c r="AV491" s="205" t="s">
        <v>81</v>
      </c>
      <c r="AW491" s="205" t="s">
        <v>35</v>
      </c>
      <c r="AX491" s="205" t="s">
        <v>71</v>
      </c>
      <c r="AY491" s="206" t="s">
        <v>169</v>
      </c>
    </row>
    <row r="492" spans="2:65" s="213" customFormat="1" x14ac:dyDescent="0.3">
      <c r="B492" s="212"/>
      <c r="D492" s="198" t="s">
        <v>178</v>
      </c>
      <c r="E492" s="214" t="s">
        <v>5</v>
      </c>
      <c r="F492" s="215" t="s">
        <v>181</v>
      </c>
      <c r="H492" s="216">
        <v>3</v>
      </c>
      <c r="L492" s="212"/>
      <c r="M492" s="217"/>
      <c r="N492" s="218"/>
      <c r="O492" s="218"/>
      <c r="P492" s="218"/>
      <c r="Q492" s="218"/>
      <c r="R492" s="218"/>
      <c r="S492" s="218"/>
      <c r="T492" s="219"/>
      <c r="AT492" s="214" t="s">
        <v>178</v>
      </c>
      <c r="AU492" s="214" t="s">
        <v>81</v>
      </c>
      <c r="AV492" s="213" t="s">
        <v>176</v>
      </c>
      <c r="AW492" s="213" t="s">
        <v>35</v>
      </c>
      <c r="AX492" s="213" t="s">
        <v>79</v>
      </c>
      <c r="AY492" s="214" t="s">
        <v>169</v>
      </c>
    </row>
    <row r="493" spans="2:65" s="103" customFormat="1" ht="25.5" customHeight="1" x14ac:dyDescent="0.3">
      <c r="B493" s="104"/>
      <c r="C493" s="185">
        <f>MAX($C$106:C492)+1</f>
        <v>57</v>
      </c>
      <c r="D493" s="185" t="s">
        <v>171</v>
      </c>
      <c r="E493" s="186" t="s">
        <v>573</v>
      </c>
      <c r="F493" s="187" t="s">
        <v>574</v>
      </c>
      <c r="G493" s="188" t="s">
        <v>174</v>
      </c>
      <c r="H493" s="189">
        <v>3</v>
      </c>
      <c r="I493" s="87"/>
      <c r="J493" s="190">
        <f>ROUND(I493*H493,2)</f>
        <v>0</v>
      </c>
      <c r="K493" s="187" t="s">
        <v>175</v>
      </c>
      <c r="L493" s="104"/>
      <c r="M493" s="191" t="s">
        <v>5</v>
      </c>
      <c r="N493" s="192" t="s">
        <v>42</v>
      </c>
      <c r="O493" s="105"/>
      <c r="P493" s="193">
        <f>O493*H493</f>
        <v>0</v>
      </c>
      <c r="Q493" s="193">
        <v>9.1050000000000006E-2</v>
      </c>
      <c r="R493" s="193">
        <f>Q493*H493</f>
        <v>0.27315</v>
      </c>
      <c r="S493" s="193">
        <v>0</v>
      </c>
      <c r="T493" s="194">
        <f>S493*H493</f>
        <v>0</v>
      </c>
      <c r="AR493" s="93" t="s">
        <v>176</v>
      </c>
      <c r="AT493" s="93" t="s">
        <v>171</v>
      </c>
      <c r="AU493" s="93" t="s">
        <v>81</v>
      </c>
      <c r="AY493" s="93" t="s">
        <v>169</v>
      </c>
      <c r="BE493" s="195">
        <f>IF(N493="základní",J493,0)</f>
        <v>0</v>
      </c>
      <c r="BF493" s="195">
        <f>IF(N493="snížená",J493,0)</f>
        <v>0</v>
      </c>
      <c r="BG493" s="195">
        <f>IF(N493="zákl. přenesená",J493,0)</f>
        <v>0</v>
      </c>
      <c r="BH493" s="195">
        <f>IF(N493="sníž. přenesená",J493,0)</f>
        <v>0</v>
      </c>
      <c r="BI493" s="195">
        <f>IF(N493="nulová",J493,0)</f>
        <v>0</v>
      </c>
      <c r="BJ493" s="93" t="s">
        <v>79</v>
      </c>
      <c r="BK493" s="195">
        <f>ROUND(I493*H493,2)</f>
        <v>0</v>
      </c>
      <c r="BL493" s="93" t="s">
        <v>176</v>
      </c>
      <c r="BM493" s="93" t="s">
        <v>575</v>
      </c>
    </row>
    <row r="494" spans="2:65" s="103" customFormat="1" ht="391.5" x14ac:dyDescent="0.3">
      <c r="B494" s="104"/>
      <c r="D494" s="198" t="s">
        <v>207</v>
      </c>
      <c r="F494" s="220" t="s">
        <v>548</v>
      </c>
      <c r="L494" s="104"/>
      <c r="M494" s="221"/>
      <c r="N494" s="105"/>
      <c r="O494" s="105"/>
      <c r="P494" s="105"/>
      <c r="Q494" s="105"/>
      <c r="R494" s="105"/>
      <c r="S494" s="105"/>
      <c r="T494" s="222"/>
      <c r="AT494" s="93" t="s">
        <v>207</v>
      </c>
      <c r="AU494" s="93" t="s">
        <v>81</v>
      </c>
    </row>
    <row r="495" spans="2:65" s="205" customFormat="1" x14ac:dyDescent="0.3">
      <c r="B495" s="204"/>
      <c r="D495" s="198" t="s">
        <v>178</v>
      </c>
      <c r="E495" s="206" t="s">
        <v>5</v>
      </c>
      <c r="F495" s="207" t="s">
        <v>576</v>
      </c>
      <c r="H495" s="208">
        <v>3</v>
      </c>
      <c r="L495" s="204"/>
      <c r="M495" s="209"/>
      <c r="N495" s="210"/>
      <c r="O495" s="210"/>
      <c r="P495" s="210"/>
      <c r="Q495" s="210"/>
      <c r="R495" s="210"/>
      <c r="S495" s="210"/>
      <c r="T495" s="211"/>
      <c r="AT495" s="206" t="s">
        <v>178</v>
      </c>
      <c r="AU495" s="206" t="s">
        <v>81</v>
      </c>
      <c r="AV495" s="205" t="s">
        <v>81</v>
      </c>
      <c r="AW495" s="205" t="s">
        <v>35</v>
      </c>
      <c r="AX495" s="205" t="s">
        <v>71</v>
      </c>
      <c r="AY495" s="206" t="s">
        <v>169</v>
      </c>
    </row>
    <row r="496" spans="2:65" s="213" customFormat="1" x14ac:dyDescent="0.3">
      <c r="B496" s="212"/>
      <c r="D496" s="198" t="s">
        <v>178</v>
      </c>
      <c r="E496" s="214" t="s">
        <v>5</v>
      </c>
      <c r="F496" s="215" t="s">
        <v>181</v>
      </c>
      <c r="H496" s="216">
        <v>3</v>
      </c>
      <c r="L496" s="212"/>
      <c r="M496" s="217"/>
      <c r="N496" s="218"/>
      <c r="O496" s="218"/>
      <c r="P496" s="218"/>
      <c r="Q496" s="218"/>
      <c r="R496" s="218"/>
      <c r="S496" s="218"/>
      <c r="T496" s="219"/>
      <c r="AT496" s="214" t="s">
        <v>178</v>
      </c>
      <c r="AU496" s="214" t="s">
        <v>81</v>
      </c>
      <c r="AV496" s="213" t="s">
        <v>176</v>
      </c>
      <c r="AW496" s="213" t="s">
        <v>35</v>
      </c>
      <c r="AX496" s="213" t="s">
        <v>79</v>
      </c>
      <c r="AY496" s="214" t="s">
        <v>169</v>
      </c>
    </row>
    <row r="497" spans="2:65" s="103" customFormat="1" ht="25.5" customHeight="1" x14ac:dyDescent="0.3">
      <c r="B497" s="104"/>
      <c r="C497" s="185">
        <f>MAX($C$106:C496)+1</f>
        <v>58</v>
      </c>
      <c r="D497" s="185" t="s">
        <v>171</v>
      </c>
      <c r="E497" s="186" t="s">
        <v>577</v>
      </c>
      <c r="F497" s="187" t="s">
        <v>578</v>
      </c>
      <c r="G497" s="188" t="s">
        <v>174</v>
      </c>
      <c r="H497" s="189">
        <v>10</v>
      </c>
      <c r="I497" s="87"/>
      <c r="J497" s="190">
        <f>ROUND(I497*H497,2)</f>
        <v>0</v>
      </c>
      <c r="K497" s="187" t="s">
        <v>175</v>
      </c>
      <c r="L497" s="104"/>
      <c r="M497" s="191" t="s">
        <v>5</v>
      </c>
      <c r="N497" s="192" t="s">
        <v>42</v>
      </c>
      <c r="O497" s="105"/>
      <c r="P497" s="193">
        <f>O497*H497</f>
        <v>0</v>
      </c>
      <c r="Q497" s="193">
        <v>0.10904999999999999</v>
      </c>
      <c r="R497" s="193">
        <f>Q497*H497</f>
        <v>1.0905</v>
      </c>
      <c r="S497" s="193">
        <v>0</v>
      </c>
      <c r="T497" s="194">
        <f>S497*H497</f>
        <v>0</v>
      </c>
      <c r="AR497" s="93" t="s">
        <v>176</v>
      </c>
      <c r="AT497" s="93" t="s">
        <v>171</v>
      </c>
      <c r="AU497" s="93" t="s">
        <v>81</v>
      </c>
      <c r="AY497" s="93" t="s">
        <v>169</v>
      </c>
      <c r="BE497" s="195">
        <f>IF(N497="základní",J497,0)</f>
        <v>0</v>
      </c>
      <c r="BF497" s="195">
        <f>IF(N497="snížená",J497,0)</f>
        <v>0</v>
      </c>
      <c r="BG497" s="195">
        <f>IF(N497="zákl. přenesená",J497,0)</f>
        <v>0</v>
      </c>
      <c r="BH497" s="195">
        <f>IF(N497="sníž. přenesená",J497,0)</f>
        <v>0</v>
      </c>
      <c r="BI497" s="195">
        <f>IF(N497="nulová",J497,0)</f>
        <v>0</v>
      </c>
      <c r="BJ497" s="93" t="s">
        <v>79</v>
      </c>
      <c r="BK497" s="195">
        <f>ROUND(I497*H497,2)</f>
        <v>0</v>
      </c>
      <c r="BL497" s="93" t="s">
        <v>176</v>
      </c>
      <c r="BM497" s="93" t="s">
        <v>579</v>
      </c>
    </row>
    <row r="498" spans="2:65" s="103" customFormat="1" ht="391.5" x14ac:dyDescent="0.3">
      <c r="B498" s="104"/>
      <c r="D498" s="198" t="s">
        <v>207</v>
      </c>
      <c r="F498" s="220" t="s">
        <v>548</v>
      </c>
      <c r="L498" s="104"/>
      <c r="M498" s="221"/>
      <c r="N498" s="105"/>
      <c r="O498" s="105"/>
      <c r="P498" s="105"/>
      <c r="Q498" s="105"/>
      <c r="R498" s="105"/>
      <c r="S498" s="105"/>
      <c r="T498" s="222"/>
      <c r="AT498" s="93" t="s">
        <v>207</v>
      </c>
      <c r="AU498" s="93" t="s">
        <v>81</v>
      </c>
    </row>
    <row r="499" spans="2:65" s="205" customFormat="1" x14ac:dyDescent="0.3">
      <c r="B499" s="204"/>
      <c r="D499" s="198" t="s">
        <v>178</v>
      </c>
      <c r="E499" s="206" t="s">
        <v>5</v>
      </c>
      <c r="F499" s="207" t="s">
        <v>580</v>
      </c>
      <c r="H499" s="208">
        <v>5</v>
      </c>
      <c r="L499" s="204"/>
      <c r="M499" s="209"/>
      <c r="N499" s="210"/>
      <c r="O499" s="210"/>
      <c r="P499" s="210"/>
      <c r="Q499" s="210"/>
      <c r="R499" s="210"/>
      <c r="S499" s="210"/>
      <c r="T499" s="211"/>
      <c r="AT499" s="206" t="s">
        <v>178</v>
      </c>
      <c r="AU499" s="206" t="s">
        <v>81</v>
      </c>
      <c r="AV499" s="205" t="s">
        <v>81</v>
      </c>
      <c r="AW499" s="205" t="s">
        <v>35</v>
      </c>
      <c r="AX499" s="205" t="s">
        <v>71</v>
      </c>
      <c r="AY499" s="206" t="s">
        <v>169</v>
      </c>
    </row>
    <row r="500" spans="2:65" s="205" customFormat="1" x14ac:dyDescent="0.3">
      <c r="B500" s="204"/>
      <c r="D500" s="198" t="s">
        <v>178</v>
      </c>
      <c r="E500" s="206" t="s">
        <v>5</v>
      </c>
      <c r="F500" s="207" t="s">
        <v>581</v>
      </c>
      <c r="H500" s="208">
        <v>5</v>
      </c>
      <c r="L500" s="204"/>
      <c r="M500" s="209"/>
      <c r="N500" s="210"/>
      <c r="O500" s="210"/>
      <c r="P500" s="210"/>
      <c r="Q500" s="210"/>
      <c r="R500" s="210"/>
      <c r="S500" s="210"/>
      <c r="T500" s="211"/>
      <c r="AT500" s="206" t="s">
        <v>178</v>
      </c>
      <c r="AU500" s="206" t="s">
        <v>81</v>
      </c>
      <c r="AV500" s="205" t="s">
        <v>81</v>
      </c>
      <c r="AW500" s="205" t="s">
        <v>35</v>
      </c>
      <c r="AX500" s="205" t="s">
        <v>71</v>
      </c>
      <c r="AY500" s="206" t="s">
        <v>169</v>
      </c>
    </row>
    <row r="501" spans="2:65" s="213" customFormat="1" x14ac:dyDescent="0.3">
      <c r="B501" s="212"/>
      <c r="D501" s="198" t="s">
        <v>178</v>
      </c>
      <c r="E501" s="214" t="s">
        <v>5</v>
      </c>
      <c r="F501" s="215" t="s">
        <v>181</v>
      </c>
      <c r="H501" s="216">
        <v>10</v>
      </c>
      <c r="L501" s="212"/>
      <c r="M501" s="217"/>
      <c r="N501" s="218"/>
      <c r="O501" s="218"/>
      <c r="P501" s="218"/>
      <c r="Q501" s="218"/>
      <c r="R501" s="218"/>
      <c r="S501" s="218"/>
      <c r="T501" s="219"/>
      <c r="AT501" s="214" t="s">
        <v>178</v>
      </c>
      <c r="AU501" s="214" t="s">
        <v>81</v>
      </c>
      <c r="AV501" s="213" t="s">
        <v>176</v>
      </c>
      <c r="AW501" s="213" t="s">
        <v>35</v>
      </c>
      <c r="AX501" s="213" t="s">
        <v>79</v>
      </c>
      <c r="AY501" s="214" t="s">
        <v>169</v>
      </c>
    </row>
    <row r="502" spans="2:65" s="103" customFormat="1" ht="25.5" customHeight="1" x14ac:dyDescent="0.3">
      <c r="B502" s="104"/>
      <c r="C502" s="185">
        <f>MAX($C$106:C501)+1</f>
        <v>59</v>
      </c>
      <c r="D502" s="185" t="s">
        <v>171</v>
      </c>
      <c r="E502" s="186" t="s">
        <v>582</v>
      </c>
      <c r="F502" s="187" t="s">
        <v>583</v>
      </c>
      <c r="G502" s="188" t="s">
        <v>174</v>
      </c>
      <c r="H502" s="189">
        <v>8</v>
      </c>
      <c r="I502" s="87"/>
      <c r="J502" s="190">
        <f>ROUND(I502*H502,2)</f>
        <v>0</v>
      </c>
      <c r="K502" s="187" t="s">
        <v>175</v>
      </c>
      <c r="L502" s="104"/>
      <c r="M502" s="191" t="s">
        <v>5</v>
      </c>
      <c r="N502" s="192" t="s">
        <v>42</v>
      </c>
      <c r="O502" s="105"/>
      <c r="P502" s="193">
        <f>O502*H502</f>
        <v>0</v>
      </c>
      <c r="Q502" s="193">
        <v>0.11805</v>
      </c>
      <c r="R502" s="193">
        <f>Q502*H502</f>
        <v>0.94440000000000002</v>
      </c>
      <c r="S502" s="193">
        <v>0</v>
      </c>
      <c r="T502" s="194">
        <f>S502*H502</f>
        <v>0</v>
      </c>
      <c r="AR502" s="93" t="s">
        <v>176</v>
      </c>
      <c r="AT502" s="93" t="s">
        <v>171</v>
      </c>
      <c r="AU502" s="93" t="s">
        <v>81</v>
      </c>
      <c r="AY502" s="93" t="s">
        <v>169</v>
      </c>
      <c r="BE502" s="195">
        <f>IF(N502="základní",J502,0)</f>
        <v>0</v>
      </c>
      <c r="BF502" s="195">
        <f>IF(N502="snížená",J502,0)</f>
        <v>0</v>
      </c>
      <c r="BG502" s="195">
        <f>IF(N502="zákl. přenesená",J502,0)</f>
        <v>0</v>
      </c>
      <c r="BH502" s="195">
        <f>IF(N502="sníž. přenesená",J502,0)</f>
        <v>0</v>
      </c>
      <c r="BI502" s="195">
        <f>IF(N502="nulová",J502,0)</f>
        <v>0</v>
      </c>
      <c r="BJ502" s="93" t="s">
        <v>79</v>
      </c>
      <c r="BK502" s="195">
        <f>ROUND(I502*H502,2)</f>
        <v>0</v>
      </c>
      <c r="BL502" s="93" t="s">
        <v>176</v>
      </c>
      <c r="BM502" s="93" t="s">
        <v>584</v>
      </c>
    </row>
    <row r="503" spans="2:65" s="103" customFormat="1" ht="391.5" x14ac:dyDescent="0.3">
      <c r="B503" s="104"/>
      <c r="D503" s="198" t="s">
        <v>207</v>
      </c>
      <c r="F503" s="220" t="s">
        <v>548</v>
      </c>
      <c r="L503" s="104"/>
      <c r="M503" s="221"/>
      <c r="N503" s="105"/>
      <c r="O503" s="105"/>
      <c r="P503" s="105"/>
      <c r="Q503" s="105"/>
      <c r="R503" s="105"/>
      <c r="S503" s="105"/>
      <c r="T503" s="222"/>
      <c r="AT503" s="93" t="s">
        <v>207</v>
      </c>
      <c r="AU503" s="93" t="s">
        <v>81</v>
      </c>
    </row>
    <row r="504" spans="2:65" s="205" customFormat="1" x14ac:dyDescent="0.3">
      <c r="B504" s="204"/>
      <c r="D504" s="198" t="s">
        <v>178</v>
      </c>
      <c r="E504" s="206" t="s">
        <v>5</v>
      </c>
      <c r="F504" s="207" t="s">
        <v>585</v>
      </c>
      <c r="H504" s="208">
        <v>5</v>
      </c>
      <c r="L504" s="204"/>
      <c r="M504" s="209"/>
      <c r="N504" s="210"/>
      <c r="O504" s="210"/>
      <c r="P504" s="210"/>
      <c r="Q504" s="210"/>
      <c r="R504" s="210"/>
      <c r="S504" s="210"/>
      <c r="T504" s="211"/>
      <c r="AT504" s="206" t="s">
        <v>178</v>
      </c>
      <c r="AU504" s="206" t="s">
        <v>81</v>
      </c>
      <c r="AV504" s="205" t="s">
        <v>81</v>
      </c>
      <c r="AW504" s="205" t="s">
        <v>35</v>
      </c>
      <c r="AX504" s="205" t="s">
        <v>71</v>
      </c>
      <c r="AY504" s="206" t="s">
        <v>169</v>
      </c>
    </row>
    <row r="505" spans="2:65" s="205" customFormat="1" x14ac:dyDescent="0.3">
      <c r="B505" s="204"/>
      <c r="D505" s="198" t="s">
        <v>178</v>
      </c>
      <c r="E505" s="206" t="s">
        <v>5</v>
      </c>
      <c r="F505" s="207" t="s">
        <v>586</v>
      </c>
      <c r="H505" s="208">
        <v>3</v>
      </c>
      <c r="L505" s="204"/>
      <c r="M505" s="209"/>
      <c r="N505" s="210"/>
      <c r="O505" s="210"/>
      <c r="P505" s="210"/>
      <c r="Q505" s="210"/>
      <c r="R505" s="210"/>
      <c r="S505" s="210"/>
      <c r="T505" s="211"/>
      <c r="AT505" s="206" t="s">
        <v>178</v>
      </c>
      <c r="AU505" s="206" t="s">
        <v>81</v>
      </c>
      <c r="AV505" s="205" t="s">
        <v>81</v>
      </c>
      <c r="AW505" s="205" t="s">
        <v>35</v>
      </c>
      <c r="AX505" s="205" t="s">
        <v>71</v>
      </c>
      <c r="AY505" s="206" t="s">
        <v>169</v>
      </c>
    </row>
    <row r="506" spans="2:65" s="213" customFormat="1" x14ac:dyDescent="0.3">
      <c r="B506" s="212"/>
      <c r="D506" s="198" t="s">
        <v>178</v>
      </c>
      <c r="E506" s="214" t="s">
        <v>5</v>
      </c>
      <c r="F506" s="215" t="s">
        <v>181</v>
      </c>
      <c r="H506" s="216">
        <v>8</v>
      </c>
      <c r="L506" s="212"/>
      <c r="M506" s="217"/>
      <c r="N506" s="218"/>
      <c r="O506" s="218"/>
      <c r="P506" s="218"/>
      <c r="Q506" s="218"/>
      <c r="R506" s="218"/>
      <c r="S506" s="218"/>
      <c r="T506" s="219"/>
      <c r="AT506" s="214" t="s">
        <v>178</v>
      </c>
      <c r="AU506" s="214" t="s">
        <v>81</v>
      </c>
      <c r="AV506" s="213" t="s">
        <v>176</v>
      </c>
      <c r="AW506" s="213" t="s">
        <v>35</v>
      </c>
      <c r="AX506" s="213" t="s">
        <v>79</v>
      </c>
      <c r="AY506" s="214" t="s">
        <v>169</v>
      </c>
    </row>
    <row r="507" spans="2:65" s="103" customFormat="1" ht="25.5" customHeight="1" x14ac:dyDescent="0.3">
      <c r="B507" s="104"/>
      <c r="C507" s="185">
        <f>MAX($C$106:C506)+1</f>
        <v>60</v>
      </c>
      <c r="D507" s="185" t="s">
        <v>171</v>
      </c>
      <c r="E507" s="186" t="s">
        <v>587</v>
      </c>
      <c r="F507" s="187" t="s">
        <v>588</v>
      </c>
      <c r="G507" s="188" t="s">
        <v>174</v>
      </c>
      <c r="H507" s="189">
        <v>3</v>
      </c>
      <c r="I507" s="87"/>
      <c r="J507" s="190">
        <f>ROUND(I507*H507,2)</f>
        <v>0</v>
      </c>
      <c r="K507" s="187" t="s">
        <v>175</v>
      </c>
      <c r="L507" s="104"/>
      <c r="M507" s="191" t="s">
        <v>5</v>
      </c>
      <c r="N507" s="192" t="s">
        <v>42</v>
      </c>
      <c r="O507" s="105"/>
      <c r="P507" s="193">
        <f>O507*H507</f>
        <v>0</v>
      </c>
      <c r="Q507" s="193">
        <v>0.12705</v>
      </c>
      <c r="R507" s="193">
        <f>Q507*H507</f>
        <v>0.38114999999999999</v>
      </c>
      <c r="S507" s="193">
        <v>0</v>
      </c>
      <c r="T507" s="194">
        <f>S507*H507</f>
        <v>0</v>
      </c>
      <c r="AR507" s="93" t="s">
        <v>176</v>
      </c>
      <c r="AT507" s="93" t="s">
        <v>171</v>
      </c>
      <c r="AU507" s="93" t="s">
        <v>81</v>
      </c>
      <c r="AY507" s="93" t="s">
        <v>169</v>
      </c>
      <c r="BE507" s="195">
        <f>IF(N507="základní",J507,0)</f>
        <v>0</v>
      </c>
      <c r="BF507" s="195">
        <f>IF(N507="snížená",J507,0)</f>
        <v>0</v>
      </c>
      <c r="BG507" s="195">
        <f>IF(N507="zákl. přenesená",J507,0)</f>
        <v>0</v>
      </c>
      <c r="BH507" s="195">
        <f>IF(N507="sníž. přenesená",J507,0)</f>
        <v>0</v>
      </c>
      <c r="BI507" s="195">
        <f>IF(N507="nulová",J507,0)</f>
        <v>0</v>
      </c>
      <c r="BJ507" s="93" t="s">
        <v>79</v>
      </c>
      <c r="BK507" s="195">
        <f>ROUND(I507*H507,2)</f>
        <v>0</v>
      </c>
      <c r="BL507" s="93" t="s">
        <v>176</v>
      </c>
      <c r="BM507" s="93" t="s">
        <v>589</v>
      </c>
    </row>
    <row r="508" spans="2:65" s="103" customFormat="1" ht="391.5" x14ac:dyDescent="0.3">
      <c r="B508" s="104"/>
      <c r="D508" s="198" t="s">
        <v>207</v>
      </c>
      <c r="F508" s="220" t="s">
        <v>548</v>
      </c>
      <c r="L508" s="104"/>
      <c r="M508" s="221"/>
      <c r="N508" s="105"/>
      <c r="O508" s="105"/>
      <c r="P508" s="105"/>
      <c r="Q508" s="105"/>
      <c r="R508" s="105"/>
      <c r="S508" s="105"/>
      <c r="T508" s="222"/>
      <c r="AT508" s="93" t="s">
        <v>207</v>
      </c>
      <c r="AU508" s="93" t="s">
        <v>81</v>
      </c>
    </row>
    <row r="509" spans="2:65" s="205" customFormat="1" x14ac:dyDescent="0.3">
      <c r="B509" s="204"/>
      <c r="D509" s="198" t="s">
        <v>178</v>
      </c>
      <c r="E509" s="206" t="s">
        <v>5</v>
      </c>
      <c r="F509" s="207" t="s">
        <v>590</v>
      </c>
      <c r="H509" s="208">
        <v>3</v>
      </c>
      <c r="L509" s="204"/>
      <c r="M509" s="209"/>
      <c r="N509" s="210"/>
      <c r="O509" s="210"/>
      <c r="P509" s="210"/>
      <c r="Q509" s="210"/>
      <c r="R509" s="210"/>
      <c r="S509" s="210"/>
      <c r="T509" s="211"/>
      <c r="AT509" s="206" t="s">
        <v>178</v>
      </c>
      <c r="AU509" s="206" t="s">
        <v>81</v>
      </c>
      <c r="AV509" s="205" t="s">
        <v>81</v>
      </c>
      <c r="AW509" s="205" t="s">
        <v>35</v>
      </c>
      <c r="AX509" s="205" t="s">
        <v>71</v>
      </c>
      <c r="AY509" s="206" t="s">
        <v>169</v>
      </c>
    </row>
    <row r="510" spans="2:65" s="213" customFormat="1" x14ac:dyDescent="0.3">
      <c r="B510" s="212"/>
      <c r="D510" s="198" t="s">
        <v>178</v>
      </c>
      <c r="E510" s="214" t="s">
        <v>5</v>
      </c>
      <c r="F510" s="215" t="s">
        <v>181</v>
      </c>
      <c r="H510" s="216">
        <v>3</v>
      </c>
      <c r="L510" s="212"/>
      <c r="M510" s="217"/>
      <c r="N510" s="218"/>
      <c r="O510" s="218"/>
      <c r="P510" s="218"/>
      <c r="Q510" s="218"/>
      <c r="R510" s="218"/>
      <c r="S510" s="218"/>
      <c r="T510" s="219"/>
      <c r="AT510" s="214" t="s">
        <v>178</v>
      </c>
      <c r="AU510" s="214" t="s">
        <v>81</v>
      </c>
      <c r="AV510" s="213" t="s">
        <v>176</v>
      </c>
      <c r="AW510" s="213" t="s">
        <v>35</v>
      </c>
      <c r="AX510" s="213" t="s">
        <v>79</v>
      </c>
      <c r="AY510" s="214" t="s">
        <v>169</v>
      </c>
    </row>
    <row r="511" spans="2:65" s="103" customFormat="1" ht="38.25" customHeight="1" x14ac:dyDescent="0.3">
      <c r="B511" s="104"/>
      <c r="C511" s="185">
        <f>MAX($C$106:C510)+1</f>
        <v>61</v>
      </c>
      <c r="D511" s="185" t="s">
        <v>171</v>
      </c>
      <c r="E511" s="186" t="s">
        <v>591</v>
      </c>
      <c r="F511" s="187" t="s">
        <v>592</v>
      </c>
      <c r="G511" s="188" t="s">
        <v>174</v>
      </c>
      <c r="H511" s="189">
        <v>6</v>
      </c>
      <c r="I511" s="87"/>
      <c r="J511" s="190">
        <f>ROUND(I511*H511,2)</f>
        <v>0</v>
      </c>
      <c r="K511" s="187" t="s">
        <v>175</v>
      </c>
      <c r="L511" s="104"/>
      <c r="M511" s="191" t="s">
        <v>5</v>
      </c>
      <c r="N511" s="192" t="s">
        <v>42</v>
      </c>
      <c r="O511" s="105"/>
      <c r="P511" s="193">
        <f>O511*H511</f>
        <v>0</v>
      </c>
      <c r="Q511" s="193">
        <v>0.11141</v>
      </c>
      <c r="R511" s="193">
        <f>Q511*H511</f>
        <v>0.66845999999999994</v>
      </c>
      <c r="S511" s="193">
        <v>0</v>
      </c>
      <c r="T511" s="194">
        <f>S511*H511</f>
        <v>0</v>
      </c>
      <c r="AR511" s="93" t="s">
        <v>176</v>
      </c>
      <c r="AT511" s="93" t="s">
        <v>171</v>
      </c>
      <c r="AU511" s="93" t="s">
        <v>81</v>
      </c>
      <c r="AY511" s="93" t="s">
        <v>169</v>
      </c>
      <c r="BE511" s="195">
        <f>IF(N511="základní",J511,0)</f>
        <v>0</v>
      </c>
      <c r="BF511" s="195">
        <f>IF(N511="snížená",J511,0)</f>
        <v>0</v>
      </c>
      <c r="BG511" s="195">
        <f>IF(N511="zákl. přenesená",J511,0)</f>
        <v>0</v>
      </c>
      <c r="BH511" s="195">
        <f>IF(N511="sníž. přenesená",J511,0)</f>
        <v>0</v>
      </c>
      <c r="BI511" s="195">
        <f>IF(N511="nulová",J511,0)</f>
        <v>0</v>
      </c>
      <c r="BJ511" s="93" t="s">
        <v>79</v>
      </c>
      <c r="BK511" s="195">
        <f>ROUND(I511*H511,2)</f>
        <v>0</v>
      </c>
      <c r="BL511" s="93" t="s">
        <v>176</v>
      </c>
      <c r="BM511" s="93" t="s">
        <v>593</v>
      </c>
    </row>
    <row r="512" spans="2:65" s="103" customFormat="1" ht="391.5" x14ac:dyDescent="0.3">
      <c r="B512" s="104"/>
      <c r="D512" s="198" t="s">
        <v>207</v>
      </c>
      <c r="F512" s="220" t="s">
        <v>548</v>
      </c>
      <c r="L512" s="104"/>
      <c r="M512" s="221"/>
      <c r="N512" s="105"/>
      <c r="O512" s="105"/>
      <c r="P512" s="105"/>
      <c r="Q512" s="105"/>
      <c r="R512" s="105"/>
      <c r="S512" s="105"/>
      <c r="T512" s="222"/>
      <c r="AT512" s="93" t="s">
        <v>207</v>
      </c>
      <c r="AU512" s="93" t="s">
        <v>81</v>
      </c>
    </row>
    <row r="513" spans="2:65" s="205" customFormat="1" x14ac:dyDescent="0.3">
      <c r="B513" s="204"/>
      <c r="D513" s="198" t="s">
        <v>178</v>
      </c>
      <c r="E513" s="206" t="s">
        <v>5</v>
      </c>
      <c r="F513" s="207" t="s">
        <v>568</v>
      </c>
      <c r="H513" s="208">
        <v>6</v>
      </c>
      <c r="L513" s="204"/>
      <c r="M513" s="209"/>
      <c r="N513" s="210"/>
      <c r="O513" s="210"/>
      <c r="P513" s="210"/>
      <c r="Q513" s="210"/>
      <c r="R513" s="210"/>
      <c r="S513" s="210"/>
      <c r="T513" s="211"/>
      <c r="AT513" s="206" t="s">
        <v>178</v>
      </c>
      <c r="AU513" s="206" t="s">
        <v>81</v>
      </c>
      <c r="AV513" s="205" t="s">
        <v>81</v>
      </c>
      <c r="AW513" s="205" t="s">
        <v>35</v>
      </c>
      <c r="AX513" s="205" t="s">
        <v>71</v>
      </c>
      <c r="AY513" s="206" t="s">
        <v>169</v>
      </c>
    </row>
    <row r="514" spans="2:65" s="213" customFormat="1" x14ac:dyDescent="0.3">
      <c r="B514" s="212"/>
      <c r="D514" s="198" t="s">
        <v>178</v>
      </c>
      <c r="E514" s="214" t="s">
        <v>5</v>
      </c>
      <c r="F514" s="215" t="s">
        <v>181</v>
      </c>
      <c r="H514" s="216">
        <v>6</v>
      </c>
      <c r="L514" s="212"/>
      <c r="M514" s="217"/>
      <c r="N514" s="218"/>
      <c r="O514" s="218"/>
      <c r="P514" s="218"/>
      <c r="Q514" s="218"/>
      <c r="R514" s="218"/>
      <c r="S514" s="218"/>
      <c r="T514" s="219"/>
      <c r="AT514" s="214" t="s">
        <v>178</v>
      </c>
      <c r="AU514" s="214" t="s">
        <v>81</v>
      </c>
      <c r="AV514" s="213" t="s">
        <v>176</v>
      </c>
      <c r="AW514" s="213" t="s">
        <v>35</v>
      </c>
      <c r="AX514" s="213" t="s">
        <v>79</v>
      </c>
      <c r="AY514" s="214" t="s">
        <v>169</v>
      </c>
    </row>
    <row r="515" spans="2:65" s="103" customFormat="1" ht="25.5" customHeight="1" x14ac:dyDescent="0.3">
      <c r="B515" s="104"/>
      <c r="C515" s="185">
        <f>MAX($C$106:C514)+1</f>
        <v>62</v>
      </c>
      <c r="D515" s="185" t="s">
        <v>171</v>
      </c>
      <c r="E515" s="186" t="s">
        <v>594</v>
      </c>
      <c r="F515" s="187" t="s">
        <v>595</v>
      </c>
      <c r="G515" s="188" t="s">
        <v>315</v>
      </c>
      <c r="H515" s="189">
        <v>0.37</v>
      </c>
      <c r="I515" s="87"/>
      <c r="J515" s="190">
        <f>ROUND(I515*H515,2)</f>
        <v>0</v>
      </c>
      <c r="K515" s="187" t="s">
        <v>175</v>
      </c>
      <c r="L515" s="104"/>
      <c r="M515" s="191" t="s">
        <v>5</v>
      </c>
      <c r="N515" s="192" t="s">
        <v>42</v>
      </c>
      <c r="O515" s="105"/>
      <c r="P515" s="193">
        <f>O515*H515</f>
        <v>0</v>
      </c>
      <c r="Q515" s="193">
        <v>1.0900000000000001</v>
      </c>
      <c r="R515" s="193">
        <f>Q515*H515</f>
        <v>0.40330000000000005</v>
      </c>
      <c r="S515" s="193">
        <v>0</v>
      </c>
      <c r="T515" s="194">
        <f>S515*H515</f>
        <v>0</v>
      </c>
      <c r="AR515" s="93" t="s">
        <v>176</v>
      </c>
      <c r="AT515" s="93" t="s">
        <v>171</v>
      </c>
      <c r="AU515" s="93" t="s">
        <v>81</v>
      </c>
      <c r="AY515" s="93" t="s">
        <v>169</v>
      </c>
      <c r="BE515" s="195">
        <f>IF(N515="základní",J515,0)</f>
        <v>0</v>
      </c>
      <c r="BF515" s="195">
        <f>IF(N515="snížená",J515,0)</f>
        <v>0</v>
      </c>
      <c r="BG515" s="195">
        <f>IF(N515="zákl. přenesená",J515,0)</f>
        <v>0</v>
      </c>
      <c r="BH515" s="195">
        <f>IF(N515="sníž. přenesená",J515,0)</f>
        <v>0</v>
      </c>
      <c r="BI515" s="195">
        <f>IF(N515="nulová",J515,0)</f>
        <v>0</v>
      </c>
      <c r="BJ515" s="93" t="s">
        <v>79</v>
      </c>
      <c r="BK515" s="195">
        <f>ROUND(I515*H515,2)</f>
        <v>0</v>
      </c>
      <c r="BL515" s="93" t="s">
        <v>176</v>
      </c>
      <c r="BM515" s="93" t="s">
        <v>596</v>
      </c>
    </row>
    <row r="516" spans="2:65" s="103" customFormat="1" ht="40.5" x14ac:dyDescent="0.3">
      <c r="B516" s="104"/>
      <c r="D516" s="198" t="s">
        <v>207</v>
      </c>
      <c r="F516" s="220" t="s">
        <v>597</v>
      </c>
      <c r="L516" s="104"/>
      <c r="M516" s="221"/>
      <c r="N516" s="105"/>
      <c r="O516" s="105"/>
      <c r="P516" s="105"/>
      <c r="Q516" s="105"/>
      <c r="R516" s="105"/>
      <c r="S516" s="105"/>
      <c r="T516" s="222"/>
      <c r="AT516" s="93" t="s">
        <v>207</v>
      </c>
      <c r="AU516" s="93" t="s">
        <v>81</v>
      </c>
    </row>
    <row r="517" spans="2:65" s="205" customFormat="1" x14ac:dyDescent="0.3">
      <c r="B517" s="204"/>
      <c r="D517" s="198" t="s">
        <v>178</v>
      </c>
      <c r="E517" s="206" t="s">
        <v>5</v>
      </c>
      <c r="F517" s="207" t="s">
        <v>598</v>
      </c>
      <c r="H517" s="208">
        <v>0.124</v>
      </c>
      <c r="L517" s="204"/>
      <c r="M517" s="209"/>
      <c r="N517" s="210"/>
      <c r="O517" s="210"/>
      <c r="P517" s="210"/>
      <c r="Q517" s="210"/>
      <c r="R517" s="210"/>
      <c r="S517" s="210"/>
      <c r="T517" s="211"/>
      <c r="AT517" s="206" t="s">
        <v>178</v>
      </c>
      <c r="AU517" s="206" t="s">
        <v>81</v>
      </c>
      <c r="AV517" s="205" t="s">
        <v>81</v>
      </c>
      <c r="AW517" s="205" t="s">
        <v>35</v>
      </c>
      <c r="AX517" s="205" t="s">
        <v>71</v>
      </c>
      <c r="AY517" s="206" t="s">
        <v>169</v>
      </c>
    </row>
    <row r="518" spans="2:65" s="205" customFormat="1" x14ac:dyDescent="0.3">
      <c r="B518" s="204"/>
      <c r="D518" s="198" t="s">
        <v>178</v>
      </c>
      <c r="E518" s="206" t="s">
        <v>5</v>
      </c>
      <c r="F518" s="207" t="s">
        <v>599</v>
      </c>
      <c r="H518" s="208">
        <v>0.246</v>
      </c>
      <c r="L518" s="204"/>
      <c r="M518" s="209"/>
      <c r="N518" s="210"/>
      <c r="O518" s="210"/>
      <c r="P518" s="210"/>
      <c r="Q518" s="210"/>
      <c r="R518" s="210"/>
      <c r="S518" s="210"/>
      <c r="T518" s="211"/>
      <c r="AT518" s="206" t="s">
        <v>178</v>
      </c>
      <c r="AU518" s="206" t="s">
        <v>81</v>
      </c>
      <c r="AV518" s="205" t="s">
        <v>81</v>
      </c>
      <c r="AW518" s="205" t="s">
        <v>35</v>
      </c>
      <c r="AX518" s="205" t="s">
        <v>71</v>
      </c>
      <c r="AY518" s="206" t="s">
        <v>169</v>
      </c>
    </row>
    <row r="519" spans="2:65" s="213" customFormat="1" x14ac:dyDescent="0.3">
      <c r="B519" s="212"/>
      <c r="D519" s="198" t="s">
        <v>178</v>
      </c>
      <c r="E519" s="214" t="s">
        <v>5</v>
      </c>
      <c r="F519" s="215" t="s">
        <v>181</v>
      </c>
      <c r="H519" s="216">
        <v>0.37</v>
      </c>
      <c r="L519" s="212"/>
      <c r="M519" s="217"/>
      <c r="N519" s="218"/>
      <c r="O519" s="218"/>
      <c r="P519" s="218"/>
      <c r="Q519" s="218"/>
      <c r="R519" s="218"/>
      <c r="S519" s="218"/>
      <c r="T519" s="219"/>
      <c r="AT519" s="214" t="s">
        <v>178</v>
      </c>
      <c r="AU519" s="214" t="s">
        <v>81</v>
      </c>
      <c r="AV519" s="213" t="s">
        <v>176</v>
      </c>
      <c r="AW519" s="213" t="s">
        <v>35</v>
      </c>
      <c r="AX519" s="213" t="s">
        <v>79</v>
      </c>
      <c r="AY519" s="214" t="s">
        <v>169</v>
      </c>
    </row>
    <row r="520" spans="2:65" s="103" customFormat="1" ht="25.5" customHeight="1" x14ac:dyDescent="0.3">
      <c r="B520" s="104"/>
      <c r="C520" s="185">
        <f>MAX($C$106:C519)+1</f>
        <v>63</v>
      </c>
      <c r="D520" s="185" t="s">
        <v>171</v>
      </c>
      <c r="E520" s="186" t="s">
        <v>600</v>
      </c>
      <c r="F520" s="187" t="s">
        <v>601</v>
      </c>
      <c r="G520" s="188" t="s">
        <v>205</v>
      </c>
      <c r="H520" s="189">
        <v>0.52800000000000002</v>
      </c>
      <c r="I520" s="87"/>
      <c r="J520" s="190">
        <f>ROUND(I520*H520,2)</f>
        <v>0</v>
      </c>
      <c r="K520" s="187" t="s">
        <v>175</v>
      </c>
      <c r="L520" s="104"/>
      <c r="M520" s="191" t="s">
        <v>5</v>
      </c>
      <c r="N520" s="192" t="s">
        <v>42</v>
      </c>
      <c r="O520" s="105"/>
      <c r="P520" s="193">
        <f>O520*H520</f>
        <v>0</v>
      </c>
      <c r="Q520" s="193">
        <v>2.45329</v>
      </c>
      <c r="R520" s="193">
        <f>Q520*H520</f>
        <v>1.2953371200000001</v>
      </c>
      <c r="S520" s="193">
        <v>0</v>
      </c>
      <c r="T520" s="194">
        <f>S520*H520</f>
        <v>0</v>
      </c>
      <c r="AR520" s="93" t="s">
        <v>176</v>
      </c>
      <c r="AT520" s="93" t="s">
        <v>171</v>
      </c>
      <c r="AU520" s="93" t="s">
        <v>81</v>
      </c>
      <c r="AY520" s="93" t="s">
        <v>169</v>
      </c>
      <c r="BE520" s="195">
        <f>IF(N520="základní",J520,0)</f>
        <v>0</v>
      </c>
      <c r="BF520" s="195">
        <f>IF(N520="snížená",J520,0)</f>
        <v>0</v>
      </c>
      <c r="BG520" s="195">
        <f>IF(N520="zákl. přenesená",J520,0)</f>
        <v>0</v>
      </c>
      <c r="BH520" s="195">
        <f>IF(N520="sníž. přenesená",J520,0)</f>
        <v>0</v>
      </c>
      <c r="BI520" s="195">
        <f>IF(N520="nulová",J520,0)</f>
        <v>0</v>
      </c>
      <c r="BJ520" s="93" t="s">
        <v>79</v>
      </c>
      <c r="BK520" s="195">
        <f>ROUND(I520*H520,2)</f>
        <v>0</v>
      </c>
      <c r="BL520" s="93" t="s">
        <v>176</v>
      </c>
      <c r="BM520" s="93" t="s">
        <v>602</v>
      </c>
    </row>
    <row r="521" spans="2:65" s="103" customFormat="1" ht="40.5" x14ac:dyDescent="0.3">
      <c r="B521" s="104"/>
      <c r="D521" s="198" t="s">
        <v>207</v>
      </c>
      <c r="F521" s="220" t="s">
        <v>603</v>
      </c>
      <c r="L521" s="104"/>
      <c r="M521" s="221"/>
      <c r="N521" s="105"/>
      <c r="O521" s="105"/>
      <c r="P521" s="105"/>
      <c r="Q521" s="105"/>
      <c r="R521" s="105"/>
      <c r="S521" s="105"/>
      <c r="T521" s="222"/>
      <c r="AT521" s="93" t="s">
        <v>207</v>
      </c>
      <c r="AU521" s="93" t="s">
        <v>81</v>
      </c>
    </row>
    <row r="522" spans="2:65" s="205" customFormat="1" x14ac:dyDescent="0.3">
      <c r="B522" s="204"/>
      <c r="D522" s="198" t="s">
        <v>178</v>
      </c>
      <c r="E522" s="206" t="s">
        <v>5</v>
      </c>
      <c r="F522" s="207" t="s">
        <v>604</v>
      </c>
      <c r="H522" s="208">
        <v>0.52800000000000002</v>
      </c>
      <c r="L522" s="204"/>
      <c r="M522" s="209"/>
      <c r="N522" s="210"/>
      <c r="O522" s="210"/>
      <c r="P522" s="210"/>
      <c r="Q522" s="210"/>
      <c r="R522" s="210"/>
      <c r="S522" s="210"/>
      <c r="T522" s="211"/>
      <c r="AT522" s="206" t="s">
        <v>178</v>
      </c>
      <c r="AU522" s="206" t="s">
        <v>81</v>
      </c>
      <c r="AV522" s="205" t="s">
        <v>81</v>
      </c>
      <c r="AW522" s="205" t="s">
        <v>35</v>
      </c>
      <c r="AX522" s="205" t="s">
        <v>71</v>
      </c>
      <c r="AY522" s="206" t="s">
        <v>169</v>
      </c>
    </row>
    <row r="523" spans="2:65" s="213" customFormat="1" x14ac:dyDescent="0.3">
      <c r="B523" s="212"/>
      <c r="D523" s="198" t="s">
        <v>178</v>
      </c>
      <c r="E523" s="214" t="s">
        <v>5</v>
      </c>
      <c r="F523" s="215" t="s">
        <v>181</v>
      </c>
      <c r="H523" s="216">
        <v>0.52800000000000002</v>
      </c>
      <c r="L523" s="212"/>
      <c r="M523" s="217"/>
      <c r="N523" s="218"/>
      <c r="O523" s="218"/>
      <c r="P523" s="218"/>
      <c r="Q523" s="218"/>
      <c r="R523" s="218"/>
      <c r="S523" s="218"/>
      <c r="T523" s="219"/>
      <c r="AT523" s="214" t="s">
        <v>178</v>
      </c>
      <c r="AU523" s="214" t="s">
        <v>81</v>
      </c>
      <c r="AV523" s="213" t="s">
        <v>176</v>
      </c>
      <c r="AW523" s="213" t="s">
        <v>35</v>
      </c>
      <c r="AX523" s="213" t="s">
        <v>79</v>
      </c>
      <c r="AY523" s="214" t="s">
        <v>169</v>
      </c>
    </row>
    <row r="524" spans="2:65" s="103" customFormat="1" ht="25.5" customHeight="1" x14ac:dyDescent="0.3">
      <c r="B524" s="104"/>
      <c r="C524" s="185">
        <f>MAX($C$106:C523)+1</f>
        <v>64</v>
      </c>
      <c r="D524" s="185" t="s">
        <v>171</v>
      </c>
      <c r="E524" s="186" t="s">
        <v>605</v>
      </c>
      <c r="F524" s="187" t="s">
        <v>606</v>
      </c>
      <c r="G524" s="188" t="s">
        <v>188</v>
      </c>
      <c r="H524" s="189">
        <v>5.28</v>
      </c>
      <c r="I524" s="87"/>
      <c r="J524" s="190">
        <f>ROUND(I524*H524,2)</f>
        <v>0</v>
      </c>
      <c r="K524" s="187" t="s">
        <v>175</v>
      </c>
      <c r="L524" s="104"/>
      <c r="M524" s="191" t="s">
        <v>5</v>
      </c>
      <c r="N524" s="192" t="s">
        <v>42</v>
      </c>
      <c r="O524" s="105"/>
      <c r="P524" s="193">
        <f>O524*H524</f>
        <v>0</v>
      </c>
      <c r="Q524" s="193">
        <v>2.4399999999999999E-3</v>
      </c>
      <c r="R524" s="193">
        <f>Q524*H524</f>
        <v>1.2883200000000001E-2</v>
      </c>
      <c r="S524" s="193">
        <v>0</v>
      </c>
      <c r="T524" s="194">
        <f>S524*H524</f>
        <v>0</v>
      </c>
      <c r="AR524" s="93" t="s">
        <v>176</v>
      </c>
      <c r="AT524" s="93" t="s">
        <v>171</v>
      </c>
      <c r="AU524" s="93" t="s">
        <v>81</v>
      </c>
      <c r="AY524" s="93" t="s">
        <v>169</v>
      </c>
      <c r="BE524" s="195">
        <f>IF(N524="základní",J524,0)</f>
        <v>0</v>
      </c>
      <c r="BF524" s="195">
        <f>IF(N524="snížená",J524,0)</f>
        <v>0</v>
      </c>
      <c r="BG524" s="195">
        <f>IF(N524="zákl. přenesená",J524,0)</f>
        <v>0</v>
      </c>
      <c r="BH524" s="195">
        <f>IF(N524="sníž. přenesená",J524,0)</f>
        <v>0</v>
      </c>
      <c r="BI524" s="195">
        <f>IF(N524="nulová",J524,0)</f>
        <v>0</v>
      </c>
      <c r="BJ524" s="93" t="s">
        <v>79</v>
      </c>
      <c r="BK524" s="195">
        <f>ROUND(I524*H524,2)</f>
        <v>0</v>
      </c>
      <c r="BL524" s="93" t="s">
        <v>176</v>
      </c>
      <c r="BM524" s="93" t="s">
        <v>607</v>
      </c>
    </row>
    <row r="525" spans="2:65" s="103" customFormat="1" ht="67.5" x14ac:dyDescent="0.3">
      <c r="B525" s="104"/>
      <c r="D525" s="198" t="s">
        <v>207</v>
      </c>
      <c r="F525" s="220" t="s">
        <v>608</v>
      </c>
      <c r="L525" s="104"/>
      <c r="M525" s="221"/>
      <c r="N525" s="105"/>
      <c r="O525" s="105"/>
      <c r="P525" s="105"/>
      <c r="Q525" s="105"/>
      <c r="R525" s="105"/>
      <c r="S525" s="105"/>
      <c r="T525" s="222"/>
      <c r="AT525" s="93" t="s">
        <v>207</v>
      </c>
      <c r="AU525" s="93" t="s">
        <v>81</v>
      </c>
    </row>
    <row r="526" spans="2:65" s="205" customFormat="1" x14ac:dyDescent="0.3">
      <c r="B526" s="204"/>
      <c r="D526" s="198" t="s">
        <v>178</v>
      </c>
      <c r="E526" s="206" t="s">
        <v>5</v>
      </c>
      <c r="F526" s="207" t="s">
        <v>609</v>
      </c>
      <c r="H526" s="208">
        <v>5.28</v>
      </c>
      <c r="L526" s="204"/>
      <c r="M526" s="209"/>
      <c r="N526" s="210"/>
      <c r="O526" s="210"/>
      <c r="P526" s="210"/>
      <c r="Q526" s="210"/>
      <c r="R526" s="210"/>
      <c r="S526" s="210"/>
      <c r="T526" s="211"/>
      <c r="AT526" s="206" t="s">
        <v>178</v>
      </c>
      <c r="AU526" s="206" t="s">
        <v>81</v>
      </c>
      <c r="AV526" s="205" t="s">
        <v>81</v>
      </c>
      <c r="AW526" s="205" t="s">
        <v>35</v>
      </c>
      <c r="AX526" s="205" t="s">
        <v>71</v>
      </c>
      <c r="AY526" s="206" t="s">
        <v>169</v>
      </c>
    </row>
    <row r="527" spans="2:65" s="213" customFormat="1" x14ac:dyDescent="0.3">
      <c r="B527" s="212"/>
      <c r="D527" s="198" t="s">
        <v>178</v>
      </c>
      <c r="E527" s="214" t="s">
        <v>5</v>
      </c>
      <c r="F527" s="215" t="s">
        <v>181</v>
      </c>
      <c r="H527" s="216">
        <v>5.28</v>
      </c>
      <c r="L527" s="212"/>
      <c r="M527" s="217"/>
      <c r="N527" s="218"/>
      <c r="O527" s="218"/>
      <c r="P527" s="218"/>
      <c r="Q527" s="218"/>
      <c r="R527" s="218"/>
      <c r="S527" s="218"/>
      <c r="T527" s="219"/>
      <c r="AT527" s="214" t="s">
        <v>178</v>
      </c>
      <c r="AU527" s="214" t="s">
        <v>81</v>
      </c>
      <c r="AV527" s="213" t="s">
        <v>176</v>
      </c>
      <c r="AW527" s="213" t="s">
        <v>35</v>
      </c>
      <c r="AX527" s="213" t="s">
        <v>79</v>
      </c>
      <c r="AY527" s="214" t="s">
        <v>169</v>
      </c>
    </row>
    <row r="528" spans="2:65" s="103" customFormat="1" ht="25.5" customHeight="1" x14ac:dyDescent="0.3">
      <c r="B528" s="104"/>
      <c r="C528" s="185">
        <f>MAX($C$106:C527)+1</f>
        <v>65</v>
      </c>
      <c r="D528" s="185" t="s">
        <v>171</v>
      </c>
      <c r="E528" s="186" t="s">
        <v>610</v>
      </c>
      <c r="F528" s="187" t="s">
        <v>611</v>
      </c>
      <c r="G528" s="188" t="s">
        <v>188</v>
      </c>
      <c r="H528" s="189">
        <v>5.28</v>
      </c>
      <c r="I528" s="87"/>
      <c r="J528" s="190">
        <f>ROUND(I528*H528,2)</f>
        <v>0</v>
      </c>
      <c r="K528" s="187" t="s">
        <v>175</v>
      </c>
      <c r="L528" s="104"/>
      <c r="M528" s="191" t="s">
        <v>5</v>
      </c>
      <c r="N528" s="192" t="s">
        <v>42</v>
      </c>
      <c r="O528" s="105"/>
      <c r="P528" s="193">
        <f>O528*H528</f>
        <v>0</v>
      </c>
      <c r="Q528" s="193">
        <v>0</v>
      </c>
      <c r="R528" s="193">
        <f>Q528*H528</f>
        <v>0</v>
      </c>
      <c r="S528" s="193">
        <v>0</v>
      </c>
      <c r="T528" s="194">
        <f>S528*H528</f>
        <v>0</v>
      </c>
      <c r="AR528" s="93" t="s">
        <v>176</v>
      </c>
      <c r="AT528" s="93" t="s">
        <v>171</v>
      </c>
      <c r="AU528" s="93" t="s">
        <v>81</v>
      </c>
      <c r="AY528" s="93" t="s">
        <v>169</v>
      </c>
      <c r="BE528" s="195">
        <f>IF(N528="základní",J528,0)</f>
        <v>0</v>
      </c>
      <c r="BF528" s="195">
        <f>IF(N528="snížená",J528,0)</f>
        <v>0</v>
      </c>
      <c r="BG528" s="195">
        <f>IF(N528="zákl. přenesená",J528,0)</f>
        <v>0</v>
      </c>
      <c r="BH528" s="195">
        <f>IF(N528="sníž. přenesená",J528,0)</f>
        <v>0</v>
      </c>
      <c r="BI528" s="195">
        <f>IF(N528="nulová",J528,0)</f>
        <v>0</v>
      </c>
      <c r="BJ528" s="93" t="s">
        <v>79</v>
      </c>
      <c r="BK528" s="195">
        <f>ROUND(I528*H528,2)</f>
        <v>0</v>
      </c>
      <c r="BL528" s="93" t="s">
        <v>176</v>
      </c>
      <c r="BM528" s="93" t="s">
        <v>612</v>
      </c>
    </row>
    <row r="529" spans="2:65" s="103" customFormat="1" ht="67.5" x14ac:dyDescent="0.3">
      <c r="B529" s="104"/>
      <c r="D529" s="198" t="s">
        <v>207</v>
      </c>
      <c r="F529" s="220" t="s">
        <v>608</v>
      </c>
      <c r="L529" s="104"/>
      <c r="M529" s="221"/>
      <c r="N529" s="105"/>
      <c r="O529" s="105"/>
      <c r="P529" s="105"/>
      <c r="Q529" s="105"/>
      <c r="R529" s="105"/>
      <c r="S529" s="105"/>
      <c r="T529" s="222"/>
      <c r="AT529" s="93" t="s">
        <v>207</v>
      </c>
      <c r="AU529" s="93" t="s">
        <v>81</v>
      </c>
    </row>
    <row r="530" spans="2:65" s="103" customFormat="1" ht="25.5" customHeight="1" x14ac:dyDescent="0.3">
      <c r="B530" s="104"/>
      <c r="C530" s="185">
        <f>MAX($C$106:C529)+1</f>
        <v>66</v>
      </c>
      <c r="D530" s="185" t="s">
        <v>171</v>
      </c>
      <c r="E530" s="186" t="s">
        <v>613</v>
      </c>
      <c r="F530" s="187" t="s">
        <v>614</v>
      </c>
      <c r="G530" s="188" t="s">
        <v>315</v>
      </c>
      <c r="H530" s="189">
        <v>0.158</v>
      </c>
      <c r="I530" s="87"/>
      <c r="J530" s="190">
        <f>ROUND(I530*H530,2)</f>
        <v>0</v>
      </c>
      <c r="K530" s="187" t="s">
        <v>175</v>
      </c>
      <c r="L530" s="104"/>
      <c r="M530" s="191" t="s">
        <v>5</v>
      </c>
      <c r="N530" s="192" t="s">
        <v>42</v>
      </c>
      <c r="O530" s="105"/>
      <c r="P530" s="193">
        <f>O530*H530</f>
        <v>0</v>
      </c>
      <c r="Q530" s="193">
        <v>1.0519700000000001</v>
      </c>
      <c r="R530" s="193">
        <f>Q530*H530</f>
        <v>0.16621126</v>
      </c>
      <c r="S530" s="193">
        <v>0</v>
      </c>
      <c r="T530" s="194">
        <f>S530*H530</f>
        <v>0</v>
      </c>
      <c r="AR530" s="93" t="s">
        <v>176</v>
      </c>
      <c r="AT530" s="93" t="s">
        <v>171</v>
      </c>
      <c r="AU530" s="93" t="s">
        <v>81</v>
      </c>
      <c r="AY530" s="93" t="s">
        <v>169</v>
      </c>
      <c r="BE530" s="195">
        <f>IF(N530="základní",J530,0)</f>
        <v>0</v>
      </c>
      <c r="BF530" s="195">
        <f>IF(N530="snížená",J530,0)</f>
        <v>0</v>
      </c>
      <c r="BG530" s="195">
        <f>IF(N530="zákl. přenesená",J530,0)</f>
        <v>0</v>
      </c>
      <c r="BH530" s="195">
        <f>IF(N530="sníž. přenesená",J530,0)</f>
        <v>0</v>
      </c>
      <c r="BI530" s="195">
        <f>IF(N530="nulová",J530,0)</f>
        <v>0</v>
      </c>
      <c r="BJ530" s="93" t="s">
        <v>79</v>
      </c>
      <c r="BK530" s="195">
        <f>ROUND(I530*H530,2)</f>
        <v>0</v>
      </c>
      <c r="BL530" s="93" t="s">
        <v>176</v>
      </c>
      <c r="BM530" s="93" t="s">
        <v>615</v>
      </c>
    </row>
    <row r="531" spans="2:65" s="205" customFormat="1" x14ac:dyDescent="0.3">
      <c r="B531" s="204"/>
      <c r="D531" s="198" t="s">
        <v>178</v>
      </c>
      <c r="E531" s="206" t="s">
        <v>5</v>
      </c>
      <c r="F531" s="207" t="s">
        <v>616</v>
      </c>
      <c r="H531" s="208">
        <v>0.158</v>
      </c>
      <c r="L531" s="204"/>
      <c r="M531" s="209"/>
      <c r="N531" s="210"/>
      <c r="O531" s="210"/>
      <c r="P531" s="210"/>
      <c r="Q531" s="210"/>
      <c r="R531" s="210"/>
      <c r="S531" s="210"/>
      <c r="T531" s="211"/>
      <c r="AT531" s="206" t="s">
        <v>178</v>
      </c>
      <c r="AU531" s="206" t="s">
        <v>81</v>
      </c>
      <c r="AV531" s="205" t="s">
        <v>81</v>
      </c>
      <c r="AW531" s="205" t="s">
        <v>35</v>
      </c>
      <c r="AX531" s="205" t="s">
        <v>71</v>
      </c>
      <c r="AY531" s="206" t="s">
        <v>169</v>
      </c>
    </row>
    <row r="532" spans="2:65" s="213" customFormat="1" x14ac:dyDescent="0.3">
      <c r="B532" s="212"/>
      <c r="D532" s="198" t="s">
        <v>178</v>
      </c>
      <c r="E532" s="214" t="s">
        <v>5</v>
      </c>
      <c r="F532" s="215" t="s">
        <v>181</v>
      </c>
      <c r="H532" s="216">
        <v>0.158</v>
      </c>
      <c r="L532" s="212"/>
      <c r="M532" s="217"/>
      <c r="N532" s="218"/>
      <c r="O532" s="218"/>
      <c r="P532" s="218"/>
      <c r="Q532" s="218"/>
      <c r="R532" s="218"/>
      <c r="S532" s="218"/>
      <c r="T532" s="219"/>
      <c r="AT532" s="214" t="s">
        <v>178</v>
      </c>
      <c r="AU532" s="214" t="s">
        <v>81</v>
      </c>
      <c r="AV532" s="213" t="s">
        <v>176</v>
      </c>
      <c r="AW532" s="213" t="s">
        <v>35</v>
      </c>
      <c r="AX532" s="213" t="s">
        <v>79</v>
      </c>
      <c r="AY532" s="214" t="s">
        <v>169</v>
      </c>
    </row>
    <row r="533" spans="2:65" s="103" customFormat="1" ht="16.5" customHeight="1" x14ac:dyDescent="0.3">
      <c r="B533" s="104"/>
      <c r="C533" s="185">
        <f>MAX($C$106:C532)+1</f>
        <v>67</v>
      </c>
      <c r="D533" s="185" t="s">
        <v>171</v>
      </c>
      <c r="E533" s="186" t="s">
        <v>617</v>
      </c>
      <c r="F533" s="187" t="s">
        <v>618</v>
      </c>
      <c r="G533" s="188" t="s">
        <v>205</v>
      </c>
      <c r="H533" s="189">
        <v>73.872</v>
      </c>
      <c r="I533" s="87"/>
      <c r="J533" s="190">
        <f>ROUND(I533*H533,2)</f>
        <v>0</v>
      </c>
      <c r="K533" s="187" t="s">
        <v>175</v>
      </c>
      <c r="L533" s="104"/>
      <c r="M533" s="191" t="s">
        <v>5</v>
      </c>
      <c r="N533" s="192" t="s">
        <v>42</v>
      </c>
      <c r="O533" s="105"/>
      <c r="P533" s="193">
        <f>O533*H533</f>
        <v>0</v>
      </c>
      <c r="Q533" s="193">
        <v>2.4533</v>
      </c>
      <c r="R533" s="193">
        <f>Q533*H533</f>
        <v>181.23017759999999</v>
      </c>
      <c r="S533" s="193">
        <v>0</v>
      </c>
      <c r="T533" s="194">
        <f>S533*H533</f>
        <v>0</v>
      </c>
      <c r="AR533" s="93" t="s">
        <v>176</v>
      </c>
      <c r="AT533" s="93" t="s">
        <v>171</v>
      </c>
      <c r="AU533" s="93" t="s">
        <v>81</v>
      </c>
      <c r="AY533" s="93" t="s">
        <v>169</v>
      </c>
      <c r="BE533" s="195">
        <f>IF(N533="základní",J533,0)</f>
        <v>0</v>
      </c>
      <c r="BF533" s="195">
        <f>IF(N533="snížená",J533,0)</f>
        <v>0</v>
      </c>
      <c r="BG533" s="195">
        <f>IF(N533="zákl. přenesená",J533,0)</f>
        <v>0</v>
      </c>
      <c r="BH533" s="195">
        <f>IF(N533="sníž. přenesená",J533,0)</f>
        <v>0</v>
      </c>
      <c r="BI533" s="195">
        <f>IF(N533="nulová",J533,0)</f>
        <v>0</v>
      </c>
      <c r="BJ533" s="93" t="s">
        <v>79</v>
      </c>
      <c r="BK533" s="195">
        <f>ROUND(I533*H533,2)</f>
        <v>0</v>
      </c>
      <c r="BL533" s="93" t="s">
        <v>176</v>
      </c>
      <c r="BM533" s="93" t="s">
        <v>619</v>
      </c>
    </row>
    <row r="534" spans="2:65" s="197" customFormat="1" x14ac:dyDescent="0.3">
      <c r="B534" s="196"/>
      <c r="D534" s="198" t="s">
        <v>178</v>
      </c>
      <c r="E534" s="199" t="s">
        <v>5</v>
      </c>
      <c r="F534" s="200" t="s">
        <v>620</v>
      </c>
      <c r="H534" s="199" t="s">
        <v>5</v>
      </c>
      <c r="L534" s="196"/>
      <c r="M534" s="201"/>
      <c r="N534" s="202"/>
      <c r="O534" s="202"/>
      <c r="P534" s="202"/>
      <c r="Q534" s="202"/>
      <c r="R534" s="202"/>
      <c r="S534" s="202"/>
      <c r="T534" s="203"/>
      <c r="AT534" s="199" t="s">
        <v>178</v>
      </c>
      <c r="AU534" s="199" t="s">
        <v>81</v>
      </c>
      <c r="AV534" s="197" t="s">
        <v>79</v>
      </c>
      <c r="AW534" s="197" t="s">
        <v>35</v>
      </c>
      <c r="AX534" s="197" t="s">
        <v>71</v>
      </c>
      <c r="AY534" s="199" t="s">
        <v>169</v>
      </c>
    </row>
    <row r="535" spans="2:65" s="205" customFormat="1" x14ac:dyDescent="0.3">
      <c r="B535" s="204"/>
      <c r="D535" s="198" t="s">
        <v>178</v>
      </c>
      <c r="E535" s="206" t="s">
        <v>5</v>
      </c>
      <c r="F535" s="207" t="s">
        <v>621</v>
      </c>
      <c r="H535" s="208">
        <v>58.002000000000002</v>
      </c>
      <c r="L535" s="204"/>
      <c r="M535" s="209"/>
      <c r="N535" s="210"/>
      <c r="O535" s="210"/>
      <c r="P535" s="210"/>
      <c r="Q535" s="210"/>
      <c r="R535" s="210"/>
      <c r="S535" s="210"/>
      <c r="T535" s="211"/>
      <c r="AT535" s="206" t="s">
        <v>178</v>
      </c>
      <c r="AU535" s="206" t="s">
        <v>81</v>
      </c>
      <c r="AV535" s="205" t="s">
        <v>81</v>
      </c>
      <c r="AW535" s="205" t="s">
        <v>35</v>
      </c>
      <c r="AX535" s="205" t="s">
        <v>71</v>
      </c>
      <c r="AY535" s="206" t="s">
        <v>169</v>
      </c>
    </row>
    <row r="536" spans="2:65" s="197" customFormat="1" x14ac:dyDescent="0.3">
      <c r="B536" s="196"/>
      <c r="D536" s="198" t="s">
        <v>178</v>
      </c>
      <c r="E536" s="199" t="s">
        <v>5</v>
      </c>
      <c r="F536" s="200" t="s">
        <v>334</v>
      </c>
      <c r="H536" s="199" t="s">
        <v>5</v>
      </c>
      <c r="L536" s="196"/>
      <c r="M536" s="201"/>
      <c r="N536" s="202"/>
      <c r="O536" s="202"/>
      <c r="P536" s="202"/>
      <c r="Q536" s="202"/>
      <c r="R536" s="202"/>
      <c r="S536" s="202"/>
      <c r="T536" s="203"/>
      <c r="AT536" s="199" t="s">
        <v>178</v>
      </c>
      <c r="AU536" s="199" t="s">
        <v>81</v>
      </c>
      <c r="AV536" s="197" t="s">
        <v>79</v>
      </c>
      <c r="AW536" s="197" t="s">
        <v>35</v>
      </c>
      <c r="AX536" s="197" t="s">
        <v>71</v>
      </c>
      <c r="AY536" s="199" t="s">
        <v>169</v>
      </c>
    </row>
    <row r="537" spans="2:65" s="205" customFormat="1" x14ac:dyDescent="0.3">
      <c r="B537" s="204"/>
      <c r="D537" s="198" t="s">
        <v>178</v>
      </c>
      <c r="E537" s="206" t="s">
        <v>5</v>
      </c>
      <c r="F537" s="207" t="s">
        <v>622</v>
      </c>
      <c r="H537" s="208">
        <v>7.7190000000000003</v>
      </c>
      <c r="L537" s="204"/>
      <c r="M537" s="209"/>
      <c r="N537" s="210"/>
      <c r="O537" s="210"/>
      <c r="P537" s="210"/>
      <c r="Q537" s="210"/>
      <c r="R537" s="210"/>
      <c r="S537" s="210"/>
      <c r="T537" s="211"/>
      <c r="AT537" s="206" t="s">
        <v>178</v>
      </c>
      <c r="AU537" s="206" t="s">
        <v>81</v>
      </c>
      <c r="AV537" s="205" t="s">
        <v>81</v>
      </c>
      <c r="AW537" s="205" t="s">
        <v>35</v>
      </c>
      <c r="AX537" s="205" t="s">
        <v>71</v>
      </c>
      <c r="AY537" s="206" t="s">
        <v>169</v>
      </c>
    </row>
    <row r="538" spans="2:65" s="205" customFormat="1" x14ac:dyDescent="0.3">
      <c r="B538" s="204"/>
      <c r="D538" s="198" t="s">
        <v>178</v>
      </c>
      <c r="E538" s="206" t="s">
        <v>5</v>
      </c>
      <c r="F538" s="207" t="s">
        <v>623</v>
      </c>
      <c r="H538" s="208">
        <v>2.1880000000000002</v>
      </c>
      <c r="L538" s="204"/>
      <c r="M538" s="209"/>
      <c r="N538" s="210"/>
      <c r="O538" s="210"/>
      <c r="P538" s="210"/>
      <c r="Q538" s="210"/>
      <c r="R538" s="210"/>
      <c r="S538" s="210"/>
      <c r="T538" s="211"/>
      <c r="AT538" s="206" t="s">
        <v>178</v>
      </c>
      <c r="AU538" s="206" t="s">
        <v>81</v>
      </c>
      <c r="AV538" s="205" t="s">
        <v>81</v>
      </c>
      <c r="AW538" s="205" t="s">
        <v>35</v>
      </c>
      <c r="AX538" s="205" t="s">
        <v>71</v>
      </c>
      <c r="AY538" s="206" t="s">
        <v>169</v>
      </c>
    </row>
    <row r="539" spans="2:65" s="205" customFormat="1" x14ac:dyDescent="0.3">
      <c r="B539" s="204"/>
      <c r="D539" s="198" t="s">
        <v>178</v>
      </c>
      <c r="E539" s="206" t="s">
        <v>5</v>
      </c>
      <c r="F539" s="207" t="s">
        <v>624</v>
      </c>
      <c r="H539" s="208">
        <v>0.625</v>
      </c>
      <c r="L539" s="204"/>
      <c r="M539" s="209"/>
      <c r="N539" s="210"/>
      <c r="O539" s="210"/>
      <c r="P539" s="210"/>
      <c r="Q539" s="210"/>
      <c r="R539" s="210"/>
      <c r="S539" s="210"/>
      <c r="T539" s="211"/>
      <c r="AT539" s="206" t="s">
        <v>178</v>
      </c>
      <c r="AU539" s="206" t="s">
        <v>81</v>
      </c>
      <c r="AV539" s="205" t="s">
        <v>81</v>
      </c>
      <c r="AW539" s="205" t="s">
        <v>35</v>
      </c>
      <c r="AX539" s="205" t="s">
        <v>71</v>
      </c>
      <c r="AY539" s="206" t="s">
        <v>169</v>
      </c>
    </row>
    <row r="540" spans="2:65" s="205" customFormat="1" x14ac:dyDescent="0.3">
      <c r="B540" s="204"/>
      <c r="D540" s="198" t="s">
        <v>178</v>
      </c>
      <c r="E540" s="206" t="s">
        <v>5</v>
      </c>
      <c r="F540" s="207" t="s">
        <v>625</v>
      </c>
      <c r="H540" s="208">
        <v>0.79400000000000004</v>
      </c>
      <c r="L540" s="204"/>
      <c r="M540" s="209"/>
      <c r="N540" s="210"/>
      <c r="O540" s="210"/>
      <c r="P540" s="210"/>
      <c r="Q540" s="210"/>
      <c r="R540" s="210"/>
      <c r="S540" s="210"/>
      <c r="T540" s="211"/>
      <c r="AT540" s="206" t="s">
        <v>178</v>
      </c>
      <c r="AU540" s="206" t="s">
        <v>81</v>
      </c>
      <c r="AV540" s="205" t="s">
        <v>81</v>
      </c>
      <c r="AW540" s="205" t="s">
        <v>35</v>
      </c>
      <c r="AX540" s="205" t="s">
        <v>71</v>
      </c>
      <c r="AY540" s="206" t="s">
        <v>169</v>
      </c>
    </row>
    <row r="541" spans="2:65" s="205" customFormat="1" x14ac:dyDescent="0.3">
      <c r="B541" s="204"/>
      <c r="D541" s="198" t="s">
        <v>178</v>
      </c>
      <c r="E541" s="206" t="s">
        <v>5</v>
      </c>
      <c r="F541" s="207" t="s">
        <v>626</v>
      </c>
      <c r="H541" s="208">
        <v>2.3559999999999999</v>
      </c>
      <c r="L541" s="204"/>
      <c r="M541" s="209"/>
      <c r="N541" s="210"/>
      <c r="O541" s="210"/>
      <c r="P541" s="210"/>
      <c r="Q541" s="210"/>
      <c r="R541" s="210"/>
      <c r="S541" s="210"/>
      <c r="T541" s="211"/>
      <c r="AT541" s="206" t="s">
        <v>178</v>
      </c>
      <c r="AU541" s="206" t="s">
        <v>81</v>
      </c>
      <c r="AV541" s="205" t="s">
        <v>81</v>
      </c>
      <c r="AW541" s="205" t="s">
        <v>35</v>
      </c>
      <c r="AX541" s="205" t="s">
        <v>71</v>
      </c>
      <c r="AY541" s="206" t="s">
        <v>169</v>
      </c>
    </row>
    <row r="542" spans="2:65" s="205" customFormat="1" x14ac:dyDescent="0.3">
      <c r="B542" s="204"/>
      <c r="D542" s="198" t="s">
        <v>178</v>
      </c>
      <c r="E542" s="206" t="s">
        <v>5</v>
      </c>
      <c r="F542" s="207" t="s">
        <v>623</v>
      </c>
      <c r="H542" s="208">
        <v>2.1880000000000002</v>
      </c>
      <c r="L542" s="204"/>
      <c r="M542" s="209"/>
      <c r="N542" s="210"/>
      <c r="O542" s="210"/>
      <c r="P542" s="210"/>
      <c r="Q542" s="210"/>
      <c r="R542" s="210"/>
      <c r="S542" s="210"/>
      <c r="T542" s="211"/>
      <c r="AT542" s="206" t="s">
        <v>178</v>
      </c>
      <c r="AU542" s="206" t="s">
        <v>81</v>
      </c>
      <c r="AV542" s="205" t="s">
        <v>81</v>
      </c>
      <c r="AW542" s="205" t="s">
        <v>35</v>
      </c>
      <c r="AX542" s="205" t="s">
        <v>71</v>
      </c>
      <c r="AY542" s="206" t="s">
        <v>169</v>
      </c>
    </row>
    <row r="543" spans="2:65" s="213" customFormat="1" x14ac:dyDescent="0.3">
      <c r="B543" s="212"/>
      <c r="D543" s="198" t="s">
        <v>178</v>
      </c>
      <c r="E543" s="214" t="s">
        <v>5</v>
      </c>
      <c r="F543" s="215" t="s">
        <v>181</v>
      </c>
      <c r="H543" s="216">
        <v>73.872</v>
      </c>
      <c r="L543" s="212"/>
      <c r="M543" s="217"/>
      <c r="N543" s="218"/>
      <c r="O543" s="218"/>
      <c r="P543" s="218"/>
      <c r="Q543" s="218"/>
      <c r="R543" s="218"/>
      <c r="S543" s="218"/>
      <c r="T543" s="219"/>
      <c r="AT543" s="214" t="s">
        <v>178</v>
      </c>
      <c r="AU543" s="214" t="s">
        <v>81</v>
      </c>
      <c r="AV543" s="213" t="s">
        <v>176</v>
      </c>
      <c r="AW543" s="213" t="s">
        <v>35</v>
      </c>
      <c r="AX543" s="213" t="s">
        <v>79</v>
      </c>
      <c r="AY543" s="214" t="s">
        <v>169</v>
      </c>
    </row>
    <row r="544" spans="2:65" s="103" customFormat="1" ht="16.5" customHeight="1" x14ac:dyDescent="0.3">
      <c r="B544" s="104"/>
      <c r="C544" s="185">
        <f>MAX($C$106:C543)+1</f>
        <v>68</v>
      </c>
      <c r="D544" s="185" t="s">
        <v>171</v>
      </c>
      <c r="E544" s="186" t="s">
        <v>627</v>
      </c>
      <c r="F544" s="187" t="s">
        <v>628</v>
      </c>
      <c r="G544" s="188" t="s">
        <v>188</v>
      </c>
      <c r="H544" s="189">
        <v>544.22799999999995</v>
      </c>
      <c r="I544" s="87"/>
      <c r="J544" s="190">
        <f>ROUND(I544*H544,2)</f>
        <v>0</v>
      </c>
      <c r="K544" s="187" t="s">
        <v>175</v>
      </c>
      <c r="L544" s="104"/>
      <c r="M544" s="191" t="s">
        <v>5</v>
      </c>
      <c r="N544" s="192" t="s">
        <v>42</v>
      </c>
      <c r="O544" s="105"/>
      <c r="P544" s="193">
        <f>O544*H544</f>
        <v>0</v>
      </c>
      <c r="Q544" s="193">
        <v>2.7499999999999998E-3</v>
      </c>
      <c r="R544" s="193">
        <f>Q544*H544</f>
        <v>1.4966269999999997</v>
      </c>
      <c r="S544" s="193">
        <v>0</v>
      </c>
      <c r="T544" s="194">
        <f>S544*H544</f>
        <v>0</v>
      </c>
      <c r="AR544" s="93" t="s">
        <v>176</v>
      </c>
      <c r="AT544" s="93" t="s">
        <v>171</v>
      </c>
      <c r="AU544" s="93" t="s">
        <v>81</v>
      </c>
      <c r="AY544" s="93" t="s">
        <v>169</v>
      </c>
      <c r="BE544" s="195">
        <f>IF(N544="základní",J544,0)</f>
        <v>0</v>
      </c>
      <c r="BF544" s="195">
        <f>IF(N544="snížená",J544,0)</f>
        <v>0</v>
      </c>
      <c r="BG544" s="195">
        <f>IF(N544="zákl. přenesená",J544,0)</f>
        <v>0</v>
      </c>
      <c r="BH544" s="195">
        <f>IF(N544="sníž. přenesená",J544,0)</f>
        <v>0</v>
      </c>
      <c r="BI544" s="195">
        <f>IF(N544="nulová",J544,0)</f>
        <v>0</v>
      </c>
      <c r="BJ544" s="93" t="s">
        <v>79</v>
      </c>
      <c r="BK544" s="195">
        <f>ROUND(I544*H544,2)</f>
        <v>0</v>
      </c>
      <c r="BL544" s="93" t="s">
        <v>176</v>
      </c>
      <c r="BM544" s="93" t="s">
        <v>629</v>
      </c>
    </row>
    <row r="545" spans="2:65" s="103" customFormat="1" ht="108" x14ac:dyDescent="0.3">
      <c r="B545" s="104"/>
      <c r="D545" s="198" t="s">
        <v>207</v>
      </c>
      <c r="F545" s="220" t="s">
        <v>630</v>
      </c>
      <c r="L545" s="104"/>
      <c r="M545" s="221"/>
      <c r="N545" s="105"/>
      <c r="O545" s="105"/>
      <c r="P545" s="105"/>
      <c r="Q545" s="105"/>
      <c r="R545" s="105"/>
      <c r="S545" s="105"/>
      <c r="T545" s="222"/>
      <c r="AT545" s="93" t="s">
        <v>207</v>
      </c>
      <c r="AU545" s="93" t="s">
        <v>81</v>
      </c>
    </row>
    <row r="546" spans="2:65" s="197" customFormat="1" x14ac:dyDescent="0.3">
      <c r="B546" s="196"/>
      <c r="D546" s="198" t="s">
        <v>178</v>
      </c>
      <c r="E546" s="199" t="s">
        <v>5</v>
      </c>
      <c r="F546" s="200" t="s">
        <v>620</v>
      </c>
      <c r="H546" s="199" t="s">
        <v>5</v>
      </c>
      <c r="L546" s="196"/>
      <c r="M546" s="201"/>
      <c r="N546" s="202"/>
      <c r="O546" s="202"/>
      <c r="P546" s="202"/>
      <c r="Q546" s="202"/>
      <c r="R546" s="202"/>
      <c r="S546" s="202"/>
      <c r="T546" s="203"/>
      <c r="AT546" s="199" t="s">
        <v>178</v>
      </c>
      <c r="AU546" s="199" t="s">
        <v>81</v>
      </c>
      <c r="AV546" s="197" t="s">
        <v>79</v>
      </c>
      <c r="AW546" s="197" t="s">
        <v>35</v>
      </c>
      <c r="AX546" s="197" t="s">
        <v>71</v>
      </c>
      <c r="AY546" s="199" t="s">
        <v>169</v>
      </c>
    </row>
    <row r="547" spans="2:65" s="205" customFormat="1" x14ac:dyDescent="0.3">
      <c r="B547" s="204"/>
      <c r="D547" s="198" t="s">
        <v>178</v>
      </c>
      <c r="E547" s="206" t="s">
        <v>5</v>
      </c>
      <c r="F547" s="207" t="s">
        <v>631</v>
      </c>
      <c r="H547" s="208">
        <v>417.27800000000002</v>
      </c>
      <c r="L547" s="204"/>
      <c r="M547" s="209"/>
      <c r="N547" s="210"/>
      <c r="O547" s="210"/>
      <c r="P547" s="210"/>
      <c r="Q547" s="210"/>
      <c r="R547" s="210"/>
      <c r="S547" s="210"/>
      <c r="T547" s="211"/>
      <c r="AT547" s="206" t="s">
        <v>178</v>
      </c>
      <c r="AU547" s="206" t="s">
        <v>81</v>
      </c>
      <c r="AV547" s="205" t="s">
        <v>81</v>
      </c>
      <c r="AW547" s="205" t="s">
        <v>35</v>
      </c>
      <c r="AX547" s="205" t="s">
        <v>71</v>
      </c>
      <c r="AY547" s="206" t="s">
        <v>169</v>
      </c>
    </row>
    <row r="548" spans="2:65" s="197" customFormat="1" x14ac:dyDescent="0.3">
      <c r="B548" s="196"/>
      <c r="D548" s="198" t="s">
        <v>178</v>
      </c>
      <c r="E548" s="199" t="s">
        <v>5</v>
      </c>
      <c r="F548" s="200" t="s">
        <v>334</v>
      </c>
      <c r="H548" s="199" t="s">
        <v>5</v>
      </c>
      <c r="L548" s="196"/>
      <c r="M548" s="201"/>
      <c r="N548" s="202"/>
      <c r="O548" s="202"/>
      <c r="P548" s="202"/>
      <c r="Q548" s="202"/>
      <c r="R548" s="202"/>
      <c r="S548" s="202"/>
      <c r="T548" s="203"/>
      <c r="AT548" s="199" t="s">
        <v>178</v>
      </c>
      <c r="AU548" s="199" t="s">
        <v>81</v>
      </c>
      <c r="AV548" s="197" t="s">
        <v>79</v>
      </c>
      <c r="AW548" s="197" t="s">
        <v>35</v>
      </c>
      <c r="AX548" s="197" t="s">
        <v>71</v>
      </c>
      <c r="AY548" s="199" t="s">
        <v>169</v>
      </c>
    </row>
    <row r="549" spans="2:65" s="205" customFormat="1" x14ac:dyDescent="0.3">
      <c r="B549" s="204"/>
      <c r="D549" s="198" t="s">
        <v>178</v>
      </c>
      <c r="E549" s="206" t="s">
        <v>5</v>
      </c>
      <c r="F549" s="207" t="s">
        <v>632</v>
      </c>
      <c r="H549" s="208">
        <v>61.75</v>
      </c>
      <c r="L549" s="204"/>
      <c r="M549" s="209"/>
      <c r="N549" s="210"/>
      <c r="O549" s="210"/>
      <c r="P549" s="210"/>
      <c r="Q549" s="210"/>
      <c r="R549" s="210"/>
      <c r="S549" s="210"/>
      <c r="T549" s="211"/>
      <c r="AT549" s="206" t="s">
        <v>178</v>
      </c>
      <c r="AU549" s="206" t="s">
        <v>81</v>
      </c>
      <c r="AV549" s="205" t="s">
        <v>81</v>
      </c>
      <c r="AW549" s="205" t="s">
        <v>35</v>
      </c>
      <c r="AX549" s="205" t="s">
        <v>71</v>
      </c>
      <c r="AY549" s="206" t="s">
        <v>169</v>
      </c>
    </row>
    <row r="550" spans="2:65" s="205" customFormat="1" x14ac:dyDescent="0.3">
      <c r="B550" s="204"/>
      <c r="D550" s="198" t="s">
        <v>178</v>
      </c>
      <c r="E550" s="206" t="s">
        <v>5</v>
      </c>
      <c r="F550" s="207" t="s">
        <v>633</v>
      </c>
      <c r="H550" s="208">
        <v>17.5</v>
      </c>
      <c r="L550" s="204"/>
      <c r="M550" s="209"/>
      <c r="N550" s="210"/>
      <c r="O550" s="210"/>
      <c r="P550" s="210"/>
      <c r="Q550" s="210"/>
      <c r="R550" s="210"/>
      <c r="S550" s="210"/>
      <c r="T550" s="211"/>
      <c r="AT550" s="206" t="s">
        <v>178</v>
      </c>
      <c r="AU550" s="206" t="s">
        <v>81</v>
      </c>
      <c r="AV550" s="205" t="s">
        <v>81</v>
      </c>
      <c r="AW550" s="205" t="s">
        <v>35</v>
      </c>
      <c r="AX550" s="205" t="s">
        <v>71</v>
      </c>
      <c r="AY550" s="206" t="s">
        <v>169</v>
      </c>
    </row>
    <row r="551" spans="2:65" s="205" customFormat="1" x14ac:dyDescent="0.3">
      <c r="B551" s="204"/>
      <c r="D551" s="198" t="s">
        <v>178</v>
      </c>
      <c r="E551" s="206" t="s">
        <v>5</v>
      </c>
      <c r="F551" s="207" t="s">
        <v>634</v>
      </c>
      <c r="H551" s="208">
        <v>5</v>
      </c>
      <c r="L551" s="204"/>
      <c r="M551" s="209"/>
      <c r="N551" s="210"/>
      <c r="O551" s="210"/>
      <c r="P551" s="210"/>
      <c r="Q551" s="210"/>
      <c r="R551" s="210"/>
      <c r="S551" s="210"/>
      <c r="T551" s="211"/>
      <c r="AT551" s="206" t="s">
        <v>178</v>
      </c>
      <c r="AU551" s="206" t="s">
        <v>81</v>
      </c>
      <c r="AV551" s="205" t="s">
        <v>81</v>
      </c>
      <c r="AW551" s="205" t="s">
        <v>35</v>
      </c>
      <c r="AX551" s="205" t="s">
        <v>71</v>
      </c>
      <c r="AY551" s="206" t="s">
        <v>169</v>
      </c>
    </row>
    <row r="552" spans="2:65" s="205" customFormat="1" x14ac:dyDescent="0.3">
      <c r="B552" s="204"/>
      <c r="D552" s="198" t="s">
        <v>178</v>
      </c>
      <c r="E552" s="206" t="s">
        <v>5</v>
      </c>
      <c r="F552" s="207" t="s">
        <v>635</v>
      </c>
      <c r="H552" s="208">
        <v>6.35</v>
      </c>
      <c r="L552" s="204"/>
      <c r="M552" s="209"/>
      <c r="N552" s="210"/>
      <c r="O552" s="210"/>
      <c r="P552" s="210"/>
      <c r="Q552" s="210"/>
      <c r="R552" s="210"/>
      <c r="S552" s="210"/>
      <c r="T552" s="211"/>
      <c r="AT552" s="206" t="s">
        <v>178</v>
      </c>
      <c r="AU552" s="206" t="s">
        <v>81</v>
      </c>
      <c r="AV552" s="205" t="s">
        <v>81</v>
      </c>
      <c r="AW552" s="205" t="s">
        <v>35</v>
      </c>
      <c r="AX552" s="205" t="s">
        <v>71</v>
      </c>
      <c r="AY552" s="206" t="s">
        <v>169</v>
      </c>
    </row>
    <row r="553" spans="2:65" s="205" customFormat="1" x14ac:dyDescent="0.3">
      <c r="B553" s="204"/>
      <c r="D553" s="198" t="s">
        <v>178</v>
      </c>
      <c r="E553" s="206" t="s">
        <v>5</v>
      </c>
      <c r="F553" s="207" t="s">
        <v>636</v>
      </c>
      <c r="H553" s="208">
        <v>18.850000000000001</v>
      </c>
      <c r="L553" s="204"/>
      <c r="M553" s="209"/>
      <c r="N553" s="210"/>
      <c r="O553" s="210"/>
      <c r="P553" s="210"/>
      <c r="Q553" s="210"/>
      <c r="R553" s="210"/>
      <c r="S553" s="210"/>
      <c r="T553" s="211"/>
      <c r="AT553" s="206" t="s">
        <v>178</v>
      </c>
      <c r="AU553" s="206" t="s">
        <v>81</v>
      </c>
      <c r="AV553" s="205" t="s">
        <v>81</v>
      </c>
      <c r="AW553" s="205" t="s">
        <v>35</v>
      </c>
      <c r="AX553" s="205" t="s">
        <v>71</v>
      </c>
      <c r="AY553" s="206" t="s">
        <v>169</v>
      </c>
    </row>
    <row r="554" spans="2:65" s="205" customFormat="1" x14ac:dyDescent="0.3">
      <c r="B554" s="204"/>
      <c r="D554" s="198" t="s">
        <v>178</v>
      </c>
      <c r="E554" s="206" t="s">
        <v>5</v>
      </c>
      <c r="F554" s="207" t="s">
        <v>633</v>
      </c>
      <c r="H554" s="208">
        <v>17.5</v>
      </c>
      <c r="L554" s="204"/>
      <c r="M554" s="209"/>
      <c r="N554" s="210"/>
      <c r="O554" s="210"/>
      <c r="P554" s="210"/>
      <c r="Q554" s="210"/>
      <c r="R554" s="210"/>
      <c r="S554" s="210"/>
      <c r="T554" s="211"/>
      <c r="AT554" s="206" t="s">
        <v>178</v>
      </c>
      <c r="AU554" s="206" t="s">
        <v>81</v>
      </c>
      <c r="AV554" s="205" t="s">
        <v>81</v>
      </c>
      <c r="AW554" s="205" t="s">
        <v>35</v>
      </c>
      <c r="AX554" s="205" t="s">
        <v>71</v>
      </c>
      <c r="AY554" s="206" t="s">
        <v>169</v>
      </c>
    </row>
    <row r="555" spans="2:65" s="213" customFormat="1" x14ac:dyDescent="0.3">
      <c r="B555" s="212"/>
      <c r="D555" s="198" t="s">
        <v>178</v>
      </c>
      <c r="E555" s="214" t="s">
        <v>5</v>
      </c>
      <c r="F555" s="215" t="s">
        <v>181</v>
      </c>
      <c r="H555" s="216">
        <v>544.22799999999995</v>
      </c>
      <c r="L555" s="212"/>
      <c r="M555" s="217"/>
      <c r="N555" s="218"/>
      <c r="O555" s="218"/>
      <c r="P555" s="218"/>
      <c r="Q555" s="218"/>
      <c r="R555" s="218"/>
      <c r="S555" s="218"/>
      <c r="T555" s="219"/>
      <c r="AT555" s="214" t="s">
        <v>178</v>
      </c>
      <c r="AU555" s="214" t="s">
        <v>81</v>
      </c>
      <c r="AV555" s="213" t="s">
        <v>176</v>
      </c>
      <c r="AW555" s="213" t="s">
        <v>35</v>
      </c>
      <c r="AX555" s="213" t="s">
        <v>79</v>
      </c>
      <c r="AY555" s="214" t="s">
        <v>169</v>
      </c>
    </row>
    <row r="556" spans="2:65" s="103" customFormat="1" ht="25.5" customHeight="1" x14ac:dyDescent="0.3">
      <c r="B556" s="104"/>
      <c r="C556" s="185">
        <f>MAX($C$106:C555)+1</f>
        <v>69</v>
      </c>
      <c r="D556" s="185" t="s">
        <v>171</v>
      </c>
      <c r="E556" s="186" t="s">
        <v>637</v>
      </c>
      <c r="F556" s="187" t="s">
        <v>638</v>
      </c>
      <c r="G556" s="188" t="s">
        <v>188</v>
      </c>
      <c r="H556" s="189">
        <v>544.22799999999995</v>
      </c>
      <c r="I556" s="87"/>
      <c r="J556" s="190">
        <f>ROUND(I556*H556,2)</f>
        <v>0</v>
      </c>
      <c r="K556" s="187" t="s">
        <v>175</v>
      </c>
      <c r="L556" s="104"/>
      <c r="M556" s="191" t="s">
        <v>5</v>
      </c>
      <c r="N556" s="192" t="s">
        <v>42</v>
      </c>
      <c r="O556" s="105"/>
      <c r="P556" s="193">
        <f>O556*H556</f>
        <v>0</v>
      </c>
      <c r="Q556" s="193">
        <v>0</v>
      </c>
      <c r="R556" s="193">
        <f>Q556*H556</f>
        <v>0</v>
      </c>
      <c r="S556" s="193">
        <v>0</v>
      </c>
      <c r="T556" s="194">
        <f>S556*H556</f>
        <v>0</v>
      </c>
      <c r="AR556" s="93" t="s">
        <v>176</v>
      </c>
      <c r="AT556" s="93" t="s">
        <v>171</v>
      </c>
      <c r="AU556" s="93" t="s">
        <v>81</v>
      </c>
      <c r="AY556" s="93" t="s">
        <v>169</v>
      </c>
      <c r="BE556" s="195">
        <f>IF(N556="základní",J556,0)</f>
        <v>0</v>
      </c>
      <c r="BF556" s="195">
        <f>IF(N556="snížená",J556,0)</f>
        <v>0</v>
      </c>
      <c r="BG556" s="195">
        <f>IF(N556="zákl. přenesená",J556,0)</f>
        <v>0</v>
      </c>
      <c r="BH556" s="195">
        <f>IF(N556="sníž. přenesená",J556,0)</f>
        <v>0</v>
      </c>
      <c r="BI556" s="195">
        <f>IF(N556="nulová",J556,0)</f>
        <v>0</v>
      </c>
      <c r="BJ556" s="93" t="s">
        <v>79</v>
      </c>
      <c r="BK556" s="195">
        <f>ROUND(I556*H556,2)</f>
        <v>0</v>
      </c>
      <c r="BL556" s="93" t="s">
        <v>176</v>
      </c>
      <c r="BM556" s="93" t="s">
        <v>639</v>
      </c>
    </row>
    <row r="557" spans="2:65" s="103" customFormat="1" ht="108" x14ac:dyDescent="0.3">
      <c r="B557" s="104"/>
      <c r="D557" s="198" t="s">
        <v>207</v>
      </c>
      <c r="F557" s="220" t="s">
        <v>630</v>
      </c>
      <c r="L557" s="104"/>
      <c r="M557" s="221"/>
      <c r="N557" s="105"/>
      <c r="O557" s="105"/>
      <c r="P557" s="105"/>
      <c r="Q557" s="105"/>
      <c r="R557" s="105"/>
      <c r="S557" s="105"/>
      <c r="T557" s="222"/>
      <c r="AT557" s="93" t="s">
        <v>207</v>
      </c>
      <c r="AU557" s="93" t="s">
        <v>81</v>
      </c>
    </row>
    <row r="558" spans="2:65" s="103" customFormat="1" ht="25.5" customHeight="1" x14ac:dyDescent="0.3">
      <c r="B558" s="104"/>
      <c r="C558" s="185">
        <f>MAX($C$106:C557)+1</f>
        <v>70</v>
      </c>
      <c r="D558" s="185" t="s">
        <v>171</v>
      </c>
      <c r="E558" s="186" t="s">
        <v>640</v>
      </c>
      <c r="F558" s="187" t="s">
        <v>641</v>
      </c>
      <c r="G558" s="188" t="s">
        <v>315</v>
      </c>
      <c r="H558" s="189">
        <f>H560</f>
        <v>9.9727200000000007</v>
      </c>
      <c r="I558" s="87"/>
      <c r="J558" s="190">
        <f>ROUND(I558*H558,2)</f>
        <v>0</v>
      </c>
      <c r="K558" s="187" t="s">
        <v>175</v>
      </c>
      <c r="L558" s="104"/>
      <c r="M558" s="191" t="s">
        <v>5</v>
      </c>
      <c r="N558" s="192" t="s">
        <v>42</v>
      </c>
      <c r="O558" s="105"/>
      <c r="P558" s="193">
        <f>O558*H558</f>
        <v>0</v>
      </c>
      <c r="Q558" s="193">
        <v>1.0461400000000001</v>
      </c>
      <c r="R558" s="193">
        <f>Q558*H558</f>
        <v>10.432861300800001</v>
      </c>
      <c r="S558" s="193">
        <v>0</v>
      </c>
      <c r="T558" s="194">
        <f>S558*H558</f>
        <v>0</v>
      </c>
      <c r="AR558" s="93" t="s">
        <v>176</v>
      </c>
      <c r="AT558" s="93" t="s">
        <v>171</v>
      </c>
      <c r="AU558" s="93" t="s">
        <v>81</v>
      </c>
      <c r="AY558" s="93" t="s">
        <v>169</v>
      </c>
      <c r="BE558" s="195">
        <f>IF(N558="základní",J558,0)</f>
        <v>0</v>
      </c>
      <c r="BF558" s="195">
        <f>IF(N558="snížená",J558,0)</f>
        <v>0</v>
      </c>
      <c r="BG558" s="195">
        <f>IF(N558="zákl. přenesená",J558,0)</f>
        <v>0</v>
      </c>
      <c r="BH558" s="195">
        <f>IF(N558="sníž. přenesená",J558,0)</f>
        <v>0</v>
      </c>
      <c r="BI558" s="195">
        <f>IF(N558="nulová",J558,0)</f>
        <v>0</v>
      </c>
      <c r="BJ558" s="93" t="s">
        <v>79</v>
      </c>
      <c r="BK558" s="195">
        <f>ROUND(I558*H558,2)</f>
        <v>0</v>
      </c>
      <c r="BL558" s="93" t="s">
        <v>176</v>
      </c>
      <c r="BM558" s="93" t="s">
        <v>642</v>
      </c>
    </row>
    <row r="559" spans="2:65" s="205" customFormat="1" x14ac:dyDescent="0.3">
      <c r="B559" s="204"/>
      <c r="D559" s="198" t="s">
        <v>178</v>
      </c>
      <c r="E559" s="206" t="s">
        <v>5</v>
      </c>
      <c r="F559" s="207" t="s">
        <v>2045</v>
      </c>
      <c r="H559" s="208">
        <f>73.872*0.135</f>
        <v>9.9727200000000007</v>
      </c>
      <c r="L559" s="204"/>
      <c r="M559" s="209"/>
      <c r="N559" s="210"/>
      <c r="O559" s="210"/>
      <c r="P559" s="210"/>
      <c r="Q559" s="210"/>
      <c r="R559" s="210"/>
      <c r="S559" s="210"/>
      <c r="T559" s="211"/>
      <c r="AT559" s="206" t="s">
        <v>178</v>
      </c>
      <c r="AU559" s="206" t="s">
        <v>81</v>
      </c>
      <c r="AV559" s="205" t="s">
        <v>81</v>
      </c>
      <c r="AW559" s="205" t="s">
        <v>35</v>
      </c>
      <c r="AX559" s="205" t="s">
        <v>71</v>
      </c>
      <c r="AY559" s="206" t="s">
        <v>169</v>
      </c>
    </row>
    <row r="560" spans="2:65" s="213" customFormat="1" x14ac:dyDescent="0.3">
      <c r="B560" s="212"/>
      <c r="D560" s="198" t="s">
        <v>178</v>
      </c>
      <c r="E560" s="214" t="s">
        <v>5</v>
      </c>
      <c r="F560" s="215" t="s">
        <v>181</v>
      </c>
      <c r="H560" s="216">
        <f>H559</f>
        <v>9.9727200000000007</v>
      </c>
      <c r="L560" s="212"/>
      <c r="M560" s="217"/>
      <c r="N560" s="218"/>
      <c r="O560" s="218"/>
      <c r="P560" s="218"/>
      <c r="Q560" s="218"/>
      <c r="R560" s="218"/>
      <c r="S560" s="218"/>
      <c r="T560" s="219"/>
      <c r="AT560" s="214" t="s">
        <v>178</v>
      </c>
      <c r="AU560" s="214" t="s">
        <v>81</v>
      </c>
      <c r="AV560" s="213" t="s">
        <v>176</v>
      </c>
      <c r="AW560" s="213" t="s">
        <v>35</v>
      </c>
      <c r="AX560" s="213" t="s">
        <v>79</v>
      </c>
      <c r="AY560" s="214" t="s">
        <v>169</v>
      </c>
    </row>
    <row r="561" spans="2:65" s="103" customFormat="1" ht="25.5" customHeight="1" x14ac:dyDescent="0.3">
      <c r="B561" s="104"/>
      <c r="C561" s="185">
        <f>MAX($C$106:C560)+1</f>
        <v>71</v>
      </c>
      <c r="D561" s="185" t="s">
        <v>171</v>
      </c>
      <c r="E561" s="186" t="s">
        <v>643</v>
      </c>
      <c r="F561" s="187" t="s">
        <v>2033</v>
      </c>
      <c r="G561" s="188" t="s">
        <v>174</v>
      </c>
      <c r="H561" s="189">
        <v>13</v>
      </c>
      <c r="I561" s="87"/>
      <c r="J561" s="190">
        <f>ROUND(I561*H561,2)</f>
        <v>0</v>
      </c>
      <c r="K561" s="187" t="s">
        <v>5</v>
      </c>
      <c r="L561" s="104"/>
      <c r="M561" s="191" t="s">
        <v>5</v>
      </c>
      <c r="N561" s="192" t="s">
        <v>42</v>
      </c>
      <c r="O561" s="105"/>
      <c r="P561" s="193">
        <f>O561*H561</f>
        <v>0</v>
      </c>
      <c r="Q561" s="193">
        <v>2.12E-2</v>
      </c>
      <c r="R561" s="193">
        <f>Q561*H561</f>
        <v>0.27560000000000001</v>
      </c>
      <c r="S561" s="193">
        <v>0</v>
      </c>
      <c r="T561" s="194">
        <f>S561*H561</f>
        <v>0</v>
      </c>
      <c r="AR561" s="93" t="s">
        <v>176</v>
      </c>
      <c r="AT561" s="93" t="s">
        <v>171</v>
      </c>
      <c r="AU561" s="93" t="s">
        <v>81</v>
      </c>
      <c r="AY561" s="93" t="s">
        <v>169</v>
      </c>
      <c r="BE561" s="195">
        <f>IF(N561="základní",J561,0)</f>
        <v>0</v>
      </c>
      <c r="BF561" s="195">
        <f>IF(N561="snížená",J561,0)</f>
        <v>0</v>
      </c>
      <c r="BG561" s="195">
        <f>IF(N561="zákl. přenesená",J561,0)</f>
        <v>0</v>
      </c>
      <c r="BH561" s="195">
        <f>IF(N561="sníž. přenesená",J561,0)</f>
        <v>0</v>
      </c>
      <c r="BI561" s="195">
        <f>IF(N561="nulová",J561,0)</f>
        <v>0</v>
      </c>
      <c r="BJ561" s="93" t="s">
        <v>79</v>
      </c>
      <c r="BK561" s="195">
        <f>ROUND(I561*H561,2)</f>
        <v>0</v>
      </c>
      <c r="BL561" s="93" t="s">
        <v>176</v>
      </c>
      <c r="BM561" s="93" t="s">
        <v>644</v>
      </c>
    </row>
    <row r="562" spans="2:65" s="173" customFormat="1" ht="29.85" customHeight="1" x14ac:dyDescent="0.3">
      <c r="B562" s="172"/>
      <c r="D562" s="174" t="s">
        <v>70</v>
      </c>
      <c r="E562" s="183" t="s">
        <v>176</v>
      </c>
      <c r="F562" s="183" t="s">
        <v>645</v>
      </c>
      <c r="J562" s="184">
        <f>BK562</f>
        <v>0</v>
      </c>
      <c r="L562" s="172"/>
      <c r="M562" s="177"/>
      <c r="N562" s="178"/>
      <c r="O562" s="178"/>
      <c r="P562" s="179">
        <f>SUM(P563:P611)</f>
        <v>0</v>
      </c>
      <c r="Q562" s="178"/>
      <c r="R562" s="179">
        <f>SUM(R563:R611)</f>
        <v>414.70910542999997</v>
      </c>
      <c r="S562" s="178"/>
      <c r="T562" s="180">
        <f>SUM(T563:T611)</f>
        <v>0</v>
      </c>
      <c r="AR562" s="174" t="s">
        <v>79</v>
      </c>
      <c r="AT562" s="181" t="s">
        <v>70</v>
      </c>
      <c r="AU562" s="181" t="s">
        <v>79</v>
      </c>
      <c r="AY562" s="174" t="s">
        <v>169</v>
      </c>
      <c r="BK562" s="182">
        <f>SUM(BK563:BK611)</f>
        <v>0</v>
      </c>
    </row>
    <row r="563" spans="2:65" s="103" customFormat="1" ht="38.25" customHeight="1" x14ac:dyDescent="0.3">
      <c r="B563" s="104"/>
      <c r="C563" s="185">
        <f>MAX($C$106:C562)+1</f>
        <v>72</v>
      </c>
      <c r="D563" s="185" t="s">
        <v>171</v>
      </c>
      <c r="E563" s="186" t="s">
        <v>646</v>
      </c>
      <c r="F563" s="187" t="s">
        <v>647</v>
      </c>
      <c r="G563" s="188" t="s">
        <v>205</v>
      </c>
      <c r="H563" s="189">
        <v>133.58699999999999</v>
      </c>
      <c r="I563" s="87"/>
      <c r="J563" s="190">
        <f>ROUND(I563*H563,2)</f>
        <v>0</v>
      </c>
      <c r="K563" s="187" t="s">
        <v>175</v>
      </c>
      <c r="L563" s="104"/>
      <c r="M563" s="191" t="s">
        <v>5</v>
      </c>
      <c r="N563" s="192" t="s">
        <v>42</v>
      </c>
      <c r="O563" s="105"/>
      <c r="P563" s="193">
        <f>O563*H563</f>
        <v>0</v>
      </c>
      <c r="Q563" s="193">
        <v>2.45343</v>
      </c>
      <c r="R563" s="193">
        <f>Q563*H563</f>
        <v>327.74635340999998</v>
      </c>
      <c r="S563" s="193">
        <v>0</v>
      </c>
      <c r="T563" s="194">
        <f>S563*H563</f>
        <v>0</v>
      </c>
      <c r="AR563" s="93" t="s">
        <v>176</v>
      </c>
      <c r="AT563" s="93" t="s">
        <v>171</v>
      </c>
      <c r="AU563" s="93" t="s">
        <v>81</v>
      </c>
      <c r="AY563" s="93" t="s">
        <v>169</v>
      </c>
      <c r="BE563" s="195">
        <f>IF(N563="základní",J563,0)</f>
        <v>0</v>
      </c>
      <c r="BF563" s="195">
        <f>IF(N563="snížená",J563,0)</f>
        <v>0</v>
      </c>
      <c r="BG563" s="195">
        <f>IF(N563="zákl. přenesená",J563,0)</f>
        <v>0</v>
      </c>
      <c r="BH563" s="195">
        <f>IF(N563="sníž. přenesená",J563,0)</f>
        <v>0</v>
      </c>
      <c r="BI563" s="195">
        <f>IF(N563="nulová",J563,0)</f>
        <v>0</v>
      </c>
      <c r="BJ563" s="93" t="s">
        <v>79</v>
      </c>
      <c r="BK563" s="195">
        <f>ROUND(I563*H563,2)</f>
        <v>0</v>
      </c>
      <c r="BL563" s="93" t="s">
        <v>176</v>
      </c>
      <c r="BM563" s="93" t="s">
        <v>648</v>
      </c>
    </row>
    <row r="564" spans="2:65" s="103" customFormat="1" ht="40.5" x14ac:dyDescent="0.3">
      <c r="B564" s="104"/>
      <c r="D564" s="198" t="s">
        <v>207</v>
      </c>
      <c r="F564" s="220" t="s">
        <v>649</v>
      </c>
      <c r="L564" s="104"/>
      <c r="M564" s="221"/>
      <c r="N564" s="105"/>
      <c r="O564" s="105"/>
      <c r="P564" s="105"/>
      <c r="Q564" s="105"/>
      <c r="R564" s="105"/>
      <c r="S564" s="105"/>
      <c r="T564" s="222"/>
      <c r="AT564" s="93" t="s">
        <v>207</v>
      </c>
      <c r="AU564" s="93" t="s">
        <v>81</v>
      </c>
    </row>
    <row r="565" spans="2:65" s="197" customFormat="1" x14ac:dyDescent="0.3">
      <c r="B565" s="196"/>
      <c r="D565" s="198" t="s">
        <v>178</v>
      </c>
      <c r="E565" s="199" t="s">
        <v>5</v>
      </c>
      <c r="F565" s="200" t="s">
        <v>650</v>
      </c>
      <c r="H565" s="199" t="s">
        <v>5</v>
      </c>
      <c r="L565" s="196"/>
      <c r="M565" s="201"/>
      <c r="N565" s="202"/>
      <c r="O565" s="202"/>
      <c r="P565" s="202"/>
      <c r="Q565" s="202"/>
      <c r="R565" s="202"/>
      <c r="S565" s="202"/>
      <c r="T565" s="203"/>
      <c r="AT565" s="199" t="s">
        <v>178</v>
      </c>
      <c r="AU565" s="199" t="s">
        <v>81</v>
      </c>
      <c r="AV565" s="197" t="s">
        <v>79</v>
      </c>
      <c r="AW565" s="197" t="s">
        <v>35</v>
      </c>
      <c r="AX565" s="197" t="s">
        <v>71</v>
      </c>
      <c r="AY565" s="199" t="s">
        <v>169</v>
      </c>
    </row>
    <row r="566" spans="2:65" s="205" customFormat="1" x14ac:dyDescent="0.3">
      <c r="B566" s="204"/>
      <c r="D566" s="198" t="s">
        <v>178</v>
      </c>
      <c r="E566" s="206" t="s">
        <v>5</v>
      </c>
      <c r="F566" s="207" t="s">
        <v>651</v>
      </c>
      <c r="H566" s="208">
        <v>31.419</v>
      </c>
      <c r="L566" s="204"/>
      <c r="M566" s="209"/>
      <c r="N566" s="210"/>
      <c r="O566" s="210"/>
      <c r="P566" s="210"/>
      <c r="Q566" s="210"/>
      <c r="R566" s="210"/>
      <c r="S566" s="210"/>
      <c r="T566" s="211"/>
      <c r="AT566" s="206" t="s">
        <v>178</v>
      </c>
      <c r="AU566" s="206" t="s">
        <v>81</v>
      </c>
      <c r="AV566" s="205" t="s">
        <v>81</v>
      </c>
      <c r="AW566" s="205" t="s">
        <v>35</v>
      </c>
      <c r="AX566" s="205" t="s">
        <v>71</v>
      </c>
      <c r="AY566" s="206" t="s">
        <v>169</v>
      </c>
    </row>
    <row r="567" spans="2:65" s="205" customFormat="1" x14ac:dyDescent="0.3">
      <c r="B567" s="204"/>
      <c r="D567" s="198" t="s">
        <v>178</v>
      </c>
      <c r="E567" s="206" t="s">
        <v>5</v>
      </c>
      <c r="F567" s="207" t="s">
        <v>652</v>
      </c>
      <c r="H567" s="208">
        <v>3.8769999999999998</v>
      </c>
      <c r="L567" s="204"/>
      <c r="M567" s="209"/>
      <c r="N567" s="210"/>
      <c r="O567" s="210"/>
      <c r="P567" s="210"/>
      <c r="Q567" s="210"/>
      <c r="R567" s="210"/>
      <c r="S567" s="210"/>
      <c r="T567" s="211"/>
      <c r="AT567" s="206" t="s">
        <v>178</v>
      </c>
      <c r="AU567" s="206" t="s">
        <v>81</v>
      </c>
      <c r="AV567" s="205" t="s">
        <v>81</v>
      </c>
      <c r="AW567" s="205" t="s">
        <v>35</v>
      </c>
      <c r="AX567" s="205" t="s">
        <v>71</v>
      </c>
      <c r="AY567" s="206" t="s">
        <v>169</v>
      </c>
    </row>
    <row r="568" spans="2:65" s="205" customFormat="1" x14ac:dyDescent="0.3">
      <c r="B568" s="204"/>
      <c r="D568" s="198" t="s">
        <v>178</v>
      </c>
      <c r="E568" s="206" t="s">
        <v>5</v>
      </c>
      <c r="F568" s="207" t="s">
        <v>653</v>
      </c>
      <c r="H568" s="208">
        <v>69.256</v>
      </c>
      <c r="L568" s="204"/>
      <c r="M568" s="209"/>
      <c r="N568" s="210"/>
      <c r="O568" s="210"/>
      <c r="P568" s="210"/>
      <c r="Q568" s="210"/>
      <c r="R568" s="210"/>
      <c r="S568" s="210"/>
      <c r="T568" s="211"/>
      <c r="AT568" s="206" t="s">
        <v>178</v>
      </c>
      <c r="AU568" s="206" t="s">
        <v>81</v>
      </c>
      <c r="AV568" s="205" t="s">
        <v>81</v>
      </c>
      <c r="AW568" s="205" t="s">
        <v>35</v>
      </c>
      <c r="AX568" s="205" t="s">
        <v>71</v>
      </c>
      <c r="AY568" s="206" t="s">
        <v>169</v>
      </c>
    </row>
    <row r="569" spans="2:65" s="205" customFormat="1" x14ac:dyDescent="0.3">
      <c r="B569" s="204"/>
      <c r="D569" s="198" t="s">
        <v>178</v>
      </c>
      <c r="E569" s="206" t="s">
        <v>5</v>
      </c>
      <c r="F569" s="207" t="s">
        <v>654</v>
      </c>
      <c r="H569" s="208">
        <v>22.039000000000001</v>
      </c>
      <c r="L569" s="204"/>
      <c r="M569" s="209"/>
      <c r="N569" s="210"/>
      <c r="O569" s="210"/>
      <c r="P569" s="210"/>
      <c r="Q569" s="210"/>
      <c r="R569" s="210"/>
      <c r="S569" s="210"/>
      <c r="T569" s="211"/>
      <c r="AT569" s="206" t="s">
        <v>178</v>
      </c>
      <c r="AU569" s="206" t="s">
        <v>81</v>
      </c>
      <c r="AV569" s="205" t="s">
        <v>81</v>
      </c>
      <c r="AW569" s="205" t="s">
        <v>35</v>
      </c>
      <c r="AX569" s="205" t="s">
        <v>71</v>
      </c>
      <c r="AY569" s="206" t="s">
        <v>169</v>
      </c>
    </row>
    <row r="570" spans="2:65" s="233" customFormat="1" x14ac:dyDescent="0.3">
      <c r="B570" s="232"/>
      <c r="D570" s="198" t="s">
        <v>178</v>
      </c>
      <c r="E570" s="234" t="s">
        <v>5</v>
      </c>
      <c r="F570" s="235" t="s">
        <v>502</v>
      </c>
      <c r="H570" s="236">
        <v>126.59099999999999</v>
      </c>
      <c r="L570" s="232"/>
      <c r="M570" s="237"/>
      <c r="N570" s="238"/>
      <c r="O570" s="238"/>
      <c r="P570" s="238"/>
      <c r="Q570" s="238"/>
      <c r="R570" s="238"/>
      <c r="S570" s="238"/>
      <c r="T570" s="239"/>
      <c r="AT570" s="234" t="s">
        <v>178</v>
      </c>
      <c r="AU570" s="234" t="s">
        <v>81</v>
      </c>
      <c r="AV570" s="233" t="s">
        <v>185</v>
      </c>
      <c r="AW570" s="233" t="s">
        <v>35</v>
      </c>
      <c r="AX570" s="233" t="s">
        <v>71</v>
      </c>
      <c r="AY570" s="234" t="s">
        <v>169</v>
      </c>
    </row>
    <row r="571" spans="2:65" s="197" customFormat="1" x14ac:dyDescent="0.3">
      <c r="B571" s="196"/>
      <c r="D571" s="198" t="s">
        <v>178</v>
      </c>
      <c r="E571" s="199" t="s">
        <v>5</v>
      </c>
      <c r="F571" s="200" t="s">
        <v>334</v>
      </c>
      <c r="H571" s="199" t="s">
        <v>5</v>
      </c>
      <c r="L571" s="196"/>
      <c r="M571" s="201"/>
      <c r="N571" s="202"/>
      <c r="O571" s="202"/>
      <c r="P571" s="202"/>
      <c r="Q571" s="202"/>
      <c r="R571" s="202"/>
      <c r="S571" s="202"/>
      <c r="T571" s="203"/>
      <c r="AT571" s="199" t="s">
        <v>178</v>
      </c>
      <c r="AU571" s="199" t="s">
        <v>81</v>
      </c>
      <c r="AV571" s="197" t="s">
        <v>79</v>
      </c>
      <c r="AW571" s="197" t="s">
        <v>35</v>
      </c>
      <c r="AX571" s="197" t="s">
        <v>71</v>
      </c>
      <c r="AY571" s="199" t="s">
        <v>169</v>
      </c>
    </row>
    <row r="572" spans="2:65" s="205" customFormat="1" x14ac:dyDescent="0.3">
      <c r="B572" s="204"/>
      <c r="D572" s="198" t="s">
        <v>178</v>
      </c>
      <c r="E572" s="206" t="s">
        <v>5</v>
      </c>
      <c r="F572" s="207" t="s">
        <v>626</v>
      </c>
      <c r="H572" s="208">
        <v>2.3559999999999999</v>
      </c>
      <c r="L572" s="204"/>
      <c r="M572" s="209"/>
      <c r="N572" s="210"/>
      <c r="O572" s="210"/>
      <c r="P572" s="210"/>
      <c r="Q572" s="210"/>
      <c r="R572" s="210"/>
      <c r="S572" s="210"/>
      <c r="T572" s="211"/>
      <c r="AT572" s="206" t="s">
        <v>178</v>
      </c>
      <c r="AU572" s="206" t="s">
        <v>81</v>
      </c>
      <c r="AV572" s="205" t="s">
        <v>81</v>
      </c>
      <c r="AW572" s="205" t="s">
        <v>35</v>
      </c>
      <c r="AX572" s="205" t="s">
        <v>71</v>
      </c>
      <c r="AY572" s="206" t="s">
        <v>169</v>
      </c>
    </row>
    <row r="573" spans="2:65" s="205" customFormat="1" x14ac:dyDescent="0.3">
      <c r="B573" s="204"/>
      <c r="D573" s="198" t="s">
        <v>178</v>
      </c>
      <c r="E573" s="206" t="s">
        <v>5</v>
      </c>
      <c r="F573" s="207" t="s">
        <v>655</v>
      </c>
      <c r="H573" s="208">
        <v>0.78100000000000003</v>
      </c>
      <c r="L573" s="204"/>
      <c r="M573" s="209"/>
      <c r="N573" s="210"/>
      <c r="O573" s="210"/>
      <c r="P573" s="210"/>
      <c r="Q573" s="210"/>
      <c r="R573" s="210"/>
      <c r="S573" s="210"/>
      <c r="T573" s="211"/>
      <c r="AT573" s="206" t="s">
        <v>178</v>
      </c>
      <c r="AU573" s="206" t="s">
        <v>81</v>
      </c>
      <c r="AV573" s="205" t="s">
        <v>81</v>
      </c>
      <c r="AW573" s="205" t="s">
        <v>35</v>
      </c>
      <c r="AX573" s="205" t="s">
        <v>71</v>
      </c>
      <c r="AY573" s="206" t="s">
        <v>169</v>
      </c>
    </row>
    <row r="574" spans="2:65" s="205" customFormat="1" x14ac:dyDescent="0.3">
      <c r="B574" s="204"/>
      <c r="D574" s="198" t="s">
        <v>178</v>
      </c>
      <c r="E574" s="206" t="s">
        <v>5</v>
      </c>
      <c r="F574" s="207" t="s">
        <v>656</v>
      </c>
      <c r="H574" s="208">
        <v>3.859</v>
      </c>
      <c r="L574" s="204"/>
      <c r="M574" s="209"/>
      <c r="N574" s="210"/>
      <c r="O574" s="210"/>
      <c r="P574" s="210"/>
      <c r="Q574" s="210"/>
      <c r="R574" s="210"/>
      <c r="S574" s="210"/>
      <c r="T574" s="211"/>
      <c r="AT574" s="206" t="s">
        <v>178</v>
      </c>
      <c r="AU574" s="206" t="s">
        <v>81</v>
      </c>
      <c r="AV574" s="205" t="s">
        <v>81</v>
      </c>
      <c r="AW574" s="205" t="s">
        <v>35</v>
      </c>
      <c r="AX574" s="205" t="s">
        <v>71</v>
      </c>
      <c r="AY574" s="206" t="s">
        <v>169</v>
      </c>
    </row>
    <row r="575" spans="2:65" s="233" customFormat="1" x14ac:dyDescent="0.3">
      <c r="B575" s="232"/>
      <c r="D575" s="198" t="s">
        <v>178</v>
      </c>
      <c r="E575" s="234" t="s">
        <v>5</v>
      </c>
      <c r="F575" s="235" t="s">
        <v>502</v>
      </c>
      <c r="H575" s="236">
        <v>6.9960000000000004</v>
      </c>
      <c r="L575" s="232"/>
      <c r="M575" s="237"/>
      <c r="N575" s="238"/>
      <c r="O575" s="238"/>
      <c r="P575" s="238"/>
      <c r="Q575" s="238"/>
      <c r="R575" s="238"/>
      <c r="S575" s="238"/>
      <c r="T575" s="239"/>
      <c r="AT575" s="234" t="s">
        <v>178</v>
      </c>
      <c r="AU575" s="234" t="s">
        <v>81</v>
      </c>
      <c r="AV575" s="233" t="s">
        <v>185</v>
      </c>
      <c r="AW575" s="233" t="s">
        <v>35</v>
      </c>
      <c r="AX575" s="233" t="s">
        <v>71</v>
      </c>
      <c r="AY575" s="234" t="s">
        <v>169</v>
      </c>
    </row>
    <row r="576" spans="2:65" s="213" customFormat="1" x14ac:dyDescent="0.3">
      <c r="B576" s="212"/>
      <c r="D576" s="198" t="s">
        <v>178</v>
      </c>
      <c r="E576" s="214" t="s">
        <v>5</v>
      </c>
      <c r="F576" s="215" t="s">
        <v>181</v>
      </c>
      <c r="H576" s="216">
        <v>133.58699999999999</v>
      </c>
      <c r="L576" s="212"/>
      <c r="M576" s="217"/>
      <c r="N576" s="218"/>
      <c r="O576" s="218"/>
      <c r="P576" s="218"/>
      <c r="Q576" s="218"/>
      <c r="R576" s="218"/>
      <c r="S576" s="218"/>
      <c r="T576" s="219"/>
      <c r="AT576" s="214" t="s">
        <v>178</v>
      </c>
      <c r="AU576" s="214" t="s">
        <v>81</v>
      </c>
      <c r="AV576" s="213" t="s">
        <v>176</v>
      </c>
      <c r="AW576" s="213" t="s">
        <v>35</v>
      </c>
      <c r="AX576" s="213" t="s">
        <v>79</v>
      </c>
      <c r="AY576" s="214" t="s">
        <v>169</v>
      </c>
    </row>
    <row r="577" spans="2:65" s="103" customFormat="1" ht="25.5" customHeight="1" x14ac:dyDescent="0.3">
      <c r="B577" s="104"/>
      <c r="C577" s="185">
        <f>MAX($C$106:C576)+1</f>
        <v>73</v>
      </c>
      <c r="D577" s="185" t="s">
        <v>171</v>
      </c>
      <c r="E577" s="186" t="s">
        <v>657</v>
      </c>
      <c r="F577" s="187" t="s">
        <v>658</v>
      </c>
      <c r="G577" s="188" t="s">
        <v>188</v>
      </c>
      <c r="H577" s="189">
        <v>602.65</v>
      </c>
      <c r="I577" s="87"/>
      <c r="J577" s="190">
        <f>ROUND(I577*H577,2)</f>
        <v>0</v>
      </c>
      <c r="K577" s="187" t="s">
        <v>175</v>
      </c>
      <c r="L577" s="104"/>
      <c r="M577" s="191" t="s">
        <v>5</v>
      </c>
      <c r="N577" s="192" t="s">
        <v>42</v>
      </c>
      <c r="O577" s="105"/>
      <c r="P577" s="193">
        <f>O577*H577</f>
        <v>0</v>
      </c>
      <c r="Q577" s="193">
        <v>5.3299999999999997E-3</v>
      </c>
      <c r="R577" s="193">
        <f>Q577*H577</f>
        <v>3.2121244999999998</v>
      </c>
      <c r="S577" s="193">
        <v>0</v>
      </c>
      <c r="T577" s="194">
        <f>S577*H577</f>
        <v>0</v>
      </c>
      <c r="AR577" s="93" t="s">
        <v>176</v>
      </c>
      <c r="AT577" s="93" t="s">
        <v>171</v>
      </c>
      <c r="AU577" s="93" t="s">
        <v>81</v>
      </c>
      <c r="AY577" s="93" t="s">
        <v>169</v>
      </c>
      <c r="BE577" s="195">
        <f>IF(N577="základní",J577,0)</f>
        <v>0</v>
      </c>
      <c r="BF577" s="195">
        <f>IF(N577="snížená",J577,0)</f>
        <v>0</v>
      </c>
      <c r="BG577" s="195">
        <f>IF(N577="zákl. přenesená",J577,0)</f>
        <v>0</v>
      </c>
      <c r="BH577" s="195">
        <f>IF(N577="sníž. přenesená",J577,0)</f>
        <v>0</v>
      </c>
      <c r="BI577" s="195">
        <f>IF(N577="nulová",J577,0)</f>
        <v>0</v>
      </c>
      <c r="BJ577" s="93" t="s">
        <v>79</v>
      </c>
      <c r="BK577" s="195">
        <f>ROUND(I577*H577,2)</f>
        <v>0</v>
      </c>
      <c r="BL577" s="93" t="s">
        <v>176</v>
      </c>
      <c r="BM577" s="93" t="s">
        <v>659</v>
      </c>
    </row>
    <row r="578" spans="2:65" s="103" customFormat="1" ht="202.5" x14ac:dyDescent="0.3">
      <c r="B578" s="104"/>
      <c r="D578" s="198" t="s">
        <v>207</v>
      </c>
      <c r="F578" s="220" t="s">
        <v>660</v>
      </c>
      <c r="L578" s="104"/>
      <c r="M578" s="221"/>
      <c r="N578" s="105"/>
      <c r="O578" s="105"/>
      <c r="P578" s="105"/>
      <c r="Q578" s="105"/>
      <c r="R578" s="105"/>
      <c r="S578" s="105"/>
      <c r="T578" s="222"/>
      <c r="AT578" s="93" t="s">
        <v>207</v>
      </c>
      <c r="AU578" s="93" t="s">
        <v>81</v>
      </c>
    </row>
    <row r="579" spans="2:65" s="197" customFormat="1" x14ac:dyDescent="0.3">
      <c r="B579" s="196"/>
      <c r="D579" s="198" t="s">
        <v>178</v>
      </c>
      <c r="E579" s="199" t="s">
        <v>5</v>
      </c>
      <c r="F579" s="200" t="s">
        <v>650</v>
      </c>
      <c r="H579" s="199" t="s">
        <v>5</v>
      </c>
      <c r="L579" s="196"/>
      <c r="M579" s="201"/>
      <c r="N579" s="202"/>
      <c r="O579" s="202"/>
      <c r="P579" s="202"/>
      <c r="Q579" s="202"/>
      <c r="R579" s="202"/>
      <c r="S579" s="202"/>
      <c r="T579" s="203"/>
      <c r="AT579" s="199" t="s">
        <v>178</v>
      </c>
      <c r="AU579" s="199" t="s">
        <v>81</v>
      </c>
      <c r="AV579" s="197" t="s">
        <v>79</v>
      </c>
      <c r="AW579" s="197" t="s">
        <v>35</v>
      </c>
      <c r="AX579" s="197" t="s">
        <v>71</v>
      </c>
      <c r="AY579" s="199" t="s">
        <v>169</v>
      </c>
    </row>
    <row r="580" spans="2:65" s="205" customFormat="1" x14ac:dyDescent="0.3">
      <c r="B580" s="204"/>
      <c r="D580" s="198" t="s">
        <v>178</v>
      </c>
      <c r="E580" s="206" t="s">
        <v>5</v>
      </c>
      <c r="F580" s="207" t="s">
        <v>661</v>
      </c>
      <c r="H580" s="208">
        <v>120.842</v>
      </c>
      <c r="L580" s="204"/>
      <c r="M580" s="209"/>
      <c r="N580" s="210"/>
      <c r="O580" s="210"/>
      <c r="P580" s="210"/>
      <c r="Q580" s="210"/>
      <c r="R580" s="210"/>
      <c r="S580" s="210"/>
      <c r="T580" s="211"/>
      <c r="AT580" s="206" t="s">
        <v>178</v>
      </c>
      <c r="AU580" s="206" t="s">
        <v>81</v>
      </c>
      <c r="AV580" s="205" t="s">
        <v>81</v>
      </c>
      <c r="AW580" s="205" t="s">
        <v>35</v>
      </c>
      <c r="AX580" s="205" t="s">
        <v>71</v>
      </c>
      <c r="AY580" s="206" t="s">
        <v>169</v>
      </c>
    </row>
    <row r="581" spans="2:65" s="205" customFormat="1" x14ac:dyDescent="0.3">
      <c r="B581" s="204"/>
      <c r="D581" s="198" t="s">
        <v>178</v>
      </c>
      <c r="E581" s="206" t="s">
        <v>5</v>
      </c>
      <c r="F581" s="207" t="s">
        <v>662</v>
      </c>
      <c r="H581" s="208">
        <v>19.384</v>
      </c>
      <c r="L581" s="204"/>
      <c r="M581" s="209"/>
      <c r="N581" s="210"/>
      <c r="O581" s="210"/>
      <c r="P581" s="210"/>
      <c r="Q581" s="210"/>
      <c r="R581" s="210"/>
      <c r="S581" s="210"/>
      <c r="T581" s="211"/>
      <c r="AT581" s="206" t="s">
        <v>178</v>
      </c>
      <c r="AU581" s="206" t="s">
        <v>81</v>
      </c>
      <c r="AV581" s="205" t="s">
        <v>81</v>
      </c>
      <c r="AW581" s="205" t="s">
        <v>35</v>
      </c>
      <c r="AX581" s="205" t="s">
        <v>71</v>
      </c>
      <c r="AY581" s="206" t="s">
        <v>169</v>
      </c>
    </row>
    <row r="582" spans="2:65" s="205" customFormat="1" x14ac:dyDescent="0.3">
      <c r="B582" s="204"/>
      <c r="D582" s="198" t="s">
        <v>178</v>
      </c>
      <c r="E582" s="206" t="s">
        <v>5</v>
      </c>
      <c r="F582" s="207" t="s">
        <v>663</v>
      </c>
      <c r="H582" s="208">
        <v>346.279</v>
      </c>
      <c r="L582" s="204"/>
      <c r="M582" s="209"/>
      <c r="N582" s="210"/>
      <c r="O582" s="210"/>
      <c r="P582" s="210"/>
      <c r="Q582" s="210"/>
      <c r="R582" s="210"/>
      <c r="S582" s="210"/>
      <c r="T582" s="211"/>
      <c r="AT582" s="206" t="s">
        <v>178</v>
      </c>
      <c r="AU582" s="206" t="s">
        <v>81</v>
      </c>
      <c r="AV582" s="205" t="s">
        <v>81</v>
      </c>
      <c r="AW582" s="205" t="s">
        <v>35</v>
      </c>
      <c r="AX582" s="205" t="s">
        <v>71</v>
      </c>
      <c r="AY582" s="206" t="s">
        <v>169</v>
      </c>
    </row>
    <row r="583" spans="2:65" s="205" customFormat="1" x14ac:dyDescent="0.3">
      <c r="B583" s="204"/>
      <c r="D583" s="198" t="s">
        <v>178</v>
      </c>
      <c r="E583" s="206" t="s">
        <v>5</v>
      </c>
      <c r="F583" s="207" t="s">
        <v>664</v>
      </c>
      <c r="H583" s="208">
        <v>88.156999999999996</v>
      </c>
      <c r="L583" s="204"/>
      <c r="M583" s="209"/>
      <c r="N583" s="210"/>
      <c r="O583" s="210"/>
      <c r="P583" s="210"/>
      <c r="Q583" s="210"/>
      <c r="R583" s="210"/>
      <c r="S583" s="210"/>
      <c r="T583" s="211"/>
      <c r="AT583" s="206" t="s">
        <v>178</v>
      </c>
      <c r="AU583" s="206" t="s">
        <v>81</v>
      </c>
      <c r="AV583" s="205" t="s">
        <v>81</v>
      </c>
      <c r="AW583" s="205" t="s">
        <v>35</v>
      </c>
      <c r="AX583" s="205" t="s">
        <v>71</v>
      </c>
      <c r="AY583" s="206" t="s">
        <v>169</v>
      </c>
    </row>
    <row r="584" spans="2:65" s="197" customFormat="1" x14ac:dyDescent="0.3">
      <c r="B584" s="196"/>
      <c r="D584" s="198" t="s">
        <v>178</v>
      </c>
      <c r="E584" s="199" t="s">
        <v>5</v>
      </c>
      <c r="F584" s="200" t="s">
        <v>334</v>
      </c>
      <c r="H584" s="199" t="s">
        <v>5</v>
      </c>
      <c r="L584" s="196"/>
      <c r="M584" s="201"/>
      <c r="N584" s="202"/>
      <c r="O584" s="202"/>
      <c r="P584" s="202"/>
      <c r="Q584" s="202"/>
      <c r="R584" s="202"/>
      <c r="S584" s="202"/>
      <c r="T584" s="203"/>
      <c r="AT584" s="199" t="s">
        <v>178</v>
      </c>
      <c r="AU584" s="199" t="s">
        <v>81</v>
      </c>
      <c r="AV584" s="197" t="s">
        <v>79</v>
      </c>
      <c r="AW584" s="197" t="s">
        <v>35</v>
      </c>
      <c r="AX584" s="197" t="s">
        <v>71</v>
      </c>
      <c r="AY584" s="199" t="s">
        <v>169</v>
      </c>
    </row>
    <row r="585" spans="2:65" s="205" customFormat="1" x14ac:dyDescent="0.3">
      <c r="B585" s="204"/>
      <c r="D585" s="198" t="s">
        <v>178</v>
      </c>
      <c r="E585" s="206" t="s">
        <v>5</v>
      </c>
      <c r="F585" s="207" t="s">
        <v>665</v>
      </c>
      <c r="H585" s="208">
        <v>9.4250000000000007</v>
      </c>
      <c r="L585" s="204"/>
      <c r="M585" s="209"/>
      <c r="N585" s="210"/>
      <c r="O585" s="210"/>
      <c r="P585" s="210"/>
      <c r="Q585" s="210"/>
      <c r="R585" s="210"/>
      <c r="S585" s="210"/>
      <c r="T585" s="211"/>
      <c r="AT585" s="206" t="s">
        <v>178</v>
      </c>
      <c r="AU585" s="206" t="s">
        <v>81</v>
      </c>
      <c r="AV585" s="205" t="s">
        <v>81</v>
      </c>
      <c r="AW585" s="205" t="s">
        <v>35</v>
      </c>
      <c r="AX585" s="205" t="s">
        <v>71</v>
      </c>
      <c r="AY585" s="206" t="s">
        <v>169</v>
      </c>
    </row>
    <row r="586" spans="2:65" s="205" customFormat="1" x14ac:dyDescent="0.3">
      <c r="B586" s="204"/>
      <c r="D586" s="198" t="s">
        <v>178</v>
      </c>
      <c r="E586" s="206" t="s">
        <v>5</v>
      </c>
      <c r="F586" s="207" t="s">
        <v>666</v>
      </c>
      <c r="H586" s="208">
        <v>3.125</v>
      </c>
      <c r="L586" s="204"/>
      <c r="M586" s="209"/>
      <c r="N586" s="210"/>
      <c r="O586" s="210"/>
      <c r="P586" s="210"/>
      <c r="Q586" s="210"/>
      <c r="R586" s="210"/>
      <c r="S586" s="210"/>
      <c r="T586" s="211"/>
      <c r="AT586" s="206" t="s">
        <v>178</v>
      </c>
      <c r="AU586" s="206" t="s">
        <v>81</v>
      </c>
      <c r="AV586" s="205" t="s">
        <v>81</v>
      </c>
      <c r="AW586" s="205" t="s">
        <v>35</v>
      </c>
      <c r="AX586" s="205" t="s">
        <v>71</v>
      </c>
      <c r="AY586" s="206" t="s">
        <v>169</v>
      </c>
    </row>
    <row r="587" spans="2:65" s="205" customFormat="1" x14ac:dyDescent="0.3">
      <c r="B587" s="204"/>
      <c r="D587" s="198" t="s">
        <v>178</v>
      </c>
      <c r="E587" s="206" t="s">
        <v>5</v>
      </c>
      <c r="F587" s="207" t="s">
        <v>667</v>
      </c>
      <c r="H587" s="208">
        <v>15.438000000000001</v>
      </c>
      <c r="L587" s="204"/>
      <c r="M587" s="209"/>
      <c r="N587" s="210"/>
      <c r="O587" s="210"/>
      <c r="P587" s="210"/>
      <c r="Q587" s="210"/>
      <c r="R587" s="210"/>
      <c r="S587" s="210"/>
      <c r="T587" s="211"/>
      <c r="AT587" s="206" t="s">
        <v>178</v>
      </c>
      <c r="AU587" s="206" t="s">
        <v>81</v>
      </c>
      <c r="AV587" s="205" t="s">
        <v>81</v>
      </c>
      <c r="AW587" s="205" t="s">
        <v>35</v>
      </c>
      <c r="AX587" s="205" t="s">
        <v>71</v>
      </c>
      <c r="AY587" s="206" t="s">
        <v>169</v>
      </c>
    </row>
    <row r="588" spans="2:65" s="213" customFormat="1" x14ac:dyDescent="0.3">
      <c r="B588" s="212"/>
      <c r="D588" s="198" t="s">
        <v>178</v>
      </c>
      <c r="E588" s="214" t="s">
        <v>5</v>
      </c>
      <c r="F588" s="215" t="s">
        <v>181</v>
      </c>
      <c r="H588" s="216">
        <v>602.65</v>
      </c>
      <c r="L588" s="212"/>
      <c r="M588" s="217"/>
      <c r="N588" s="218"/>
      <c r="O588" s="218"/>
      <c r="P588" s="218"/>
      <c r="Q588" s="218"/>
      <c r="R588" s="218"/>
      <c r="S588" s="218"/>
      <c r="T588" s="219"/>
      <c r="AT588" s="214" t="s">
        <v>178</v>
      </c>
      <c r="AU588" s="214" t="s">
        <v>81</v>
      </c>
      <c r="AV588" s="213" t="s">
        <v>176</v>
      </c>
      <c r="AW588" s="213" t="s">
        <v>35</v>
      </c>
      <c r="AX588" s="213" t="s">
        <v>79</v>
      </c>
      <c r="AY588" s="214" t="s">
        <v>169</v>
      </c>
    </row>
    <row r="589" spans="2:65" s="103" customFormat="1" ht="25.5" customHeight="1" x14ac:dyDescent="0.3">
      <c r="B589" s="104"/>
      <c r="C589" s="185">
        <f>MAX($C$106:C588)+1</f>
        <v>74</v>
      </c>
      <c r="D589" s="185" t="s">
        <v>171</v>
      </c>
      <c r="E589" s="186" t="s">
        <v>668</v>
      </c>
      <c r="F589" s="187" t="s">
        <v>669</v>
      </c>
      <c r="G589" s="188" t="s">
        <v>188</v>
      </c>
      <c r="H589" s="189">
        <v>602.65</v>
      </c>
      <c r="I589" s="87"/>
      <c r="J589" s="190">
        <f>ROUND(I589*H589,2)</f>
        <v>0</v>
      </c>
      <c r="K589" s="187" t="s">
        <v>175</v>
      </c>
      <c r="L589" s="104"/>
      <c r="M589" s="191" t="s">
        <v>5</v>
      </c>
      <c r="N589" s="192" t="s">
        <v>42</v>
      </c>
      <c r="O589" s="105"/>
      <c r="P589" s="193">
        <f>O589*H589</f>
        <v>0</v>
      </c>
      <c r="Q589" s="193">
        <v>0</v>
      </c>
      <c r="R589" s="193">
        <f>Q589*H589</f>
        <v>0</v>
      </c>
      <c r="S589" s="193">
        <v>0</v>
      </c>
      <c r="T589" s="194">
        <f>S589*H589</f>
        <v>0</v>
      </c>
      <c r="AR589" s="93" t="s">
        <v>176</v>
      </c>
      <c r="AT589" s="93" t="s">
        <v>171</v>
      </c>
      <c r="AU589" s="93" t="s">
        <v>81</v>
      </c>
      <c r="AY589" s="93" t="s">
        <v>169</v>
      </c>
      <c r="BE589" s="195">
        <f>IF(N589="základní",J589,0)</f>
        <v>0</v>
      </c>
      <c r="BF589" s="195">
        <f>IF(N589="snížená",J589,0)</f>
        <v>0</v>
      </c>
      <c r="BG589" s="195">
        <f>IF(N589="zákl. přenesená",J589,0)</f>
        <v>0</v>
      </c>
      <c r="BH589" s="195">
        <f>IF(N589="sníž. přenesená",J589,0)</f>
        <v>0</v>
      </c>
      <c r="BI589" s="195">
        <f>IF(N589="nulová",J589,0)</f>
        <v>0</v>
      </c>
      <c r="BJ589" s="93" t="s">
        <v>79</v>
      </c>
      <c r="BK589" s="195">
        <f>ROUND(I589*H589,2)</f>
        <v>0</v>
      </c>
      <c r="BL589" s="93" t="s">
        <v>176</v>
      </c>
      <c r="BM589" s="93" t="s">
        <v>670</v>
      </c>
    </row>
    <row r="590" spans="2:65" s="103" customFormat="1" ht="202.5" x14ac:dyDescent="0.3">
      <c r="B590" s="104"/>
      <c r="D590" s="198" t="s">
        <v>207</v>
      </c>
      <c r="F590" s="220" t="s">
        <v>660</v>
      </c>
      <c r="L590" s="104"/>
      <c r="M590" s="221"/>
      <c r="N590" s="105"/>
      <c r="O590" s="105"/>
      <c r="P590" s="105"/>
      <c r="Q590" s="105"/>
      <c r="R590" s="105"/>
      <c r="S590" s="105"/>
      <c r="T590" s="222"/>
      <c r="AT590" s="93" t="s">
        <v>207</v>
      </c>
      <c r="AU590" s="93" t="s">
        <v>81</v>
      </c>
    </row>
    <row r="591" spans="2:65" s="103" customFormat="1" ht="25.5" customHeight="1" x14ac:dyDescent="0.3">
      <c r="B591" s="104"/>
      <c r="C591" s="185">
        <f>MAX($C$106:C590)+1</f>
        <v>75</v>
      </c>
      <c r="D591" s="185" t="s">
        <v>171</v>
      </c>
      <c r="E591" s="186" t="s">
        <v>671</v>
      </c>
      <c r="F591" s="187" t="s">
        <v>672</v>
      </c>
      <c r="G591" s="188" t="s">
        <v>188</v>
      </c>
      <c r="H591" s="189">
        <v>602.65</v>
      </c>
      <c r="I591" s="87"/>
      <c r="J591" s="190">
        <f>ROUND(I591*H591,2)</f>
        <v>0</v>
      </c>
      <c r="K591" s="187" t="s">
        <v>175</v>
      </c>
      <c r="L591" s="104"/>
      <c r="M591" s="191" t="s">
        <v>5</v>
      </c>
      <c r="N591" s="192" t="s">
        <v>42</v>
      </c>
      <c r="O591" s="105"/>
      <c r="P591" s="193">
        <f>O591*H591</f>
        <v>0</v>
      </c>
      <c r="Q591" s="193">
        <v>8.8000000000000003E-4</v>
      </c>
      <c r="R591" s="193">
        <f>Q591*H591</f>
        <v>0.53033200000000003</v>
      </c>
      <c r="S591" s="193">
        <v>0</v>
      </c>
      <c r="T591" s="194">
        <f>S591*H591</f>
        <v>0</v>
      </c>
      <c r="AR591" s="93" t="s">
        <v>176</v>
      </c>
      <c r="AT591" s="93" t="s">
        <v>171</v>
      </c>
      <c r="AU591" s="93" t="s">
        <v>81</v>
      </c>
      <c r="AY591" s="93" t="s">
        <v>169</v>
      </c>
      <c r="BE591" s="195">
        <f>IF(N591="základní",J591,0)</f>
        <v>0</v>
      </c>
      <c r="BF591" s="195">
        <f>IF(N591="snížená",J591,0)</f>
        <v>0</v>
      </c>
      <c r="BG591" s="195">
        <f>IF(N591="zákl. přenesená",J591,0)</f>
        <v>0</v>
      </c>
      <c r="BH591" s="195">
        <f>IF(N591="sníž. přenesená",J591,0)</f>
        <v>0</v>
      </c>
      <c r="BI591" s="195">
        <f>IF(N591="nulová",J591,0)</f>
        <v>0</v>
      </c>
      <c r="BJ591" s="93" t="s">
        <v>79</v>
      </c>
      <c r="BK591" s="195">
        <f>ROUND(I591*H591,2)</f>
        <v>0</v>
      </c>
      <c r="BL591" s="93" t="s">
        <v>176</v>
      </c>
      <c r="BM591" s="93" t="s">
        <v>673</v>
      </c>
    </row>
    <row r="592" spans="2:65" s="103" customFormat="1" ht="27" x14ac:dyDescent="0.3">
      <c r="B592" s="104"/>
      <c r="D592" s="198" t="s">
        <v>207</v>
      </c>
      <c r="F592" s="220" t="s">
        <v>674</v>
      </c>
      <c r="L592" s="104"/>
      <c r="M592" s="221"/>
      <c r="N592" s="105"/>
      <c r="O592" s="105"/>
      <c r="P592" s="105"/>
      <c r="Q592" s="105"/>
      <c r="R592" s="105"/>
      <c r="S592" s="105"/>
      <c r="T592" s="222"/>
      <c r="AT592" s="93" t="s">
        <v>207</v>
      </c>
      <c r="AU592" s="93" t="s">
        <v>81</v>
      </c>
    </row>
    <row r="593" spans="2:65" s="205" customFormat="1" x14ac:dyDescent="0.3">
      <c r="B593" s="204"/>
      <c r="D593" s="198" t="s">
        <v>178</v>
      </c>
      <c r="E593" s="206" t="s">
        <v>5</v>
      </c>
      <c r="F593" s="207" t="s">
        <v>675</v>
      </c>
      <c r="H593" s="208">
        <v>602.65</v>
      </c>
      <c r="L593" s="204"/>
      <c r="M593" s="209"/>
      <c r="N593" s="210"/>
      <c r="O593" s="210"/>
      <c r="P593" s="210"/>
      <c r="Q593" s="210"/>
      <c r="R593" s="210"/>
      <c r="S593" s="210"/>
      <c r="T593" s="211"/>
      <c r="AT593" s="206" t="s">
        <v>178</v>
      </c>
      <c r="AU593" s="206" t="s">
        <v>81</v>
      </c>
      <c r="AV593" s="205" t="s">
        <v>81</v>
      </c>
      <c r="AW593" s="205" t="s">
        <v>35</v>
      </c>
      <c r="AX593" s="205" t="s">
        <v>71</v>
      </c>
      <c r="AY593" s="206" t="s">
        <v>169</v>
      </c>
    </row>
    <row r="594" spans="2:65" s="213" customFormat="1" x14ac:dyDescent="0.3">
      <c r="B594" s="212"/>
      <c r="D594" s="198" t="s">
        <v>178</v>
      </c>
      <c r="E594" s="214" t="s">
        <v>5</v>
      </c>
      <c r="F594" s="215" t="s">
        <v>181</v>
      </c>
      <c r="H594" s="216">
        <v>602.65</v>
      </c>
      <c r="L594" s="212"/>
      <c r="M594" s="217"/>
      <c r="N594" s="218"/>
      <c r="O594" s="218"/>
      <c r="P594" s="218"/>
      <c r="Q594" s="218"/>
      <c r="R594" s="218"/>
      <c r="S594" s="218"/>
      <c r="T594" s="219"/>
      <c r="AT594" s="214" t="s">
        <v>178</v>
      </c>
      <c r="AU594" s="214" t="s">
        <v>81</v>
      </c>
      <c r="AV594" s="213" t="s">
        <v>176</v>
      </c>
      <c r="AW594" s="213" t="s">
        <v>35</v>
      </c>
      <c r="AX594" s="213" t="s">
        <v>79</v>
      </c>
      <c r="AY594" s="214" t="s">
        <v>169</v>
      </c>
    </row>
    <row r="595" spans="2:65" s="103" customFormat="1" ht="25.5" customHeight="1" x14ac:dyDescent="0.3">
      <c r="B595" s="104"/>
      <c r="C595" s="185">
        <f>MAX($C$106:C594)+1</f>
        <v>76</v>
      </c>
      <c r="D595" s="185" t="s">
        <v>171</v>
      </c>
      <c r="E595" s="186" t="s">
        <v>676</v>
      </c>
      <c r="F595" s="187" t="s">
        <v>677</v>
      </c>
      <c r="G595" s="188" t="s">
        <v>188</v>
      </c>
      <c r="H595" s="189">
        <v>602.65</v>
      </c>
      <c r="I595" s="87"/>
      <c r="J595" s="190">
        <f>ROUND(I595*H595,2)</f>
        <v>0</v>
      </c>
      <c r="K595" s="187" t="s">
        <v>175</v>
      </c>
      <c r="L595" s="104"/>
      <c r="M595" s="191" t="s">
        <v>5</v>
      </c>
      <c r="N595" s="192" t="s">
        <v>42</v>
      </c>
      <c r="O595" s="105"/>
      <c r="P595" s="193">
        <f>O595*H595</f>
        <v>0</v>
      </c>
      <c r="Q595" s="193">
        <v>0</v>
      </c>
      <c r="R595" s="193">
        <f>Q595*H595</f>
        <v>0</v>
      </c>
      <c r="S595" s="193">
        <v>0</v>
      </c>
      <c r="T595" s="194">
        <f>S595*H595</f>
        <v>0</v>
      </c>
      <c r="AR595" s="93" t="s">
        <v>176</v>
      </c>
      <c r="AT595" s="93" t="s">
        <v>171</v>
      </c>
      <c r="AU595" s="93" t="s">
        <v>81</v>
      </c>
      <c r="AY595" s="93" t="s">
        <v>169</v>
      </c>
      <c r="BE595" s="195">
        <f>IF(N595="základní",J595,0)</f>
        <v>0</v>
      </c>
      <c r="BF595" s="195">
        <f>IF(N595="snížená",J595,0)</f>
        <v>0</v>
      </c>
      <c r="BG595" s="195">
        <f>IF(N595="zákl. přenesená",J595,0)</f>
        <v>0</v>
      </c>
      <c r="BH595" s="195">
        <f>IF(N595="sníž. přenesená",J595,0)</f>
        <v>0</v>
      </c>
      <c r="BI595" s="195">
        <f>IF(N595="nulová",J595,0)</f>
        <v>0</v>
      </c>
      <c r="BJ595" s="93" t="s">
        <v>79</v>
      </c>
      <c r="BK595" s="195">
        <f>ROUND(I595*H595,2)</f>
        <v>0</v>
      </c>
      <c r="BL595" s="93" t="s">
        <v>176</v>
      </c>
      <c r="BM595" s="93" t="s">
        <v>678</v>
      </c>
    </row>
    <row r="596" spans="2:65" s="103" customFormat="1" ht="27" x14ac:dyDescent="0.3">
      <c r="B596" s="104"/>
      <c r="D596" s="198" t="s">
        <v>207</v>
      </c>
      <c r="F596" s="220" t="s">
        <v>674</v>
      </c>
      <c r="L596" s="104"/>
      <c r="M596" s="221"/>
      <c r="N596" s="105"/>
      <c r="O596" s="105"/>
      <c r="P596" s="105"/>
      <c r="Q596" s="105"/>
      <c r="R596" s="105"/>
      <c r="S596" s="105"/>
      <c r="T596" s="222"/>
      <c r="AT596" s="93" t="s">
        <v>207</v>
      </c>
      <c r="AU596" s="93" t="s">
        <v>81</v>
      </c>
    </row>
    <row r="597" spans="2:65" s="103" customFormat="1" ht="63.75" customHeight="1" x14ac:dyDescent="0.3">
      <c r="B597" s="104"/>
      <c r="C597" s="185">
        <f>MAX($C$106:C596)+1</f>
        <v>77</v>
      </c>
      <c r="D597" s="185" t="s">
        <v>171</v>
      </c>
      <c r="E597" s="186" t="s">
        <v>679</v>
      </c>
      <c r="F597" s="187" t="s">
        <v>680</v>
      </c>
      <c r="G597" s="188" t="s">
        <v>315</v>
      </c>
      <c r="H597" s="189">
        <v>25.288</v>
      </c>
      <c r="I597" s="87"/>
      <c r="J597" s="190">
        <f>ROUND(I597*H597,2)</f>
        <v>0</v>
      </c>
      <c r="K597" s="187" t="s">
        <v>175</v>
      </c>
      <c r="L597" s="104"/>
      <c r="M597" s="191" t="s">
        <v>5</v>
      </c>
      <c r="N597" s="192" t="s">
        <v>42</v>
      </c>
      <c r="O597" s="105"/>
      <c r="P597" s="193">
        <f>O597*H597</f>
        <v>0</v>
      </c>
      <c r="Q597" s="193">
        <v>1.0551600000000001</v>
      </c>
      <c r="R597" s="193">
        <f>Q597*H597</f>
        <v>26.682886080000003</v>
      </c>
      <c r="S597" s="193">
        <v>0</v>
      </c>
      <c r="T597" s="194">
        <f>S597*H597</f>
        <v>0</v>
      </c>
      <c r="AR597" s="93" t="s">
        <v>176</v>
      </c>
      <c r="AT597" s="93" t="s">
        <v>171</v>
      </c>
      <c r="AU597" s="93" t="s">
        <v>81</v>
      </c>
      <c r="AY597" s="93" t="s">
        <v>169</v>
      </c>
      <c r="BE597" s="195">
        <f>IF(N597="základní",J597,0)</f>
        <v>0</v>
      </c>
      <c r="BF597" s="195">
        <f>IF(N597="snížená",J597,0)</f>
        <v>0</v>
      </c>
      <c r="BG597" s="195">
        <f>IF(N597="zákl. přenesená",J597,0)</f>
        <v>0</v>
      </c>
      <c r="BH597" s="195">
        <f>IF(N597="sníž. přenesená",J597,0)</f>
        <v>0</v>
      </c>
      <c r="BI597" s="195">
        <f>IF(N597="nulová",J597,0)</f>
        <v>0</v>
      </c>
      <c r="BJ597" s="93" t="s">
        <v>79</v>
      </c>
      <c r="BK597" s="195">
        <f>ROUND(I597*H597,2)</f>
        <v>0</v>
      </c>
      <c r="BL597" s="93" t="s">
        <v>176</v>
      </c>
      <c r="BM597" s="93" t="s">
        <v>681</v>
      </c>
    </row>
    <row r="598" spans="2:65" s="197" customFormat="1" x14ac:dyDescent="0.3">
      <c r="B598" s="196"/>
      <c r="D598" s="198" t="s">
        <v>178</v>
      </c>
      <c r="E598" s="199" t="s">
        <v>5</v>
      </c>
      <c r="F598" s="200" t="s">
        <v>650</v>
      </c>
      <c r="H598" s="199" t="s">
        <v>5</v>
      </c>
      <c r="L598" s="196"/>
      <c r="M598" s="201"/>
      <c r="N598" s="202"/>
      <c r="O598" s="202"/>
      <c r="P598" s="202"/>
      <c r="Q598" s="202"/>
      <c r="R598" s="202"/>
      <c r="S598" s="202"/>
      <c r="T598" s="203"/>
      <c r="AT598" s="199" t="s">
        <v>178</v>
      </c>
      <c r="AU598" s="199" t="s">
        <v>81</v>
      </c>
      <c r="AV598" s="197" t="s">
        <v>79</v>
      </c>
      <c r="AW598" s="197" t="s">
        <v>35</v>
      </c>
      <c r="AX598" s="197" t="s">
        <v>71</v>
      </c>
      <c r="AY598" s="199" t="s">
        <v>169</v>
      </c>
    </row>
    <row r="599" spans="2:65" s="205" customFormat="1" x14ac:dyDescent="0.3">
      <c r="B599" s="204"/>
      <c r="D599" s="198" t="s">
        <v>178</v>
      </c>
      <c r="E599" s="206" t="s">
        <v>5</v>
      </c>
      <c r="F599" s="207" t="s">
        <v>682</v>
      </c>
      <c r="H599" s="208">
        <v>22.152999999999999</v>
      </c>
      <c r="L599" s="204"/>
      <c r="M599" s="209"/>
      <c r="N599" s="210"/>
      <c r="O599" s="210"/>
      <c r="P599" s="210"/>
      <c r="Q599" s="210"/>
      <c r="R599" s="210"/>
      <c r="S599" s="210"/>
      <c r="T599" s="211"/>
      <c r="AT599" s="206" t="s">
        <v>178</v>
      </c>
      <c r="AU599" s="206" t="s">
        <v>81</v>
      </c>
      <c r="AV599" s="205" t="s">
        <v>81</v>
      </c>
      <c r="AW599" s="205" t="s">
        <v>35</v>
      </c>
      <c r="AX599" s="205" t="s">
        <v>71</v>
      </c>
      <c r="AY599" s="206" t="s">
        <v>169</v>
      </c>
    </row>
    <row r="600" spans="2:65" s="197" customFormat="1" x14ac:dyDescent="0.3">
      <c r="B600" s="196"/>
      <c r="D600" s="198" t="s">
        <v>178</v>
      </c>
      <c r="E600" s="199" t="s">
        <v>5</v>
      </c>
      <c r="F600" s="200" t="s">
        <v>334</v>
      </c>
      <c r="H600" s="199" t="s">
        <v>5</v>
      </c>
      <c r="L600" s="196"/>
      <c r="M600" s="201"/>
      <c r="N600" s="202"/>
      <c r="O600" s="202"/>
      <c r="P600" s="202"/>
      <c r="Q600" s="202"/>
      <c r="R600" s="202"/>
      <c r="S600" s="202"/>
      <c r="T600" s="203"/>
      <c r="AT600" s="199" t="s">
        <v>178</v>
      </c>
      <c r="AU600" s="199" t="s">
        <v>81</v>
      </c>
      <c r="AV600" s="197" t="s">
        <v>79</v>
      </c>
      <c r="AW600" s="197" t="s">
        <v>35</v>
      </c>
      <c r="AX600" s="197" t="s">
        <v>71</v>
      </c>
      <c r="AY600" s="199" t="s">
        <v>169</v>
      </c>
    </row>
    <row r="601" spans="2:65" s="205" customFormat="1" x14ac:dyDescent="0.3">
      <c r="B601" s="204"/>
      <c r="D601" s="198" t="s">
        <v>178</v>
      </c>
      <c r="E601" s="206" t="s">
        <v>5</v>
      </c>
      <c r="F601" s="207" t="s">
        <v>683</v>
      </c>
      <c r="H601" s="208">
        <v>3.1349999999999998</v>
      </c>
      <c r="L601" s="204"/>
      <c r="M601" s="209"/>
      <c r="N601" s="210"/>
      <c r="O601" s="210"/>
      <c r="P601" s="210"/>
      <c r="Q601" s="210"/>
      <c r="R601" s="210"/>
      <c r="S601" s="210"/>
      <c r="T601" s="211"/>
      <c r="AT601" s="206" t="s">
        <v>178</v>
      </c>
      <c r="AU601" s="206" t="s">
        <v>81</v>
      </c>
      <c r="AV601" s="205" t="s">
        <v>81</v>
      </c>
      <c r="AW601" s="205" t="s">
        <v>35</v>
      </c>
      <c r="AX601" s="205" t="s">
        <v>71</v>
      </c>
      <c r="AY601" s="206" t="s">
        <v>169</v>
      </c>
    </row>
    <row r="602" spans="2:65" s="213" customFormat="1" x14ac:dyDescent="0.3">
      <c r="B602" s="212"/>
      <c r="D602" s="198" t="s">
        <v>178</v>
      </c>
      <c r="E602" s="214" t="s">
        <v>5</v>
      </c>
      <c r="F602" s="215" t="s">
        <v>181</v>
      </c>
      <c r="H602" s="216">
        <v>25.288</v>
      </c>
      <c r="L602" s="212"/>
      <c r="M602" s="217"/>
      <c r="N602" s="218"/>
      <c r="O602" s="218"/>
      <c r="P602" s="218"/>
      <c r="Q602" s="218"/>
      <c r="R602" s="218"/>
      <c r="S602" s="218"/>
      <c r="T602" s="219"/>
      <c r="AT602" s="214" t="s">
        <v>178</v>
      </c>
      <c r="AU602" s="214" t="s">
        <v>81</v>
      </c>
      <c r="AV602" s="213" t="s">
        <v>176</v>
      </c>
      <c r="AW602" s="213" t="s">
        <v>35</v>
      </c>
      <c r="AX602" s="213" t="s">
        <v>79</v>
      </c>
      <c r="AY602" s="214" t="s">
        <v>169</v>
      </c>
    </row>
    <row r="603" spans="2:65" s="103" customFormat="1" ht="25.5" customHeight="1" x14ac:dyDescent="0.3">
      <c r="B603" s="104"/>
      <c r="C603" s="185">
        <f>MAX($C$106:C602)+1</f>
        <v>78</v>
      </c>
      <c r="D603" s="185" t="s">
        <v>171</v>
      </c>
      <c r="E603" s="186" t="s">
        <v>684</v>
      </c>
      <c r="F603" s="187" t="s">
        <v>685</v>
      </c>
      <c r="G603" s="188" t="s">
        <v>686</v>
      </c>
      <c r="H603" s="189">
        <v>1</v>
      </c>
      <c r="I603" s="87"/>
      <c r="J603" s="190">
        <f>ROUND(I603*H603,2)</f>
        <v>0</v>
      </c>
      <c r="K603" s="187" t="s">
        <v>5</v>
      </c>
      <c r="L603" s="104"/>
      <c r="M603" s="191" t="s">
        <v>5</v>
      </c>
      <c r="N603" s="192" t="s">
        <v>42</v>
      </c>
      <c r="O603" s="105"/>
      <c r="P603" s="193">
        <f>O603*H603</f>
        <v>0</v>
      </c>
      <c r="Q603" s="193">
        <v>0</v>
      </c>
      <c r="R603" s="193">
        <f>Q603*H603</f>
        <v>0</v>
      </c>
      <c r="S603" s="193">
        <v>0</v>
      </c>
      <c r="T603" s="194">
        <f>S603*H603</f>
        <v>0</v>
      </c>
      <c r="AR603" s="93" t="s">
        <v>176</v>
      </c>
      <c r="AT603" s="93" t="s">
        <v>171</v>
      </c>
      <c r="AU603" s="93" t="s">
        <v>81</v>
      </c>
      <c r="AY603" s="93" t="s">
        <v>169</v>
      </c>
      <c r="BE603" s="195">
        <f>IF(N603="základní",J603,0)</f>
        <v>0</v>
      </c>
      <c r="BF603" s="195">
        <f>IF(N603="snížená",J603,0)</f>
        <v>0</v>
      </c>
      <c r="BG603" s="195">
        <f>IF(N603="zákl. přenesená",J603,0)</f>
        <v>0</v>
      </c>
      <c r="BH603" s="195">
        <f>IF(N603="sníž. přenesená",J603,0)</f>
        <v>0</v>
      </c>
      <c r="BI603" s="195">
        <f>IF(N603="nulová",J603,0)</f>
        <v>0</v>
      </c>
      <c r="BJ603" s="93" t="s">
        <v>79</v>
      </c>
      <c r="BK603" s="195">
        <f>ROUND(I603*H603,2)</f>
        <v>0</v>
      </c>
      <c r="BL603" s="93" t="s">
        <v>176</v>
      </c>
      <c r="BM603" s="93" t="s">
        <v>687</v>
      </c>
    </row>
    <row r="604" spans="2:65" s="103" customFormat="1" ht="16.5" customHeight="1" x14ac:dyDescent="0.3">
      <c r="B604" s="104"/>
      <c r="C604" s="185">
        <f>MAX($C$106:C603)+1</f>
        <v>79</v>
      </c>
      <c r="D604" s="185" t="s">
        <v>171</v>
      </c>
      <c r="E604" s="186" t="s">
        <v>688</v>
      </c>
      <c r="F604" s="187" t="s">
        <v>689</v>
      </c>
      <c r="G604" s="188" t="s">
        <v>205</v>
      </c>
      <c r="H604" s="189">
        <v>21.49</v>
      </c>
      <c r="I604" s="87"/>
      <c r="J604" s="190">
        <f>ROUND(I604*H604,2)</f>
        <v>0</v>
      </c>
      <c r="K604" s="187" t="s">
        <v>175</v>
      </c>
      <c r="L604" s="104"/>
      <c r="M604" s="191" t="s">
        <v>5</v>
      </c>
      <c r="N604" s="192" t="s">
        <v>42</v>
      </c>
      <c r="O604" s="105"/>
      <c r="P604" s="193">
        <f>O604*H604</f>
        <v>0</v>
      </c>
      <c r="Q604" s="193">
        <v>2.4533999999999998</v>
      </c>
      <c r="R604" s="193">
        <f>Q604*H604</f>
        <v>52.723565999999991</v>
      </c>
      <c r="S604" s="193">
        <v>0</v>
      </c>
      <c r="T604" s="194">
        <f>S604*H604</f>
        <v>0</v>
      </c>
      <c r="AR604" s="93" t="s">
        <v>176</v>
      </c>
      <c r="AT604" s="93" t="s">
        <v>171</v>
      </c>
      <c r="AU604" s="93" t="s">
        <v>81</v>
      </c>
      <c r="AY604" s="93" t="s">
        <v>169</v>
      </c>
      <c r="BE604" s="195">
        <f>IF(N604="základní",J604,0)</f>
        <v>0</v>
      </c>
      <c r="BF604" s="195">
        <f>IF(N604="snížená",J604,0)</f>
        <v>0</v>
      </c>
      <c r="BG604" s="195">
        <f>IF(N604="zákl. přenesená",J604,0)</f>
        <v>0</v>
      </c>
      <c r="BH604" s="195">
        <f>IF(N604="sníž. přenesená",J604,0)</f>
        <v>0</v>
      </c>
      <c r="BI604" s="195">
        <f>IF(N604="nulová",J604,0)</f>
        <v>0</v>
      </c>
      <c r="BJ604" s="93" t="s">
        <v>79</v>
      </c>
      <c r="BK604" s="195">
        <f>ROUND(I604*H604,2)</f>
        <v>0</v>
      </c>
      <c r="BL604" s="93" t="s">
        <v>176</v>
      </c>
      <c r="BM604" s="93" t="s">
        <v>690</v>
      </c>
    </row>
    <row r="605" spans="2:65" s="205" customFormat="1" x14ac:dyDescent="0.3">
      <c r="B605" s="204"/>
      <c r="D605" s="198" t="s">
        <v>178</v>
      </c>
      <c r="E605" s="206" t="s">
        <v>5</v>
      </c>
      <c r="F605" s="207" t="s">
        <v>691</v>
      </c>
      <c r="H605" s="208">
        <v>21.49</v>
      </c>
      <c r="L605" s="204"/>
      <c r="M605" s="209"/>
      <c r="N605" s="210"/>
      <c r="O605" s="210"/>
      <c r="P605" s="210"/>
      <c r="Q605" s="210"/>
      <c r="R605" s="210"/>
      <c r="S605" s="210"/>
      <c r="T605" s="211"/>
      <c r="AT605" s="206" t="s">
        <v>178</v>
      </c>
      <c r="AU605" s="206" t="s">
        <v>81</v>
      </c>
      <c r="AV605" s="205" t="s">
        <v>81</v>
      </c>
      <c r="AW605" s="205" t="s">
        <v>35</v>
      </c>
      <c r="AX605" s="205" t="s">
        <v>71</v>
      </c>
      <c r="AY605" s="206" t="s">
        <v>169</v>
      </c>
    </row>
    <row r="606" spans="2:65" s="213" customFormat="1" x14ac:dyDescent="0.3">
      <c r="B606" s="212"/>
      <c r="D606" s="198" t="s">
        <v>178</v>
      </c>
      <c r="E606" s="214" t="s">
        <v>5</v>
      </c>
      <c r="F606" s="215" t="s">
        <v>181</v>
      </c>
      <c r="H606" s="216">
        <v>21.49</v>
      </c>
      <c r="L606" s="212"/>
      <c r="M606" s="217"/>
      <c r="N606" s="218"/>
      <c r="O606" s="218"/>
      <c r="P606" s="218"/>
      <c r="Q606" s="218"/>
      <c r="R606" s="218"/>
      <c r="S606" s="218"/>
      <c r="T606" s="219"/>
      <c r="AT606" s="214" t="s">
        <v>178</v>
      </c>
      <c r="AU606" s="214" t="s">
        <v>81</v>
      </c>
      <c r="AV606" s="213" t="s">
        <v>176</v>
      </c>
      <c r="AW606" s="213" t="s">
        <v>35</v>
      </c>
      <c r="AX606" s="213" t="s">
        <v>79</v>
      </c>
      <c r="AY606" s="214" t="s">
        <v>169</v>
      </c>
    </row>
    <row r="607" spans="2:65" s="103" customFormat="1" ht="16.5" customHeight="1" x14ac:dyDescent="0.3">
      <c r="B607" s="104"/>
      <c r="C607" s="185">
        <f>MAX($C$106:C606)+1</f>
        <v>80</v>
      </c>
      <c r="D607" s="185" t="s">
        <v>171</v>
      </c>
      <c r="E607" s="186" t="s">
        <v>692</v>
      </c>
      <c r="F607" s="187" t="s">
        <v>693</v>
      </c>
      <c r="G607" s="188" t="s">
        <v>188</v>
      </c>
      <c r="H607" s="189">
        <v>81</v>
      </c>
      <c r="I607" s="87"/>
      <c r="J607" s="190">
        <f>ROUND(I607*H607,2)</f>
        <v>0</v>
      </c>
      <c r="K607" s="187" t="s">
        <v>175</v>
      </c>
      <c r="L607" s="104"/>
      <c r="M607" s="191" t="s">
        <v>5</v>
      </c>
      <c r="N607" s="192" t="s">
        <v>42</v>
      </c>
      <c r="O607" s="105"/>
      <c r="P607" s="193">
        <f>O607*H607</f>
        <v>0</v>
      </c>
      <c r="Q607" s="193">
        <v>5.1900000000000002E-3</v>
      </c>
      <c r="R607" s="193">
        <f>Q607*H607</f>
        <v>0.42039000000000004</v>
      </c>
      <c r="S607" s="193">
        <v>0</v>
      </c>
      <c r="T607" s="194">
        <f>S607*H607</f>
        <v>0</v>
      </c>
      <c r="AR607" s="93" t="s">
        <v>176</v>
      </c>
      <c r="AT607" s="93" t="s">
        <v>171</v>
      </c>
      <c r="AU607" s="93" t="s">
        <v>81</v>
      </c>
      <c r="AY607" s="93" t="s">
        <v>169</v>
      </c>
      <c r="BE607" s="195">
        <f>IF(N607="základní",J607,0)</f>
        <v>0</v>
      </c>
      <c r="BF607" s="195">
        <f>IF(N607="snížená",J607,0)</f>
        <v>0</v>
      </c>
      <c r="BG607" s="195">
        <f>IF(N607="zákl. přenesená",J607,0)</f>
        <v>0</v>
      </c>
      <c r="BH607" s="195">
        <f>IF(N607="sníž. přenesená",J607,0)</f>
        <v>0</v>
      </c>
      <c r="BI607" s="195">
        <f>IF(N607="nulová",J607,0)</f>
        <v>0</v>
      </c>
      <c r="BJ607" s="93" t="s">
        <v>79</v>
      </c>
      <c r="BK607" s="195">
        <f>ROUND(I607*H607,2)</f>
        <v>0</v>
      </c>
      <c r="BL607" s="93" t="s">
        <v>176</v>
      </c>
      <c r="BM607" s="93" t="s">
        <v>694</v>
      </c>
    </row>
    <row r="608" spans="2:65" s="103" customFormat="1" ht="16.5" customHeight="1" x14ac:dyDescent="0.3">
      <c r="B608" s="104"/>
      <c r="C608" s="185">
        <f>MAX($C$106:C607)+1</f>
        <v>81</v>
      </c>
      <c r="D608" s="185" t="s">
        <v>171</v>
      </c>
      <c r="E608" s="186" t="s">
        <v>695</v>
      </c>
      <c r="F608" s="187" t="s">
        <v>696</v>
      </c>
      <c r="G608" s="188" t="s">
        <v>188</v>
      </c>
      <c r="H608" s="189">
        <v>81</v>
      </c>
      <c r="I608" s="87"/>
      <c r="J608" s="190">
        <f>ROUND(I608*H608,2)</f>
        <v>0</v>
      </c>
      <c r="K608" s="187" t="s">
        <v>175</v>
      </c>
      <c r="L608" s="104"/>
      <c r="M608" s="191" t="s">
        <v>5</v>
      </c>
      <c r="N608" s="192" t="s">
        <v>42</v>
      </c>
      <c r="O608" s="105"/>
      <c r="P608" s="193">
        <f>O608*H608</f>
        <v>0</v>
      </c>
      <c r="Q608" s="193">
        <v>0</v>
      </c>
      <c r="R608" s="193">
        <f>Q608*H608</f>
        <v>0</v>
      </c>
      <c r="S608" s="193">
        <v>0</v>
      </c>
      <c r="T608" s="194">
        <f>S608*H608</f>
        <v>0</v>
      </c>
      <c r="AR608" s="93" t="s">
        <v>176</v>
      </c>
      <c r="AT608" s="93" t="s">
        <v>171</v>
      </c>
      <c r="AU608" s="93" t="s">
        <v>81</v>
      </c>
      <c r="AY608" s="93" t="s">
        <v>169</v>
      </c>
      <c r="BE608" s="195">
        <f>IF(N608="základní",J608,0)</f>
        <v>0</v>
      </c>
      <c r="BF608" s="195">
        <f>IF(N608="snížená",J608,0)</f>
        <v>0</v>
      </c>
      <c r="BG608" s="195">
        <f>IF(N608="zákl. přenesená",J608,0)</f>
        <v>0</v>
      </c>
      <c r="BH608" s="195">
        <f>IF(N608="sníž. přenesená",J608,0)</f>
        <v>0</v>
      </c>
      <c r="BI608" s="195">
        <f>IF(N608="nulová",J608,0)</f>
        <v>0</v>
      </c>
      <c r="BJ608" s="93" t="s">
        <v>79</v>
      </c>
      <c r="BK608" s="195">
        <f>ROUND(I608*H608,2)</f>
        <v>0</v>
      </c>
      <c r="BL608" s="93" t="s">
        <v>176</v>
      </c>
      <c r="BM608" s="93" t="s">
        <v>697</v>
      </c>
    </row>
    <row r="609" spans="2:65" s="103" customFormat="1" ht="25.5" customHeight="1" x14ac:dyDescent="0.3">
      <c r="B609" s="104"/>
      <c r="C609" s="185">
        <f>MAX($C$106:C608)+1</f>
        <v>82</v>
      </c>
      <c r="D609" s="185" t="s">
        <v>171</v>
      </c>
      <c r="E609" s="186" t="s">
        <v>698</v>
      </c>
      <c r="F609" s="187" t="s">
        <v>699</v>
      </c>
      <c r="G609" s="188" t="s">
        <v>315</v>
      </c>
      <c r="H609" s="189">
        <v>3.2240000000000002</v>
      </c>
      <c r="I609" s="87"/>
      <c r="J609" s="190">
        <f>ROUND(I609*H609,2)</f>
        <v>0</v>
      </c>
      <c r="K609" s="187" t="s">
        <v>175</v>
      </c>
      <c r="L609" s="104"/>
      <c r="M609" s="191" t="s">
        <v>5</v>
      </c>
      <c r="N609" s="192" t="s">
        <v>42</v>
      </c>
      <c r="O609" s="105"/>
      <c r="P609" s="193">
        <f>O609*H609</f>
        <v>0</v>
      </c>
      <c r="Q609" s="193">
        <v>1.0525599999999999</v>
      </c>
      <c r="R609" s="193">
        <f>Q609*H609</f>
        <v>3.39345344</v>
      </c>
      <c r="S609" s="193">
        <v>0</v>
      </c>
      <c r="T609" s="194">
        <f>S609*H609</f>
        <v>0</v>
      </c>
      <c r="AR609" s="93" t="s">
        <v>176</v>
      </c>
      <c r="AT609" s="93" t="s">
        <v>171</v>
      </c>
      <c r="AU609" s="93" t="s">
        <v>81</v>
      </c>
      <c r="AY609" s="93" t="s">
        <v>169</v>
      </c>
      <c r="BE609" s="195">
        <f>IF(N609="základní",J609,0)</f>
        <v>0</v>
      </c>
      <c r="BF609" s="195">
        <f>IF(N609="snížená",J609,0)</f>
        <v>0</v>
      </c>
      <c r="BG609" s="195">
        <f>IF(N609="zákl. přenesená",J609,0)</f>
        <v>0</v>
      </c>
      <c r="BH609" s="195">
        <f>IF(N609="sníž. přenesená",J609,0)</f>
        <v>0</v>
      </c>
      <c r="BI609" s="195">
        <f>IF(N609="nulová",J609,0)</f>
        <v>0</v>
      </c>
      <c r="BJ609" s="93" t="s">
        <v>79</v>
      </c>
      <c r="BK609" s="195">
        <f>ROUND(I609*H609,2)</f>
        <v>0</v>
      </c>
      <c r="BL609" s="93" t="s">
        <v>176</v>
      </c>
      <c r="BM609" s="93" t="s">
        <v>700</v>
      </c>
    </row>
    <row r="610" spans="2:65" s="205" customFormat="1" x14ac:dyDescent="0.3">
      <c r="B610" s="204"/>
      <c r="D610" s="198" t="s">
        <v>178</v>
      </c>
      <c r="E610" s="206" t="s">
        <v>5</v>
      </c>
      <c r="F610" s="207" t="s">
        <v>701</v>
      </c>
      <c r="H610" s="208">
        <v>3.2240000000000002</v>
      </c>
      <c r="L610" s="204"/>
      <c r="M610" s="209"/>
      <c r="N610" s="210"/>
      <c r="O610" s="210"/>
      <c r="P610" s="210"/>
      <c r="Q610" s="210"/>
      <c r="R610" s="210"/>
      <c r="S610" s="210"/>
      <c r="T610" s="211"/>
      <c r="AT610" s="206" t="s">
        <v>178</v>
      </c>
      <c r="AU610" s="206" t="s">
        <v>81</v>
      </c>
      <c r="AV610" s="205" t="s">
        <v>81</v>
      </c>
      <c r="AW610" s="205" t="s">
        <v>35</v>
      </c>
      <c r="AX610" s="205" t="s">
        <v>71</v>
      </c>
      <c r="AY610" s="206" t="s">
        <v>169</v>
      </c>
    </row>
    <row r="611" spans="2:65" s="213" customFormat="1" x14ac:dyDescent="0.3">
      <c r="B611" s="212"/>
      <c r="D611" s="198" t="s">
        <v>178</v>
      </c>
      <c r="E611" s="214" t="s">
        <v>5</v>
      </c>
      <c r="F611" s="215" t="s">
        <v>181</v>
      </c>
      <c r="H611" s="216">
        <v>3.2240000000000002</v>
      </c>
      <c r="L611" s="212"/>
      <c r="M611" s="217"/>
      <c r="N611" s="218"/>
      <c r="O611" s="218"/>
      <c r="P611" s="218"/>
      <c r="Q611" s="218"/>
      <c r="R611" s="218"/>
      <c r="S611" s="218"/>
      <c r="T611" s="219"/>
      <c r="AT611" s="214" t="s">
        <v>178</v>
      </c>
      <c r="AU611" s="214" t="s">
        <v>81</v>
      </c>
      <c r="AV611" s="213" t="s">
        <v>176</v>
      </c>
      <c r="AW611" s="213" t="s">
        <v>35</v>
      </c>
      <c r="AX611" s="213" t="s">
        <v>79</v>
      </c>
      <c r="AY611" s="214" t="s">
        <v>169</v>
      </c>
    </row>
    <row r="612" spans="2:65" s="173" customFormat="1" ht="29.85" customHeight="1" x14ac:dyDescent="0.3">
      <c r="B612" s="172"/>
      <c r="D612" s="174" t="s">
        <v>70</v>
      </c>
      <c r="E612" s="183" t="s">
        <v>196</v>
      </c>
      <c r="F612" s="183" t="s">
        <v>702</v>
      </c>
      <c r="J612" s="184">
        <f>BK612</f>
        <v>0</v>
      </c>
      <c r="L612" s="172"/>
      <c r="M612" s="177"/>
      <c r="N612" s="178"/>
      <c r="O612" s="178"/>
      <c r="P612" s="179">
        <f>SUM(P613:P623)</f>
        <v>0</v>
      </c>
      <c r="Q612" s="178"/>
      <c r="R612" s="179">
        <f>SUM(R613:R623)</f>
        <v>15.015600000000001</v>
      </c>
      <c r="S612" s="178"/>
      <c r="T612" s="180">
        <f>SUM(T613:T623)</f>
        <v>0</v>
      </c>
      <c r="AR612" s="174" t="s">
        <v>79</v>
      </c>
      <c r="AT612" s="181" t="s">
        <v>70</v>
      </c>
      <c r="AU612" s="181" t="s">
        <v>79</v>
      </c>
      <c r="AY612" s="174" t="s">
        <v>169</v>
      </c>
      <c r="BK612" s="182">
        <f>SUM(BK613:BK623)</f>
        <v>0</v>
      </c>
    </row>
    <row r="613" spans="2:65" s="103" customFormat="1" ht="25.5" customHeight="1" x14ac:dyDescent="0.3">
      <c r="B613" s="104"/>
      <c r="C613" s="185">
        <f>MAX($C$106:C612)+1</f>
        <v>83</v>
      </c>
      <c r="D613" s="185" t="s">
        <v>171</v>
      </c>
      <c r="E613" s="186" t="s">
        <v>703</v>
      </c>
      <c r="F613" s="187" t="s">
        <v>704</v>
      </c>
      <c r="G613" s="188" t="s">
        <v>188</v>
      </c>
      <c r="H613" s="189">
        <v>72</v>
      </c>
      <c r="I613" s="87"/>
      <c r="J613" s="190">
        <f>ROUND(I613*H613,2)</f>
        <v>0</v>
      </c>
      <c r="K613" s="187" t="s">
        <v>175</v>
      </c>
      <c r="L613" s="104"/>
      <c r="M613" s="191" t="s">
        <v>5</v>
      </c>
      <c r="N613" s="192" t="s">
        <v>42</v>
      </c>
      <c r="O613" s="105"/>
      <c r="P613" s="193">
        <f>O613*H613</f>
        <v>0</v>
      </c>
      <c r="Q613" s="193">
        <v>0</v>
      </c>
      <c r="R613" s="193">
        <f>Q613*H613</f>
        <v>0</v>
      </c>
      <c r="S613" s="193">
        <v>0</v>
      </c>
      <c r="T613" s="194">
        <f>S613*H613</f>
        <v>0</v>
      </c>
      <c r="AR613" s="93" t="s">
        <v>176</v>
      </c>
      <c r="AT613" s="93" t="s">
        <v>171</v>
      </c>
      <c r="AU613" s="93" t="s">
        <v>81</v>
      </c>
      <c r="AY613" s="93" t="s">
        <v>169</v>
      </c>
      <c r="BE613" s="195">
        <f>IF(N613="základní",J613,0)</f>
        <v>0</v>
      </c>
      <c r="BF613" s="195">
        <f>IF(N613="snížená",J613,0)</f>
        <v>0</v>
      </c>
      <c r="BG613" s="195">
        <f>IF(N613="zákl. přenesená",J613,0)</f>
        <v>0</v>
      </c>
      <c r="BH613" s="195">
        <f>IF(N613="sníž. přenesená",J613,0)</f>
        <v>0</v>
      </c>
      <c r="BI613" s="195">
        <f>IF(N613="nulová",J613,0)</f>
        <v>0</v>
      </c>
      <c r="BJ613" s="93" t="s">
        <v>79</v>
      </c>
      <c r="BK613" s="195">
        <f>ROUND(I613*H613,2)</f>
        <v>0</v>
      </c>
      <c r="BL613" s="93" t="s">
        <v>176</v>
      </c>
      <c r="BM613" s="93" t="s">
        <v>705</v>
      </c>
    </row>
    <row r="614" spans="2:65" s="197" customFormat="1" x14ac:dyDescent="0.3">
      <c r="B614" s="196"/>
      <c r="D614" s="198" t="s">
        <v>178</v>
      </c>
      <c r="E614" s="199" t="s">
        <v>5</v>
      </c>
      <c r="F614" s="200" t="s">
        <v>337</v>
      </c>
      <c r="H614" s="199" t="s">
        <v>5</v>
      </c>
      <c r="L614" s="196"/>
      <c r="M614" s="201"/>
      <c r="N614" s="202"/>
      <c r="O614" s="202"/>
      <c r="P614" s="202"/>
      <c r="Q614" s="202"/>
      <c r="R614" s="202"/>
      <c r="S614" s="202"/>
      <c r="T614" s="203"/>
      <c r="AT614" s="199" t="s">
        <v>178</v>
      </c>
      <c r="AU614" s="199" t="s">
        <v>81</v>
      </c>
      <c r="AV614" s="197" t="s">
        <v>79</v>
      </c>
      <c r="AW614" s="197" t="s">
        <v>35</v>
      </c>
      <c r="AX614" s="197" t="s">
        <v>71</v>
      </c>
      <c r="AY614" s="199" t="s">
        <v>169</v>
      </c>
    </row>
    <row r="615" spans="2:65" s="205" customFormat="1" x14ac:dyDescent="0.3">
      <c r="B615" s="204"/>
      <c r="D615" s="198" t="s">
        <v>178</v>
      </c>
      <c r="E615" s="206" t="s">
        <v>5</v>
      </c>
      <c r="F615" s="207" t="s">
        <v>338</v>
      </c>
      <c r="H615" s="208">
        <v>72</v>
      </c>
      <c r="L615" s="204"/>
      <c r="M615" s="209"/>
      <c r="N615" s="210"/>
      <c r="O615" s="210"/>
      <c r="P615" s="210"/>
      <c r="Q615" s="210"/>
      <c r="R615" s="210"/>
      <c r="S615" s="210"/>
      <c r="T615" s="211"/>
      <c r="AT615" s="206" t="s">
        <v>178</v>
      </c>
      <c r="AU615" s="206" t="s">
        <v>81</v>
      </c>
      <c r="AV615" s="205" t="s">
        <v>81</v>
      </c>
      <c r="AW615" s="205" t="s">
        <v>35</v>
      </c>
      <c r="AX615" s="205" t="s">
        <v>71</v>
      </c>
      <c r="AY615" s="206" t="s">
        <v>169</v>
      </c>
    </row>
    <row r="616" spans="2:65" s="213" customFormat="1" x14ac:dyDescent="0.3">
      <c r="B616" s="212"/>
      <c r="D616" s="198" t="s">
        <v>178</v>
      </c>
      <c r="E616" s="214" t="s">
        <v>5</v>
      </c>
      <c r="F616" s="215" t="s">
        <v>181</v>
      </c>
      <c r="H616" s="216">
        <v>72</v>
      </c>
      <c r="L616" s="212"/>
      <c r="M616" s="217"/>
      <c r="N616" s="218"/>
      <c r="O616" s="218"/>
      <c r="P616" s="218"/>
      <c r="Q616" s="218"/>
      <c r="R616" s="218"/>
      <c r="S616" s="218"/>
      <c r="T616" s="219"/>
      <c r="AT616" s="214" t="s">
        <v>178</v>
      </c>
      <c r="AU616" s="214" t="s">
        <v>81</v>
      </c>
      <c r="AV616" s="213" t="s">
        <v>176</v>
      </c>
      <c r="AW616" s="213" t="s">
        <v>35</v>
      </c>
      <c r="AX616" s="213" t="s">
        <v>79</v>
      </c>
      <c r="AY616" s="214" t="s">
        <v>169</v>
      </c>
    </row>
    <row r="617" spans="2:65" s="103" customFormat="1" ht="25.5" customHeight="1" x14ac:dyDescent="0.3">
      <c r="B617" s="104"/>
      <c r="C617" s="185">
        <f>MAX($C$106:C616)+1</f>
        <v>84</v>
      </c>
      <c r="D617" s="185" t="s">
        <v>171</v>
      </c>
      <c r="E617" s="186" t="s">
        <v>706</v>
      </c>
      <c r="F617" s="187" t="s">
        <v>707</v>
      </c>
      <c r="G617" s="188" t="s">
        <v>188</v>
      </c>
      <c r="H617" s="189">
        <v>40</v>
      </c>
      <c r="I617" s="87"/>
      <c r="J617" s="190">
        <f>ROUND(I617*H617,2)</f>
        <v>0</v>
      </c>
      <c r="K617" s="187" t="s">
        <v>175</v>
      </c>
      <c r="L617" s="104"/>
      <c r="M617" s="191" t="s">
        <v>5</v>
      </c>
      <c r="N617" s="192" t="s">
        <v>42</v>
      </c>
      <c r="O617" s="105"/>
      <c r="P617" s="193">
        <f>O617*H617</f>
        <v>0</v>
      </c>
      <c r="Q617" s="193">
        <v>0</v>
      </c>
      <c r="R617" s="193">
        <f>Q617*H617</f>
        <v>0</v>
      </c>
      <c r="S617" s="193">
        <v>0</v>
      </c>
      <c r="T617" s="194">
        <f>S617*H617</f>
        <v>0</v>
      </c>
      <c r="AR617" s="93" t="s">
        <v>176</v>
      </c>
      <c r="AT617" s="93" t="s">
        <v>171</v>
      </c>
      <c r="AU617" s="93" t="s">
        <v>81</v>
      </c>
      <c r="AY617" s="93" t="s">
        <v>169</v>
      </c>
      <c r="BE617" s="195">
        <f>IF(N617="základní",J617,0)</f>
        <v>0</v>
      </c>
      <c r="BF617" s="195">
        <f>IF(N617="snížená",J617,0)</f>
        <v>0</v>
      </c>
      <c r="BG617" s="195">
        <f>IF(N617="zákl. přenesená",J617,0)</f>
        <v>0</v>
      </c>
      <c r="BH617" s="195">
        <f>IF(N617="sníž. přenesená",J617,0)</f>
        <v>0</v>
      </c>
      <c r="BI617" s="195">
        <f>IF(N617="nulová",J617,0)</f>
        <v>0</v>
      </c>
      <c r="BJ617" s="93" t="s">
        <v>79</v>
      </c>
      <c r="BK617" s="195">
        <f>ROUND(I617*H617,2)</f>
        <v>0</v>
      </c>
      <c r="BL617" s="93" t="s">
        <v>176</v>
      </c>
      <c r="BM617" s="93" t="s">
        <v>708</v>
      </c>
    </row>
    <row r="618" spans="2:65" s="197" customFormat="1" x14ac:dyDescent="0.3">
      <c r="B618" s="196"/>
      <c r="D618" s="198" t="s">
        <v>178</v>
      </c>
      <c r="E618" s="199" t="s">
        <v>5</v>
      </c>
      <c r="F618" s="200" t="s">
        <v>339</v>
      </c>
      <c r="H618" s="199" t="s">
        <v>5</v>
      </c>
      <c r="L618" s="196"/>
      <c r="M618" s="201"/>
      <c r="N618" s="202"/>
      <c r="O618" s="202"/>
      <c r="P618" s="202"/>
      <c r="Q618" s="202"/>
      <c r="R618" s="202"/>
      <c r="S618" s="202"/>
      <c r="T618" s="203"/>
      <c r="AT618" s="199" t="s">
        <v>178</v>
      </c>
      <c r="AU618" s="199" t="s">
        <v>81</v>
      </c>
      <c r="AV618" s="197" t="s">
        <v>79</v>
      </c>
      <c r="AW618" s="197" t="s">
        <v>35</v>
      </c>
      <c r="AX618" s="197" t="s">
        <v>71</v>
      </c>
      <c r="AY618" s="199" t="s">
        <v>169</v>
      </c>
    </row>
    <row r="619" spans="2:65" s="205" customFormat="1" x14ac:dyDescent="0.3">
      <c r="B619" s="204"/>
      <c r="D619" s="198" t="s">
        <v>178</v>
      </c>
      <c r="E619" s="206" t="s">
        <v>5</v>
      </c>
      <c r="F619" s="207" t="s">
        <v>340</v>
      </c>
      <c r="H619" s="208">
        <v>40</v>
      </c>
      <c r="L619" s="204"/>
      <c r="M619" s="209"/>
      <c r="N619" s="210"/>
      <c r="O619" s="210"/>
      <c r="P619" s="210"/>
      <c r="Q619" s="210"/>
      <c r="R619" s="210"/>
      <c r="S619" s="210"/>
      <c r="T619" s="211"/>
      <c r="AT619" s="206" t="s">
        <v>178</v>
      </c>
      <c r="AU619" s="206" t="s">
        <v>81</v>
      </c>
      <c r="AV619" s="205" t="s">
        <v>81</v>
      </c>
      <c r="AW619" s="205" t="s">
        <v>35</v>
      </c>
      <c r="AX619" s="205" t="s">
        <v>71</v>
      </c>
      <c r="AY619" s="206" t="s">
        <v>169</v>
      </c>
    </row>
    <row r="620" spans="2:65" s="213" customFormat="1" x14ac:dyDescent="0.3">
      <c r="B620" s="212"/>
      <c r="D620" s="198" t="s">
        <v>178</v>
      </c>
      <c r="E620" s="214" t="s">
        <v>5</v>
      </c>
      <c r="F620" s="215" t="s">
        <v>181</v>
      </c>
      <c r="H620" s="216">
        <v>40</v>
      </c>
      <c r="L620" s="212"/>
      <c r="M620" s="217"/>
      <c r="N620" s="218"/>
      <c r="O620" s="218"/>
      <c r="P620" s="218"/>
      <c r="Q620" s="218"/>
      <c r="R620" s="218"/>
      <c r="S620" s="218"/>
      <c r="T620" s="219"/>
      <c r="AT620" s="214" t="s">
        <v>178</v>
      </c>
      <c r="AU620" s="214" t="s">
        <v>81</v>
      </c>
      <c r="AV620" s="213" t="s">
        <v>176</v>
      </c>
      <c r="AW620" s="213" t="s">
        <v>35</v>
      </c>
      <c r="AX620" s="213" t="s">
        <v>79</v>
      </c>
      <c r="AY620" s="214" t="s">
        <v>169</v>
      </c>
    </row>
    <row r="621" spans="2:65" s="103" customFormat="1" ht="51" customHeight="1" x14ac:dyDescent="0.3">
      <c r="B621" s="104"/>
      <c r="C621" s="185">
        <f>MAX($C$106:C620)+1</f>
        <v>85</v>
      </c>
      <c r="D621" s="185" t="s">
        <v>171</v>
      </c>
      <c r="E621" s="186" t="s">
        <v>709</v>
      </c>
      <c r="F621" s="187" t="s">
        <v>710</v>
      </c>
      <c r="G621" s="188" t="s">
        <v>188</v>
      </c>
      <c r="H621" s="189">
        <v>72</v>
      </c>
      <c r="I621" s="87"/>
      <c r="J621" s="190">
        <f>ROUND(I621*H621,2)</f>
        <v>0</v>
      </c>
      <c r="K621" s="187" t="s">
        <v>175</v>
      </c>
      <c r="L621" s="104"/>
      <c r="M621" s="191" t="s">
        <v>5</v>
      </c>
      <c r="N621" s="192" t="s">
        <v>42</v>
      </c>
      <c r="O621" s="105"/>
      <c r="P621" s="193">
        <f>O621*H621</f>
        <v>0</v>
      </c>
      <c r="Q621" s="193">
        <v>8.4250000000000005E-2</v>
      </c>
      <c r="R621" s="193">
        <f>Q621*H621</f>
        <v>6.0660000000000007</v>
      </c>
      <c r="S621" s="193">
        <v>0</v>
      </c>
      <c r="T621" s="194">
        <f>S621*H621</f>
        <v>0</v>
      </c>
      <c r="AR621" s="93" t="s">
        <v>176</v>
      </c>
      <c r="AT621" s="93" t="s">
        <v>171</v>
      </c>
      <c r="AU621" s="93" t="s">
        <v>81</v>
      </c>
      <c r="AY621" s="93" t="s">
        <v>169</v>
      </c>
      <c r="BE621" s="195">
        <f>IF(N621="základní",J621,0)</f>
        <v>0</v>
      </c>
      <c r="BF621" s="195">
        <f>IF(N621="snížená",J621,0)</f>
        <v>0</v>
      </c>
      <c r="BG621" s="195">
        <f>IF(N621="zákl. přenesená",J621,0)</f>
        <v>0</v>
      </c>
      <c r="BH621" s="195">
        <f>IF(N621="sníž. přenesená",J621,0)</f>
        <v>0</v>
      </c>
      <c r="BI621" s="195">
        <f>IF(N621="nulová",J621,0)</f>
        <v>0</v>
      </c>
      <c r="BJ621" s="93" t="s">
        <v>79</v>
      </c>
      <c r="BK621" s="195">
        <f>ROUND(I621*H621,2)</f>
        <v>0</v>
      </c>
      <c r="BL621" s="93" t="s">
        <v>176</v>
      </c>
      <c r="BM621" s="93" t="s">
        <v>711</v>
      </c>
    </row>
    <row r="622" spans="2:65" s="103" customFormat="1" ht="16.5" customHeight="1" x14ac:dyDescent="0.3">
      <c r="B622" s="104"/>
      <c r="C622" s="223">
        <f>MAX($C$106:C621)+1</f>
        <v>86</v>
      </c>
      <c r="D622" s="223" t="s">
        <v>397</v>
      </c>
      <c r="E622" s="224" t="s">
        <v>712</v>
      </c>
      <c r="F622" s="225" t="s">
        <v>713</v>
      </c>
      <c r="G622" s="226" t="s">
        <v>188</v>
      </c>
      <c r="H622" s="227">
        <v>79.2</v>
      </c>
      <c r="I622" s="88"/>
      <c r="J622" s="228">
        <f>ROUND(I622*H622,2)</f>
        <v>0</v>
      </c>
      <c r="K622" s="225" t="s">
        <v>175</v>
      </c>
      <c r="L622" s="229"/>
      <c r="M622" s="230" t="s">
        <v>5</v>
      </c>
      <c r="N622" s="231" t="s">
        <v>42</v>
      </c>
      <c r="O622" s="105"/>
      <c r="P622" s="193">
        <f>O622*H622</f>
        <v>0</v>
      </c>
      <c r="Q622" s="193">
        <v>0.113</v>
      </c>
      <c r="R622" s="193">
        <f>Q622*H622</f>
        <v>8.9496000000000002</v>
      </c>
      <c r="S622" s="193">
        <v>0</v>
      </c>
      <c r="T622" s="194">
        <f>S622*H622</f>
        <v>0</v>
      </c>
      <c r="AR622" s="93" t="s">
        <v>225</v>
      </c>
      <c r="AT622" s="93" t="s">
        <v>397</v>
      </c>
      <c r="AU622" s="93" t="s">
        <v>81</v>
      </c>
      <c r="AY622" s="93" t="s">
        <v>169</v>
      </c>
      <c r="BE622" s="195">
        <f>IF(N622="základní",J622,0)</f>
        <v>0</v>
      </c>
      <c r="BF622" s="195">
        <f>IF(N622="snížená",J622,0)</f>
        <v>0</v>
      </c>
      <c r="BG622" s="195">
        <f>IF(N622="zákl. přenesená",J622,0)</f>
        <v>0</v>
      </c>
      <c r="BH622" s="195">
        <f>IF(N622="sníž. přenesená",J622,0)</f>
        <v>0</v>
      </c>
      <c r="BI622" s="195">
        <f>IF(N622="nulová",J622,0)</f>
        <v>0</v>
      </c>
      <c r="BJ622" s="93" t="s">
        <v>79</v>
      </c>
      <c r="BK622" s="195">
        <f>ROUND(I622*H622,2)</f>
        <v>0</v>
      </c>
      <c r="BL622" s="93" t="s">
        <v>176</v>
      </c>
      <c r="BM622" s="93" t="s">
        <v>714</v>
      </c>
    </row>
    <row r="623" spans="2:65" s="205" customFormat="1" x14ac:dyDescent="0.3">
      <c r="B623" s="204"/>
      <c r="D623" s="198" t="s">
        <v>178</v>
      </c>
      <c r="F623" s="207" t="s">
        <v>715</v>
      </c>
      <c r="H623" s="208">
        <v>79.2</v>
      </c>
      <c r="L623" s="204"/>
      <c r="M623" s="209"/>
      <c r="N623" s="210"/>
      <c r="O623" s="210"/>
      <c r="P623" s="210"/>
      <c r="Q623" s="210"/>
      <c r="R623" s="210"/>
      <c r="S623" s="210"/>
      <c r="T623" s="211"/>
      <c r="AT623" s="206" t="s">
        <v>178</v>
      </c>
      <c r="AU623" s="206" t="s">
        <v>81</v>
      </c>
      <c r="AV623" s="205" t="s">
        <v>81</v>
      </c>
      <c r="AW623" s="205" t="s">
        <v>6</v>
      </c>
      <c r="AX623" s="205" t="s">
        <v>79</v>
      </c>
      <c r="AY623" s="206" t="s">
        <v>169</v>
      </c>
    </row>
    <row r="624" spans="2:65" s="173" customFormat="1" ht="29.85" customHeight="1" x14ac:dyDescent="0.3">
      <c r="B624" s="172"/>
      <c r="D624" s="174" t="s">
        <v>70</v>
      </c>
      <c r="E624" s="183" t="s">
        <v>180</v>
      </c>
      <c r="F624" s="183" t="s">
        <v>716</v>
      </c>
      <c r="J624" s="184">
        <f>BK624</f>
        <v>0</v>
      </c>
      <c r="L624" s="172"/>
      <c r="M624" s="177"/>
      <c r="N624" s="178"/>
      <c r="O624" s="178"/>
      <c r="P624" s="179">
        <f>SUM(P625:P729)</f>
        <v>0</v>
      </c>
      <c r="Q624" s="178"/>
      <c r="R624" s="179">
        <f>SUM(R625:R729)</f>
        <v>163.08023003000002</v>
      </c>
      <c r="S624" s="178"/>
      <c r="T624" s="180">
        <f>SUM(T625:T729)</f>
        <v>0</v>
      </c>
      <c r="AR624" s="174" t="s">
        <v>79</v>
      </c>
      <c r="AT624" s="181" t="s">
        <v>70</v>
      </c>
      <c r="AU624" s="181" t="s">
        <v>79</v>
      </c>
      <c r="AY624" s="174" t="s">
        <v>169</v>
      </c>
      <c r="BK624" s="182">
        <f>SUM(BK625:BK729)</f>
        <v>0</v>
      </c>
    </row>
    <row r="625" spans="2:65" s="103" customFormat="1" ht="25.5" customHeight="1" x14ac:dyDescent="0.3">
      <c r="B625" s="104"/>
      <c r="C625" s="185">
        <f>MAX($C$106:C624)+1</f>
        <v>87</v>
      </c>
      <c r="D625" s="185" t="s">
        <v>171</v>
      </c>
      <c r="E625" s="186" t="s">
        <v>717</v>
      </c>
      <c r="F625" s="187" t="s">
        <v>718</v>
      </c>
      <c r="G625" s="188" t="s">
        <v>188</v>
      </c>
      <c r="H625" s="189">
        <v>725.03200000000004</v>
      </c>
      <c r="I625" s="87"/>
      <c r="J625" s="190">
        <f>ROUND(I625*H625,2)</f>
        <v>0</v>
      </c>
      <c r="K625" s="187" t="s">
        <v>175</v>
      </c>
      <c r="L625" s="104"/>
      <c r="M625" s="191" t="s">
        <v>5</v>
      </c>
      <c r="N625" s="192" t="s">
        <v>42</v>
      </c>
      <c r="O625" s="105"/>
      <c r="P625" s="193">
        <f>O625*H625</f>
        <v>0</v>
      </c>
      <c r="Q625" s="193">
        <v>6.4999999999999997E-3</v>
      </c>
      <c r="R625" s="193">
        <f>Q625*H625</f>
        <v>4.7127080000000001</v>
      </c>
      <c r="S625" s="193">
        <v>0</v>
      </c>
      <c r="T625" s="194">
        <f>S625*H625</f>
        <v>0</v>
      </c>
      <c r="AR625" s="93" t="s">
        <v>176</v>
      </c>
      <c r="AT625" s="93" t="s">
        <v>171</v>
      </c>
      <c r="AU625" s="93" t="s">
        <v>81</v>
      </c>
      <c r="AY625" s="93" t="s">
        <v>169</v>
      </c>
      <c r="BE625" s="195">
        <f>IF(N625="základní",J625,0)</f>
        <v>0</v>
      </c>
      <c r="BF625" s="195">
        <f>IF(N625="snížená",J625,0)</f>
        <v>0</v>
      </c>
      <c r="BG625" s="195">
        <f>IF(N625="zákl. přenesená",J625,0)</f>
        <v>0</v>
      </c>
      <c r="BH625" s="195">
        <f>IF(N625="sníž. přenesená",J625,0)</f>
        <v>0</v>
      </c>
      <c r="BI625" s="195">
        <f>IF(N625="nulová",J625,0)</f>
        <v>0</v>
      </c>
      <c r="BJ625" s="93" t="s">
        <v>79</v>
      </c>
      <c r="BK625" s="195">
        <f>ROUND(I625*H625,2)</f>
        <v>0</v>
      </c>
      <c r="BL625" s="93" t="s">
        <v>176</v>
      </c>
      <c r="BM625" s="93" t="s">
        <v>719</v>
      </c>
    </row>
    <row r="626" spans="2:65" s="103" customFormat="1" ht="38.25" customHeight="1" x14ac:dyDescent="0.3">
      <c r="B626" s="104"/>
      <c r="C626" s="185">
        <f>MAX($C$106:C625)+1</f>
        <v>88</v>
      </c>
      <c r="D626" s="185" t="s">
        <v>171</v>
      </c>
      <c r="E626" s="186" t="s">
        <v>720</v>
      </c>
      <c r="F626" s="187" t="s">
        <v>721</v>
      </c>
      <c r="G626" s="188" t="s">
        <v>188</v>
      </c>
      <c r="H626" s="189">
        <v>725.03200000000004</v>
      </c>
      <c r="I626" s="87"/>
      <c r="J626" s="190">
        <f>ROUND(I626*H626,2)</f>
        <v>0</v>
      </c>
      <c r="K626" s="187" t="s">
        <v>175</v>
      </c>
      <c r="L626" s="104"/>
      <c r="M626" s="191" t="s">
        <v>5</v>
      </c>
      <c r="N626" s="192" t="s">
        <v>42</v>
      </c>
      <c r="O626" s="105"/>
      <c r="P626" s="193">
        <f>O626*H626</f>
        <v>0</v>
      </c>
      <c r="Q626" s="193">
        <v>1.6279999999999999E-2</v>
      </c>
      <c r="R626" s="193">
        <f>Q626*H626</f>
        <v>11.80352096</v>
      </c>
      <c r="S626" s="193">
        <v>0</v>
      </c>
      <c r="T626" s="194">
        <f>S626*H626</f>
        <v>0</v>
      </c>
      <c r="AR626" s="93" t="s">
        <v>176</v>
      </c>
      <c r="AT626" s="93" t="s">
        <v>171</v>
      </c>
      <c r="AU626" s="93" t="s">
        <v>81</v>
      </c>
      <c r="AY626" s="93" t="s">
        <v>169</v>
      </c>
      <c r="BE626" s="195">
        <f>IF(N626="základní",J626,0)</f>
        <v>0</v>
      </c>
      <c r="BF626" s="195">
        <f>IF(N626="snížená",J626,0)</f>
        <v>0</v>
      </c>
      <c r="BG626" s="195">
        <f>IF(N626="zákl. přenesená",J626,0)</f>
        <v>0</v>
      </c>
      <c r="BH626" s="195">
        <f>IF(N626="sníž. přenesená",J626,0)</f>
        <v>0</v>
      </c>
      <c r="BI626" s="195">
        <f>IF(N626="nulová",J626,0)</f>
        <v>0</v>
      </c>
      <c r="BJ626" s="93" t="s">
        <v>79</v>
      </c>
      <c r="BK626" s="195">
        <f>ROUND(I626*H626,2)</f>
        <v>0</v>
      </c>
      <c r="BL626" s="93" t="s">
        <v>176</v>
      </c>
      <c r="BM626" s="93" t="s">
        <v>722</v>
      </c>
    </row>
    <row r="627" spans="2:65" s="103" customFormat="1" ht="67.5" x14ac:dyDescent="0.3">
      <c r="B627" s="104"/>
      <c r="D627" s="198" t="s">
        <v>207</v>
      </c>
      <c r="F627" s="220" t="s">
        <v>723</v>
      </c>
      <c r="L627" s="104"/>
      <c r="M627" s="221"/>
      <c r="N627" s="105"/>
      <c r="O627" s="105"/>
      <c r="P627" s="105"/>
      <c r="Q627" s="105"/>
      <c r="R627" s="105"/>
      <c r="S627" s="105"/>
      <c r="T627" s="222"/>
      <c r="AT627" s="93" t="s">
        <v>207</v>
      </c>
      <c r="AU627" s="93" t="s">
        <v>81</v>
      </c>
    </row>
    <row r="628" spans="2:65" s="197" customFormat="1" x14ac:dyDescent="0.3">
      <c r="B628" s="196"/>
      <c r="D628" s="198" t="s">
        <v>178</v>
      </c>
      <c r="E628" s="199" t="s">
        <v>5</v>
      </c>
      <c r="F628" s="200" t="s">
        <v>724</v>
      </c>
      <c r="H628" s="199" t="s">
        <v>5</v>
      </c>
      <c r="L628" s="196"/>
      <c r="M628" s="201"/>
      <c r="N628" s="202"/>
      <c r="O628" s="202"/>
      <c r="P628" s="202"/>
      <c r="Q628" s="202"/>
      <c r="R628" s="202"/>
      <c r="S628" s="202"/>
      <c r="T628" s="203"/>
      <c r="AT628" s="199" t="s">
        <v>178</v>
      </c>
      <c r="AU628" s="199" t="s">
        <v>81</v>
      </c>
      <c r="AV628" s="197" t="s">
        <v>79</v>
      </c>
      <c r="AW628" s="197" t="s">
        <v>35</v>
      </c>
      <c r="AX628" s="197" t="s">
        <v>71</v>
      </c>
      <c r="AY628" s="199" t="s">
        <v>169</v>
      </c>
    </row>
    <row r="629" spans="2:65" s="205" customFormat="1" x14ac:dyDescent="0.3">
      <c r="B629" s="204"/>
      <c r="D629" s="198" t="s">
        <v>178</v>
      </c>
      <c r="E629" s="206" t="s">
        <v>5</v>
      </c>
      <c r="F629" s="207" t="s">
        <v>725</v>
      </c>
      <c r="H629" s="208">
        <v>36.494999999999997</v>
      </c>
      <c r="L629" s="204"/>
      <c r="M629" s="209"/>
      <c r="N629" s="210"/>
      <c r="O629" s="210"/>
      <c r="P629" s="210"/>
      <c r="Q629" s="210"/>
      <c r="R629" s="210"/>
      <c r="S629" s="210"/>
      <c r="T629" s="211"/>
      <c r="AT629" s="206" t="s">
        <v>178</v>
      </c>
      <c r="AU629" s="206" t="s">
        <v>81</v>
      </c>
      <c r="AV629" s="205" t="s">
        <v>81</v>
      </c>
      <c r="AW629" s="205" t="s">
        <v>35</v>
      </c>
      <c r="AX629" s="205" t="s">
        <v>71</v>
      </c>
      <c r="AY629" s="206" t="s">
        <v>169</v>
      </c>
    </row>
    <row r="630" spans="2:65" s="205" customFormat="1" x14ac:dyDescent="0.3">
      <c r="B630" s="204"/>
      <c r="D630" s="198" t="s">
        <v>178</v>
      </c>
      <c r="E630" s="206" t="s">
        <v>5</v>
      </c>
      <c r="F630" s="207" t="s">
        <v>726</v>
      </c>
      <c r="H630" s="208">
        <v>220.01599999999999</v>
      </c>
      <c r="L630" s="204"/>
      <c r="M630" s="209"/>
      <c r="N630" s="210"/>
      <c r="O630" s="210"/>
      <c r="P630" s="210"/>
      <c r="Q630" s="210"/>
      <c r="R630" s="210"/>
      <c r="S630" s="210"/>
      <c r="T630" s="211"/>
      <c r="AT630" s="206" t="s">
        <v>178</v>
      </c>
      <c r="AU630" s="206" t="s">
        <v>81</v>
      </c>
      <c r="AV630" s="205" t="s">
        <v>81</v>
      </c>
      <c r="AW630" s="205" t="s">
        <v>35</v>
      </c>
      <c r="AX630" s="205" t="s">
        <v>71</v>
      </c>
      <c r="AY630" s="206" t="s">
        <v>169</v>
      </c>
    </row>
    <row r="631" spans="2:65" s="205" customFormat="1" x14ac:dyDescent="0.3">
      <c r="B631" s="204"/>
      <c r="D631" s="198" t="s">
        <v>178</v>
      </c>
      <c r="E631" s="206" t="s">
        <v>5</v>
      </c>
      <c r="F631" s="207" t="s">
        <v>727</v>
      </c>
      <c r="H631" s="208">
        <v>141.376</v>
      </c>
      <c r="L631" s="204"/>
      <c r="M631" s="209"/>
      <c r="N631" s="210"/>
      <c r="O631" s="210"/>
      <c r="P631" s="210"/>
      <c r="Q631" s="210"/>
      <c r="R631" s="210"/>
      <c r="S631" s="210"/>
      <c r="T631" s="211"/>
      <c r="AT631" s="206" t="s">
        <v>178</v>
      </c>
      <c r="AU631" s="206" t="s">
        <v>81</v>
      </c>
      <c r="AV631" s="205" t="s">
        <v>81</v>
      </c>
      <c r="AW631" s="205" t="s">
        <v>35</v>
      </c>
      <c r="AX631" s="205" t="s">
        <v>71</v>
      </c>
      <c r="AY631" s="206" t="s">
        <v>169</v>
      </c>
    </row>
    <row r="632" spans="2:65" s="205" customFormat="1" x14ac:dyDescent="0.3">
      <c r="B632" s="204"/>
      <c r="D632" s="198" t="s">
        <v>178</v>
      </c>
      <c r="E632" s="206" t="s">
        <v>5</v>
      </c>
      <c r="F632" s="207" t="s">
        <v>728</v>
      </c>
      <c r="H632" s="208">
        <v>39.04</v>
      </c>
      <c r="L632" s="204"/>
      <c r="M632" s="209"/>
      <c r="N632" s="210"/>
      <c r="O632" s="210"/>
      <c r="P632" s="210"/>
      <c r="Q632" s="210"/>
      <c r="R632" s="210"/>
      <c r="S632" s="210"/>
      <c r="T632" s="211"/>
      <c r="AT632" s="206" t="s">
        <v>178</v>
      </c>
      <c r="AU632" s="206" t="s">
        <v>81</v>
      </c>
      <c r="AV632" s="205" t="s">
        <v>81</v>
      </c>
      <c r="AW632" s="205" t="s">
        <v>35</v>
      </c>
      <c r="AX632" s="205" t="s">
        <v>71</v>
      </c>
      <c r="AY632" s="206" t="s">
        <v>169</v>
      </c>
    </row>
    <row r="633" spans="2:65" s="205" customFormat="1" x14ac:dyDescent="0.3">
      <c r="B633" s="204"/>
      <c r="D633" s="198" t="s">
        <v>178</v>
      </c>
      <c r="E633" s="206" t="s">
        <v>5</v>
      </c>
      <c r="F633" s="207" t="s">
        <v>729</v>
      </c>
      <c r="H633" s="208">
        <v>67.14</v>
      </c>
      <c r="L633" s="204"/>
      <c r="M633" s="209"/>
      <c r="N633" s="210"/>
      <c r="O633" s="210"/>
      <c r="P633" s="210"/>
      <c r="Q633" s="210"/>
      <c r="R633" s="210"/>
      <c r="S633" s="210"/>
      <c r="T633" s="211"/>
      <c r="AT633" s="206" t="s">
        <v>178</v>
      </c>
      <c r="AU633" s="206" t="s">
        <v>81</v>
      </c>
      <c r="AV633" s="205" t="s">
        <v>81</v>
      </c>
      <c r="AW633" s="205" t="s">
        <v>35</v>
      </c>
      <c r="AX633" s="205" t="s">
        <v>71</v>
      </c>
      <c r="AY633" s="206" t="s">
        <v>169</v>
      </c>
    </row>
    <row r="634" spans="2:65" s="205" customFormat="1" x14ac:dyDescent="0.3">
      <c r="B634" s="204"/>
      <c r="D634" s="198" t="s">
        <v>178</v>
      </c>
      <c r="E634" s="206" t="s">
        <v>5</v>
      </c>
      <c r="F634" s="207" t="s">
        <v>730</v>
      </c>
      <c r="H634" s="208">
        <v>220.965</v>
      </c>
      <c r="L634" s="204"/>
      <c r="M634" s="209"/>
      <c r="N634" s="210"/>
      <c r="O634" s="210"/>
      <c r="P634" s="210"/>
      <c r="Q634" s="210"/>
      <c r="R634" s="210"/>
      <c r="S634" s="210"/>
      <c r="T634" s="211"/>
      <c r="AT634" s="206" t="s">
        <v>178</v>
      </c>
      <c r="AU634" s="206" t="s">
        <v>81</v>
      </c>
      <c r="AV634" s="205" t="s">
        <v>81</v>
      </c>
      <c r="AW634" s="205" t="s">
        <v>35</v>
      </c>
      <c r="AX634" s="205" t="s">
        <v>71</v>
      </c>
      <c r="AY634" s="206" t="s">
        <v>169</v>
      </c>
    </row>
    <row r="635" spans="2:65" s="213" customFormat="1" x14ac:dyDescent="0.3">
      <c r="B635" s="212"/>
      <c r="D635" s="198" t="s">
        <v>178</v>
      </c>
      <c r="E635" s="214" t="s">
        <v>5</v>
      </c>
      <c r="F635" s="215" t="s">
        <v>181</v>
      </c>
      <c r="H635" s="216">
        <v>725.03200000000004</v>
      </c>
      <c r="L635" s="212"/>
      <c r="M635" s="217"/>
      <c r="N635" s="218"/>
      <c r="O635" s="218"/>
      <c r="P635" s="218"/>
      <c r="Q635" s="218"/>
      <c r="R635" s="218"/>
      <c r="S635" s="218"/>
      <c r="T635" s="219"/>
      <c r="AT635" s="214" t="s">
        <v>178</v>
      </c>
      <c r="AU635" s="214" t="s">
        <v>81</v>
      </c>
      <c r="AV635" s="213" t="s">
        <v>176</v>
      </c>
      <c r="AW635" s="213" t="s">
        <v>35</v>
      </c>
      <c r="AX635" s="213" t="s">
        <v>79</v>
      </c>
      <c r="AY635" s="214" t="s">
        <v>169</v>
      </c>
    </row>
    <row r="636" spans="2:65" s="331" customFormat="1" ht="38.25" customHeight="1" x14ac:dyDescent="0.3">
      <c r="B636" s="104"/>
      <c r="C636" s="185">
        <f>MAX($C$106:C635)+1</f>
        <v>89</v>
      </c>
      <c r="D636" s="185" t="s">
        <v>171</v>
      </c>
      <c r="E636" s="186" t="s">
        <v>2043</v>
      </c>
      <c r="F636" s="187" t="s">
        <v>2042</v>
      </c>
      <c r="G636" s="188" t="s">
        <v>188</v>
      </c>
      <c r="H636" s="189">
        <v>17.059999999999999</v>
      </c>
      <c r="I636" s="87"/>
      <c r="J636" s="190">
        <f>ROUND(I636*H636,2)</f>
        <v>0</v>
      </c>
      <c r="K636" s="187"/>
      <c r="L636" s="104"/>
      <c r="M636" s="191" t="s">
        <v>5</v>
      </c>
      <c r="N636" s="192" t="s">
        <v>42</v>
      </c>
      <c r="O636" s="332"/>
      <c r="P636" s="193">
        <f>O636*H636</f>
        <v>0</v>
      </c>
      <c r="Q636" s="193">
        <v>1.6279999999999999E-2</v>
      </c>
      <c r="R636" s="193">
        <f>Q636*H636</f>
        <v>0.27773679999999995</v>
      </c>
      <c r="S636" s="193">
        <v>0</v>
      </c>
      <c r="T636" s="194">
        <f>S636*H636</f>
        <v>0</v>
      </c>
      <c r="AR636" s="93" t="s">
        <v>176</v>
      </c>
      <c r="AT636" s="93" t="s">
        <v>171</v>
      </c>
      <c r="AU636" s="93" t="s">
        <v>81</v>
      </c>
      <c r="AY636" s="93" t="s">
        <v>169</v>
      </c>
      <c r="BE636" s="195">
        <f>IF(N636="základní",J636,0)</f>
        <v>0</v>
      </c>
      <c r="BF636" s="195">
        <f>IF(N636="snížená",J636,0)</f>
        <v>0</v>
      </c>
      <c r="BG636" s="195">
        <f>IF(N636="zákl. přenesená",J636,0)</f>
        <v>0</v>
      </c>
      <c r="BH636" s="195">
        <f>IF(N636="sníž. přenesená",J636,0)</f>
        <v>0</v>
      </c>
      <c r="BI636" s="195">
        <f>IF(N636="nulová",J636,0)</f>
        <v>0</v>
      </c>
      <c r="BJ636" s="93" t="s">
        <v>79</v>
      </c>
      <c r="BK636" s="195">
        <f>ROUND(I636*H636,2)</f>
        <v>0</v>
      </c>
      <c r="BL636" s="93" t="s">
        <v>176</v>
      </c>
      <c r="BM636" s="93" t="s">
        <v>722</v>
      </c>
    </row>
    <row r="637" spans="2:65" s="103" customFormat="1" ht="16.5" customHeight="1" x14ac:dyDescent="0.3">
      <c r="B637" s="104"/>
      <c r="C637" s="185">
        <f>MAX($C$106:C636)+1</f>
        <v>90</v>
      </c>
      <c r="D637" s="185" t="s">
        <v>171</v>
      </c>
      <c r="E637" s="186" t="s">
        <v>731</v>
      </c>
      <c r="F637" s="187" t="s">
        <v>732</v>
      </c>
      <c r="G637" s="188" t="s">
        <v>188</v>
      </c>
      <c r="H637" s="189">
        <v>2.5680000000000001</v>
      </c>
      <c r="I637" s="87"/>
      <c r="J637" s="190">
        <f>ROUND(I637*H637,2)</f>
        <v>0</v>
      </c>
      <c r="K637" s="187" t="s">
        <v>175</v>
      </c>
      <c r="L637" s="104"/>
      <c r="M637" s="191" t="s">
        <v>5</v>
      </c>
      <c r="N637" s="192" t="s">
        <v>42</v>
      </c>
      <c r="O637" s="105"/>
      <c r="P637" s="193">
        <f>O637*H637</f>
        <v>0</v>
      </c>
      <c r="Q637" s="193">
        <v>4.1529999999999997E-2</v>
      </c>
      <c r="R637" s="193">
        <f>Q637*H637</f>
        <v>0.10664904</v>
      </c>
      <c r="S637" s="193">
        <v>0</v>
      </c>
      <c r="T637" s="194">
        <f>S637*H637</f>
        <v>0</v>
      </c>
      <c r="AR637" s="93" t="s">
        <v>176</v>
      </c>
      <c r="AT637" s="93" t="s">
        <v>171</v>
      </c>
      <c r="AU637" s="93" t="s">
        <v>81</v>
      </c>
      <c r="AY637" s="93" t="s">
        <v>169</v>
      </c>
      <c r="BE637" s="195">
        <f>IF(N637="základní",J637,0)</f>
        <v>0</v>
      </c>
      <c r="BF637" s="195">
        <f>IF(N637="snížená",J637,0)</f>
        <v>0</v>
      </c>
      <c r="BG637" s="195">
        <f>IF(N637="zákl. přenesená",J637,0)</f>
        <v>0</v>
      </c>
      <c r="BH637" s="195">
        <f>IF(N637="sníž. přenesená",J637,0)</f>
        <v>0</v>
      </c>
      <c r="BI637" s="195">
        <f>IF(N637="nulová",J637,0)</f>
        <v>0</v>
      </c>
      <c r="BJ637" s="93" t="s">
        <v>79</v>
      </c>
      <c r="BK637" s="195">
        <f>ROUND(I637*H637,2)</f>
        <v>0</v>
      </c>
      <c r="BL637" s="93" t="s">
        <v>176</v>
      </c>
      <c r="BM637" s="93" t="s">
        <v>733</v>
      </c>
    </row>
    <row r="638" spans="2:65" s="197" customFormat="1" x14ac:dyDescent="0.3">
      <c r="B638" s="196"/>
      <c r="D638" s="198" t="s">
        <v>178</v>
      </c>
      <c r="E638" s="199" t="s">
        <v>5</v>
      </c>
      <c r="F638" s="200" t="s">
        <v>734</v>
      </c>
      <c r="H638" s="199" t="s">
        <v>5</v>
      </c>
      <c r="L638" s="196"/>
      <c r="M638" s="201"/>
      <c r="N638" s="202"/>
      <c r="O638" s="202"/>
      <c r="P638" s="202"/>
      <c r="Q638" s="202"/>
      <c r="R638" s="202"/>
      <c r="S638" s="202"/>
      <c r="T638" s="203"/>
      <c r="AT638" s="199" t="s">
        <v>178</v>
      </c>
      <c r="AU638" s="199" t="s">
        <v>81</v>
      </c>
      <c r="AV638" s="197" t="s">
        <v>79</v>
      </c>
      <c r="AW638" s="197" t="s">
        <v>35</v>
      </c>
      <c r="AX638" s="197" t="s">
        <v>71</v>
      </c>
      <c r="AY638" s="199" t="s">
        <v>169</v>
      </c>
    </row>
    <row r="639" spans="2:65" s="205" customFormat="1" x14ac:dyDescent="0.3">
      <c r="B639" s="204"/>
      <c r="D639" s="198" t="s">
        <v>178</v>
      </c>
      <c r="E639" s="206" t="s">
        <v>5</v>
      </c>
      <c r="F639" s="207" t="s">
        <v>735</v>
      </c>
      <c r="H639" s="208">
        <v>2.5680000000000001</v>
      </c>
      <c r="L639" s="204"/>
      <c r="M639" s="209"/>
      <c r="N639" s="210"/>
      <c r="O639" s="210"/>
      <c r="P639" s="210"/>
      <c r="Q639" s="210"/>
      <c r="R639" s="210"/>
      <c r="S639" s="210"/>
      <c r="T639" s="211"/>
      <c r="AT639" s="206" t="s">
        <v>178</v>
      </c>
      <c r="AU639" s="206" t="s">
        <v>81</v>
      </c>
      <c r="AV639" s="205" t="s">
        <v>81</v>
      </c>
      <c r="AW639" s="205" t="s">
        <v>35</v>
      </c>
      <c r="AX639" s="205" t="s">
        <v>71</v>
      </c>
      <c r="AY639" s="206" t="s">
        <v>169</v>
      </c>
    </row>
    <row r="640" spans="2:65" s="213" customFormat="1" x14ac:dyDescent="0.3">
      <c r="B640" s="212"/>
      <c r="D640" s="198" t="s">
        <v>178</v>
      </c>
      <c r="E640" s="214" t="s">
        <v>5</v>
      </c>
      <c r="F640" s="215" t="s">
        <v>181</v>
      </c>
      <c r="H640" s="216">
        <v>2.5680000000000001</v>
      </c>
      <c r="L640" s="212"/>
      <c r="M640" s="217"/>
      <c r="N640" s="218"/>
      <c r="O640" s="218"/>
      <c r="P640" s="218"/>
      <c r="Q640" s="218"/>
      <c r="R640" s="218"/>
      <c r="S640" s="218"/>
      <c r="T640" s="219"/>
      <c r="AT640" s="214" t="s">
        <v>178</v>
      </c>
      <c r="AU640" s="214" t="s">
        <v>81</v>
      </c>
      <c r="AV640" s="213" t="s">
        <v>176</v>
      </c>
      <c r="AW640" s="213" t="s">
        <v>35</v>
      </c>
      <c r="AX640" s="213" t="s">
        <v>79</v>
      </c>
      <c r="AY640" s="214" t="s">
        <v>169</v>
      </c>
    </row>
    <row r="641" spans="2:65" s="103" customFormat="1" ht="25.5" customHeight="1" x14ac:dyDescent="0.3">
      <c r="B641" s="104"/>
      <c r="C641" s="185">
        <f>MAX($C$106:C640)+1</f>
        <v>91</v>
      </c>
      <c r="D641" s="185" t="s">
        <v>171</v>
      </c>
      <c r="E641" s="186" t="s">
        <v>736</v>
      </c>
      <c r="F641" s="187" t="s">
        <v>737</v>
      </c>
      <c r="G641" s="188" t="s">
        <v>188</v>
      </c>
      <c r="H641" s="189">
        <v>4.4800000000000004</v>
      </c>
      <c r="I641" s="87"/>
      <c r="J641" s="190">
        <f>ROUND(I641*H641,2)</f>
        <v>0</v>
      </c>
      <c r="K641" s="187" t="s">
        <v>175</v>
      </c>
      <c r="L641" s="104"/>
      <c r="M641" s="191" t="s">
        <v>5</v>
      </c>
      <c r="N641" s="192" t="s">
        <v>42</v>
      </c>
      <c r="O641" s="105"/>
      <c r="P641" s="193">
        <f>O641*H641</f>
        <v>0</v>
      </c>
      <c r="Q641" s="193">
        <v>4.1529999999999997E-2</v>
      </c>
      <c r="R641" s="193">
        <f>Q641*H641</f>
        <v>0.18605440000000001</v>
      </c>
      <c r="S641" s="193">
        <v>0</v>
      </c>
      <c r="T641" s="194">
        <f>S641*H641</f>
        <v>0</v>
      </c>
      <c r="AR641" s="93" t="s">
        <v>176</v>
      </c>
      <c r="AT641" s="93" t="s">
        <v>171</v>
      </c>
      <c r="AU641" s="93" t="s">
        <v>81</v>
      </c>
      <c r="AY641" s="93" t="s">
        <v>169</v>
      </c>
      <c r="BE641" s="195">
        <f>IF(N641="základní",J641,0)</f>
        <v>0</v>
      </c>
      <c r="BF641" s="195">
        <f>IF(N641="snížená",J641,0)</f>
        <v>0</v>
      </c>
      <c r="BG641" s="195">
        <f>IF(N641="zákl. přenesená",J641,0)</f>
        <v>0</v>
      </c>
      <c r="BH641" s="195">
        <f>IF(N641="sníž. přenesená",J641,0)</f>
        <v>0</v>
      </c>
      <c r="BI641" s="195">
        <f>IF(N641="nulová",J641,0)</f>
        <v>0</v>
      </c>
      <c r="BJ641" s="93" t="s">
        <v>79</v>
      </c>
      <c r="BK641" s="195">
        <f>ROUND(I641*H641,2)</f>
        <v>0</v>
      </c>
      <c r="BL641" s="93" t="s">
        <v>176</v>
      </c>
      <c r="BM641" s="93" t="s">
        <v>738</v>
      </c>
    </row>
    <row r="642" spans="2:65" s="197" customFormat="1" x14ac:dyDescent="0.3">
      <c r="B642" s="196"/>
      <c r="D642" s="198" t="s">
        <v>178</v>
      </c>
      <c r="E642" s="199" t="s">
        <v>5</v>
      </c>
      <c r="F642" s="200" t="s">
        <v>739</v>
      </c>
      <c r="H642" s="199" t="s">
        <v>5</v>
      </c>
      <c r="L642" s="196"/>
      <c r="M642" s="201"/>
      <c r="N642" s="202"/>
      <c r="O642" s="202"/>
      <c r="P642" s="202"/>
      <c r="Q642" s="202"/>
      <c r="R642" s="202"/>
      <c r="S642" s="202"/>
      <c r="T642" s="203"/>
      <c r="AT642" s="199" t="s">
        <v>178</v>
      </c>
      <c r="AU642" s="199" t="s">
        <v>81</v>
      </c>
      <c r="AV642" s="197" t="s">
        <v>79</v>
      </c>
      <c r="AW642" s="197" t="s">
        <v>35</v>
      </c>
      <c r="AX642" s="197" t="s">
        <v>71</v>
      </c>
      <c r="AY642" s="199" t="s">
        <v>169</v>
      </c>
    </row>
    <row r="643" spans="2:65" s="205" customFormat="1" x14ac:dyDescent="0.3">
      <c r="B643" s="204"/>
      <c r="D643" s="198" t="s">
        <v>178</v>
      </c>
      <c r="E643" s="206" t="s">
        <v>5</v>
      </c>
      <c r="F643" s="207" t="s">
        <v>740</v>
      </c>
      <c r="H643" s="208">
        <v>4.4800000000000004</v>
      </c>
      <c r="L643" s="204"/>
      <c r="M643" s="209"/>
      <c r="N643" s="210"/>
      <c r="O643" s="210"/>
      <c r="P643" s="210"/>
      <c r="Q643" s="210"/>
      <c r="R643" s="210"/>
      <c r="S643" s="210"/>
      <c r="T643" s="211"/>
      <c r="AT643" s="206" t="s">
        <v>178</v>
      </c>
      <c r="AU643" s="206" t="s">
        <v>81</v>
      </c>
      <c r="AV643" s="205" t="s">
        <v>81</v>
      </c>
      <c r="AW643" s="205" t="s">
        <v>35</v>
      </c>
      <c r="AX643" s="205" t="s">
        <v>71</v>
      </c>
      <c r="AY643" s="206" t="s">
        <v>169</v>
      </c>
    </row>
    <row r="644" spans="2:65" s="213" customFormat="1" x14ac:dyDescent="0.3">
      <c r="B644" s="212"/>
      <c r="D644" s="198" t="s">
        <v>178</v>
      </c>
      <c r="E644" s="214" t="s">
        <v>5</v>
      </c>
      <c r="F644" s="215" t="s">
        <v>181</v>
      </c>
      <c r="H644" s="216">
        <v>4.4800000000000004</v>
      </c>
      <c r="L644" s="212"/>
      <c r="M644" s="217"/>
      <c r="N644" s="218"/>
      <c r="O644" s="218"/>
      <c r="P644" s="218"/>
      <c r="Q644" s="218"/>
      <c r="R644" s="218"/>
      <c r="S644" s="218"/>
      <c r="T644" s="219"/>
      <c r="AT644" s="214" t="s">
        <v>178</v>
      </c>
      <c r="AU644" s="214" t="s">
        <v>81</v>
      </c>
      <c r="AV644" s="213" t="s">
        <v>176</v>
      </c>
      <c r="AW644" s="213" t="s">
        <v>35</v>
      </c>
      <c r="AX644" s="213" t="s">
        <v>79</v>
      </c>
      <c r="AY644" s="214" t="s">
        <v>169</v>
      </c>
    </row>
    <row r="645" spans="2:65" s="103" customFormat="1" ht="16.5" customHeight="1" x14ac:dyDescent="0.3">
      <c r="B645" s="104"/>
      <c r="C645" s="185">
        <f>MAX($C$106:C644)+1</f>
        <v>92</v>
      </c>
      <c r="D645" s="185" t="s">
        <v>171</v>
      </c>
      <c r="E645" s="186" t="s">
        <v>741</v>
      </c>
      <c r="F645" s="187" t="s">
        <v>742</v>
      </c>
      <c r="G645" s="188" t="s">
        <v>188</v>
      </c>
      <c r="H645" s="189">
        <v>12.935</v>
      </c>
      <c r="I645" s="87"/>
      <c r="J645" s="190">
        <f>ROUND(I645*H645,2)</f>
        <v>0</v>
      </c>
      <c r="K645" s="187" t="s">
        <v>175</v>
      </c>
      <c r="L645" s="104"/>
      <c r="M645" s="191" t="s">
        <v>5</v>
      </c>
      <c r="N645" s="192" t="s">
        <v>42</v>
      </c>
      <c r="O645" s="105"/>
      <c r="P645" s="193">
        <f>O645*H645</f>
        <v>0</v>
      </c>
      <c r="Q645" s="193">
        <v>3.3579999999999999E-2</v>
      </c>
      <c r="R645" s="193">
        <f>Q645*H645</f>
        <v>0.4343573</v>
      </c>
      <c r="S645" s="193">
        <v>0</v>
      </c>
      <c r="T645" s="194">
        <f>S645*H645</f>
        <v>0</v>
      </c>
      <c r="AR645" s="93" t="s">
        <v>176</v>
      </c>
      <c r="AT645" s="93" t="s">
        <v>171</v>
      </c>
      <c r="AU645" s="93" t="s">
        <v>81</v>
      </c>
      <c r="AY645" s="93" t="s">
        <v>169</v>
      </c>
      <c r="BE645" s="195">
        <f>IF(N645="základní",J645,0)</f>
        <v>0</v>
      </c>
      <c r="BF645" s="195">
        <f>IF(N645="snížená",J645,0)</f>
        <v>0</v>
      </c>
      <c r="BG645" s="195">
        <f>IF(N645="zákl. přenesená",J645,0)</f>
        <v>0</v>
      </c>
      <c r="BH645" s="195">
        <f>IF(N645="sníž. přenesená",J645,0)</f>
        <v>0</v>
      </c>
      <c r="BI645" s="195">
        <f>IF(N645="nulová",J645,0)</f>
        <v>0</v>
      </c>
      <c r="BJ645" s="93" t="s">
        <v>79</v>
      </c>
      <c r="BK645" s="195">
        <f>ROUND(I645*H645,2)</f>
        <v>0</v>
      </c>
      <c r="BL645" s="93" t="s">
        <v>176</v>
      </c>
      <c r="BM645" s="93" t="s">
        <v>743</v>
      </c>
    </row>
    <row r="646" spans="2:65" s="103" customFormat="1" ht="40.5" x14ac:dyDescent="0.3">
      <c r="B646" s="104"/>
      <c r="D646" s="198" t="s">
        <v>207</v>
      </c>
      <c r="F646" s="220" t="s">
        <v>744</v>
      </c>
      <c r="L646" s="104"/>
      <c r="M646" s="221"/>
      <c r="N646" s="105"/>
      <c r="O646" s="105"/>
      <c r="P646" s="105"/>
      <c r="Q646" s="105"/>
      <c r="R646" s="105"/>
      <c r="S646" s="105"/>
      <c r="T646" s="222"/>
      <c r="AT646" s="93" t="s">
        <v>207</v>
      </c>
      <c r="AU646" s="93" t="s">
        <v>81</v>
      </c>
    </row>
    <row r="647" spans="2:65" s="197" customFormat="1" x14ac:dyDescent="0.3">
      <c r="B647" s="196"/>
      <c r="D647" s="198" t="s">
        <v>178</v>
      </c>
      <c r="E647" s="199" t="s">
        <v>5</v>
      </c>
      <c r="F647" s="200" t="s">
        <v>745</v>
      </c>
      <c r="H647" s="199" t="s">
        <v>5</v>
      </c>
      <c r="L647" s="196"/>
      <c r="M647" s="201"/>
      <c r="N647" s="202"/>
      <c r="O647" s="202"/>
      <c r="P647" s="202"/>
      <c r="Q647" s="202"/>
      <c r="R647" s="202"/>
      <c r="S647" s="202"/>
      <c r="T647" s="203"/>
      <c r="AT647" s="199" t="s">
        <v>178</v>
      </c>
      <c r="AU647" s="199" t="s">
        <v>81</v>
      </c>
      <c r="AV647" s="197" t="s">
        <v>79</v>
      </c>
      <c r="AW647" s="197" t="s">
        <v>35</v>
      </c>
      <c r="AX647" s="197" t="s">
        <v>71</v>
      </c>
      <c r="AY647" s="199" t="s">
        <v>169</v>
      </c>
    </row>
    <row r="648" spans="2:65" s="205" customFormat="1" x14ac:dyDescent="0.3">
      <c r="B648" s="204"/>
      <c r="D648" s="198" t="s">
        <v>178</v>
      </c>
      <c r="E648" s="206" t="s">
        <v>5</v>
      </c>
      <c r="F648" s="207" t="s">
        <v>746</v>
      </c>
      <c r="H648" s="208">
        <v>3.105</v>
      </c>
      <c r="L648" s="204"/>
      <c r="M648" s="209"/>
      <c r="N648" s="210"/>
      <c r="O648" s="210"/>
      <c r="P648" s="210"/>
      <c r="Q648" s="210"/>
      <c r="R648" s="210"/>
      <c r="S648" s="210"/>
      <c r="T648" s="211"/>
      <c r="AT648" s="206" t="s">
        <v>178</v>
      </c>
      <c r="AU648" s="206" t="s">
        <v>81</v>
      </c>
      <c r="AV648" s="205" t="s">
        <v>81</v>
      </c>
      <c r="AW648" s="205" t="s">
        <v>35</v>
      </c>
      <c r="AX648" s="205" t="s">
        <v>71</v>
      </c>
      <c r="AY648" s="206" t="s">
        <v>169</v>
      </c>
    </row>
    <row r="649" spans="2:65" s="205" customFormat="1" x14ac:dyDescent="0.3">
      <c r="B649" s="204"/>
      <c r="D649" s="198" t="s">
        <v>178</v>
      </c>
      <c r="E649" s="206" t="s">
        <v>5</v>
      </c>
      <c r="F649" s="207" t="s">
        <v>747</v>
      </c>
      <c r="H649" s="208">
        <v>1.575</v>
      </c>
      <c r="L649" s="204"/>
      <c r="M649" s="209"/>
      <c r="N649" s="210"/>
      <c r="O649" s="210"/>
      <c r="P649" s="210"/>
      <c r="Q649" s="210"/>
      <c r="R649" s="210"/>
      <c r="S649" s="210"/>
      <c r="T649" s="211"/>
      <c r="AT649" s="206" t="s">
        <v>178</v>
      </c>
      <c r="AU649" s="206" t="s">
        <v>81</v>
      </c>
      <c r="AV649" s="205" t="s">
        <v>81</v>
      </c>
      <c r="AW649" s="205" t="s">
        <v>35</v>
      </c>
      <c r="AX649" s="205" t="s">
        <v>71</v>
      </c>
      <c r="AY649" s="206" t="s">
        <v>169</v>
      </c>
    </row>
    <row r="650" spans="2:65" s="205" customFormat="1" x14ac:dyDescent="0.3">
      <c r="B650" s="204"/>
      <c r="D650" s="198" t="s">
        <v>178</v>
      </c>
      <c r="E650" s="206" t="s">
        <v>5</v>
      </c>
      <c r="F650" s="207" t="s">
        <v>748</v>
      </c>
      <c r="H650" s="208">
        <v>0.51500000000000001</v>
      </c>
      <c r="L650" s="204"/>
      <c r="M650" s="209"/>
      <c r="N650" s="210"/>
      <c r="O650" s="210"/>
      <c r="P650" s="210"/>
      <c r="Q650" s="210"/>
      <c r="R650" s="210"/>
      <c r="S650" s="210"/>
      <c r="T650" s="211"/>
      <c r="AT650" s="206" t="s">
        <v>178</v>
      </c>
      <c r="AU650" s="206" t="s">
        <v>81</v>
      </c>
      <c r="AV650" s="205" t="s">
        <v>81</v>
      </c>
      <c r="AW650" s="205" t="s">
        <v>35</v>
      </c>
      <c r="AX650" s="205" t="s">
        <v>71</v>
      </c>
      <c r="AY650" s="206" t="s">
        <v>169</v>
      </c>
    </row>
    <row r="651" spans="2:65" s="205" customFormat="1" x14ac:dyDescent="0.3">
      <c r="B651" s="204"/>
      <c r="D651" s="198" t="s">
        <v>178</v>
      </c>
      <c r="E651" s="206" t="s">
        <v>5</v>
      </c>
      <c r="F651" s="207" t="s">
        <v>749</v>
      </c>
      <c r="H651" s="208">
        <v>2.25</v>
      </c>
      <c r="L651" s="204"/>
      <c r="M651" s="209"/>
      <c r="N651" s="210"/>
      <c r="O651" s="210"/>
      <c r="P651" s="210"/>
      <c r="Q651" s="210"/>
      <c r="R651" s="210"/>
      <c r="S651" s="210"/>
      <c r="T651" s="211"/>
      <c r="AT651" s="206" t="s">
        <v>178</v>
      </c>
      <c r="AU651" s="206" t="s">
        <v>81</v>
      </c>
      <c r="AV651" s="205" t="s">
        <v>81</v>
      </c>
      <c r="AW651" s="205" t="s">
        <v>35</v>
      </c>
      <c r="AX651" s="205" t="s">
        <v>71</v>
      </c>
      <c r="AY651" s="206" t="s">
        <v>169</v>
      </c>
    </row>
    <row r="652" spans="2:65" s="205" customFormat="1" x14ac:dyDescent="0.3">
      <c r="B652" s="204"/>
      <c r="D652" s="198" t="s">
        <v>178</v>
      </c>
      <c r="E652" s="206" t="s">
        <v>5</v>
      </c>
      <c r="F652" s="207" t="s">
        <v>750</v>
      </c>
      <c r="H652" s="208">
        <v>1.08</v>
      </c>
      <c r="L652" s="204"/>
      <c r="M652" s="209"/>
      <c r="N652" s="210"/>
      <c r="O652" s="210"/>
      <c r="P652" s="210"/>
      <c r="Q652" s="210"/>
      <c r="R652" s="210"/>
      <c r="S652" s="210"/>
      <c r="T652" s="211"/>
      <c r="AT652" s="206" t="s">
        <v>178</v>
      </c>
      <c r="AU652" s="206" t="s">
        <v>81</v>
      </c>
      <c r="AV652" s="205" t="s">
        <v>81</v>
      </c>
      <c r="AW652" s="205" t="s">
        <v>35</v>
      </c>
      <c r="AX652" s="205" t="s">
        <v>71</v>
      </c>
      <c r="AY652" s="206" t="s">
        <v>169</v>
      </c>
    </row>
    <row r="653" spans="2:65" s="205" customFormat="1" x14ac:dyDescent="0.3">
      <c r="B653" s="204"/>
      <c r="D653" s="198" t="s">
        <v>178</v>
      </c>
      <c r="E653" s="206" t="s">
        <v>5</v>
      </c>
      <c r="F653" s="207" t="s">
        <v>751</v>
      </c>
      <c r="H653" s="208">
        <v>2.0699999999999998</v>
      </c>
      <c r="L653" s="204"/>
      <c r="M653" s="209"/>
      <c r="N653" s="210"/>
      <c r="O653" s="210"/>
      <c r="P653" s="210"/>
      <c r="Q653" s="210"/>
      <c r="R653" s="210"/>
      <c r="S653" s="210"/>
      <c r="T653" s="211"/>
      <c r="AT653" s="206" t="s">
        <v>178</v>
      </c>
      <c r="AU653" s="206" t="s">
        <v>81</v>
      </c>
      <c r="AV653" s="205" t="s">
        <v>81</v>
      </c>
      <c r="AW653" s="205" t="s">
        <v>35</v>
      </c>
      <c r="AX653" s="205" t="s">
        <v>71</v>
      </c>
      <c r="AY653" s="206" t="s">
        <v>169</v>
      </c>
    </row>
    <row r="654" spans="2:65" s="205" customFormat="1" x14ac:dyDescent="0.3">
      <c r="B654" s="204"/>
      <c r="D654" s="198" t="s">
        <v>178</v>
      </c>
      <c r="E654" s="206" t="s">
        <v>5</v>
      </c>
      <c r="F654" s="207" t="s">
        <v>752</v>
      </c>
      <c r="H654" s="208">
        <v>2.34</v>
      </c>
      <c r="L654" s="204"/>
      <c r="M654" s="209"/>
      <c r="N654" s="210"/>
      <c r="O654" s="210"/>
      <c r="P654" s="210"/>
      <c r="Q654" s="210"/>
      <c r="R654" s="210"/>
      <c r="S654" s="210"/>
      <c r="T654" s="211"/>
      <c r="AT654" s="206" t="s">
        <v>178</v>
      </c>
      <c r="AU654" s="206" t="s">
        <v>81</v>
      </c>
      <c r="AV654" s="205" t="s">
        <v>81</v>
      </c>
      <c r="AW654" s="205" t="s">
        <v>35</v>
      </c>
      <c r="AX654" s="205" t="s">
        <v>71</v>
      </c>
      <c r="AY654" s="206" t="s">
        <v>169</v>
      </c>
    </row>
    <row r="655" spans="2:65" s="213" customFormat="1" x14ac:dyDescent="0.3">
      <c r="B655" s="212"/>
      <c r="D655" s="198" t="s">
        <v>178</v>
      </c>
      <c r="E655" s="214" t="s">
        <v>5</v>
      </c>
      <c r="F655" s="215" t="s">
        <v>181</v>
      </c>
      <c r="H655" s="216">
        <v>12.935</v>
      </c>
      <c r="L655" s="212"/>
      <c r="M655" s="217"/>
      <c r="N655" s="218"/>
      <c r="O655" s="218"/>
      <c r="P655" s="218"/>
      <c r="Q655" s="218"/>
      <c r="R655" s="218"/>
      <c r="S655" s="218"/>
      <c r="T655" s="219"/>
      <c r="AT655" s="214" t="s">
        <v>178</v>
      </c>
      <c r="AU655" s="214" t="s">
        <v>81</v>
      </c>
      <c r="AV655" s="213" t="s">
        <v>176</v>
      </c>
      <c r="AW655" s="213" t="s">
        <v>35</v>
      </c>
      <c r="AX655" s="213" t="s">
        <v>79</v>
      </c>
      <c r="AY655" s="214" t="s">
        <v>169</v>
      </c>
    </row>
    <row r="656" spans="2:65" s="103" customFormat="1" ht="25.5" customHeight="1" x14ac:dyDescent="0.3">
      <c r="B656" s="104"/>
      <c r="C656" s="185">
        <f>MAX($C$106:C655)+1</f>
        <v>93</v>
      </c>
      <c r="D656" s="185" t="s">
        <v>171</v>
      </c>
      <c r="E656" s="186" t="s">
        <v>753</v>
      </c>
      <c r="F656" s="187" t="s">
        <v>754</v>
      </c>
      <c r="G656" s="188" t="s">
        <v>188</v>
      </c>
      <c r="H656" s="189">
        <v>1.75</v>
      </c>
      <c r="I656" s="87"/>
      <c r="J656" s="190">
        <f>ROUND(I656*H656,2)</f>
        <v>0</v>
      </c>
      <c r="K656" s="187" t="s">
        <v>175</v>
      </c>
      <c r="L656" s="104"/>
      <c r="M656" s="191" t="s">
        <v>5</v>
      </c>
      <c r="N656" s="192" t="s">
        <v>42</v>
      </c>
      <c r="O656" s="105"/>
      <c r="P656" s="193">
        <f>O656*H656</f>
        <v>0</v>
      </c>
      <c r="Q656" s="193">
        <v>9.5600000000000008E-3</v>
      </c>
      <c r="R656" s="193">
        <f>Q656*H656</f>
        <v>1.6730000000000002E-2</v>
      </c>
      <c r="S656" s="193">
        <v>0</v>
      </c>
      <c r="T656" s="194">
        <f>S656*H656</f>
        <v>0</v>
      </c>
      <c r="AR656" s="93" t="s">
        <v>176</v>
      </c>
      <c r="AT656" s="93" t="s">
        <v>171</v>
      </c>
      <c r="AU656" s="93" t="s">
        <v>81</v>
      </c>
      <c r="AY656" s="93" t="s">
        <v>169</v>
      </c>
      <c r="BE656" s="195">
        <f>IF(N656="základní",J656,0)</f>
        <v>0</v>
      </c>
      <c r="BF656" s="195">
        <f>IF(N656="snížená",J656,0)</f>
        <v>0</v>
      </c>
      <c r="BG656" s="195">
        <f>IF(N656="zákl. přenesená",J656,0)</f>
        <v>0</v>
      </c>
      <c r="BH656" s="195">
        <f>IF(N656="sníž. přenesená",J656,0)</f>
        <v>0</v>
      </c>
      <c r="BI656" s="195">
        <f>IF(N656="nulová",J656,0)</f>
        <v>0</v>
      </c>
      <c r="BJ656" s="93" t="s">
        <v>79</v>
      </c>
      <c r="BK656" s="195">
        <f>ROUND(I656*H656,2)</f>
        <v>0</v>
      </c>
      <c r="BL656" s="93" t="s">
        <v>176</v>
      </c>
      <c r="BM656" s="93" t="s">
        <v>755</v>
      </c>
    </row>
    <row r="657" spans="2:65" s="197" customFormat="1" x14ac:dyDescent="0.3">
      <c r="B657" s="196"/>
      <c r="D657" s="198" t="s">
        <v>178</v>
      </c>
      <c r="E657" s="199" t="s">
        <v>5</v>
      </c>
      <c r="F657" s="200" t="s">
        <v>756</v>
      </c>
      <c r="H657" s="199" t="s">
        <v>5</v>
      </c>
      <c r="L657" s="196"/>
      <c r="M657" s="201"/>
      <c r="N657" s="202"/>
      <c r="O657" s="202"/>
      <c r="P657" s="202"/>
      <c r="Q657" s="202"/>
      <c r="R657" s="202"/>
      <c r="S657" s="202"/>
      <c r="T657" s="203"/>
      <c r="AT657" s="199" t="s">
        <v>178</v>
      </c>
      <c r="AU657" s="199" t="s">
        <v>81</v>
      </c>
      <c r="AV657" s="197" t="s">
        <v>79</v>
      </c>
      <c r="AW657" s="197" t="s">
        <v>35</v>
      </c>
      <c r="AX657" s="197" t="s">
        <v>71</v>
      </c>
      <c r="AY657" s="199" t="s">
        <v>169</v>
      </c>
    </row>
    <row r="658" spans="2:65" s="205" customFormat="1" x14ac:dyDescent="0.3">
      <c r="B658" s="204"/>
      <c r="D658" s="198" t="s">
        <v>178</v>
      </c>
      <c r="E658" s="206" t="s">
        <v>5</v>
      </c>
      <c r="F658" s="207" t="s">
        <v>757</v>
      </c>
      <c r="H658" s="208">
        <v>1.75</v>
      </c>
      <c r="L658" s="204"/>
      <c r="M658" s="209"/>
      <c r="N658" s="210"/>
      <c r="O658" s="210"/>
      <c r="P658" s="210"/>
      <c r="Q658" s="210"/>
      <c r="R658" s="210"/>
      <c r="S658" s="210"/>
      <c r="T658" s="211"/>
      <c r="AT658" s="206" t="s">
        <v>178</v>
      </c>
      <c r="AU658" s="206" t="s">
        <v>81</v>
      </c>
      <c r="AV658" s="205" t="s">
        <v>81</v>
      </c>
      <c r="AW658" s="205" t="s">
        <v>35</v>
      </c>
      <c r="AX658" s="205" t="s">
        <v>71</v>
      </c>
      <c r="AY658" s="206" t="s">
        <v>169</v>
      </c>
    </row>
    <row r="659" spans="2:65" s="213" customFormat="1" x14ac:dyDescent="0.3">
      <c r="B659" s="212"/>
      <c r="D659" s="198" t="s">
        <v>178</v>
      </c>
      <c r="E659" s="214" t="s">
        <v>5</v>
      </c>
      <c r="F659" s="215" t="s">
        <v>181</v>
      </c>
      <c r="H659" s="216">
        <v>1.75</v>
      </c>
      <c r="L659" s="212"/>
      <c r="M659" s="217"/>
      <c r="N659" s="218"/>
      <c r="O659" s="218"/>
      <c r="P659" s="218"/>
      <c r="Q659" s="218"/>
      <c r="R659" s="218"/>
      <c r="S659" s="218"/>
      <c r="T659" s="219"/>
      <c r="AT659" s="214" t="s">
        <v>178</v>
      </c>
      <c r="AU659" s="214" t="s">
        <v>81</v>
      </c>
      <c r="AV659" s="213" t="s">
        <v>176</v>
      </c>
      <c r="AW659" s="213" t="s">
        <v>35</v>
      </c>
      <c r="AX659" s="213" t="s">
        <v>79</v>
      </c>
      <c r="AY659" s="214" t="s">
        <v>169</v>
      </c>
    </row>
    <row r="660" spans="2:65" s="103" customFormat="1" ht="16.5" customHeight="1" x14ac:dyDescent="0.3">
      <c r="B660" s="104"/>
      <c r="C660" s="223">
        <f>MAX($C$106:C659)+1</f>
        <v>94</v>
      </c>
      <c r="D660" s="223" t="s">
        <v>397</v>
      </c>
      <c r="E660" s="224" t="s">
        <v>758</v>
      </c>
      <c r="F660" s="225" t="s">
        <v>759</v>
      </c>
      <c r="G660" s="226" t="s">
        <v>188</v>
      </c>
      <c r="H660" s="227">
        <v>1.7849999999999999</v>
      </c>
      <c r="I660" s="88"/>
      <c r="J660" s="228">
        <f>ROUND(I660*H660,2)</f>
        <v>0</v>
      </c>
      <c r="K660" s="225" t="s">
        <v>175</v>
      </c>
      <c r="L660" s="229"/>
      <c r="M660" s="230" t="s">
        <v>5</v>
      </c>
      <c r="N660" s="231" t="s">
        <v>42</v>
      </c>
      <c r="O660" s="105"/>
      <c r="P660" s="193">
        <f>O660*H660</f>
        <v>0</v>
      </c>
      <c r="Q660" s="193">
        <v>1.6500000000000001E-2</v>
      </c>
      <c r="R660" s="193">
        <f>Q660*H660</f>
        <v>2.94525E-2</v>
      </c>
      <c r="S660" s="193">
        <v>0</v>
      </c>
      <c r="T660" s="194">
        <f>S660*H660</f>
        <v>0</v>
      </c>
      <c r="AR660" s="93" t="s">
        <v>225</v>
      </c>
      <c r="AT660" s="93" t="s">
        <v>397</v>
      </c>
      <c r="AU660" s="93" t="s">
        <v>81</v>
      </c>
      <c r="AY660" s="93" t="s">
        <v>169</v>
      </c>
      <c r="BE660" s="195">
        <f>IF(N660="základní",J660,0)</f>
        <v>0</v>
      </c>
      <c r="BF660" s="195">
        <f>IF(N660="snížená",J660,0)</f>
        <v>0</v>
      </c>
      <c r="BG660" s="195">
        <f>IF(N660="zákl. přenesená",J660,0)</f>
        <v>0</v>
      </c>
      <c r="BH660" s="195">
        <f>IF(N660="sníž. přenesená",J660,0)</f>
        <v>0</v>
      </c>
      <c r="BI660" s="195">
        <f>IF(N660="nulová",J660,0)</f>
        <v>0</v>
      </c>
      <c r="BJ660" s="93" t="s">
        <v>79</v>
      </c>
      <c r="BK660" s="195">
        <f>ROUND(I660*H660,2)</f>
        <v>0</v>
      </c>
      <c r="BL660" s="93" t="s">
        <v>176</v>
      </c>
      <c r="BM660" s="93" t="s">
        <v>760</v>
      </c>
    </row>
    <row r="661" spans="2:65" s="205" customFormat="1" x14ac:dyDescent="0.3">
      <c r="B661" s="204"/>
      <c r="D661" s="198" t="s">
        <v>178</v>
      </c>
      <c r="F661" s="207" t="s">
        <v>761</v>
      </c>
      <c r="H661" s="208">
        <v>1.7849999999999999</v>
      </c>
      <c r="L661" s="204"/>
      <c r="M661" s="209"/>
      <c r="N661" s="210"/>
      <c r="O661" s="210"/>
      <c r="P661" s="210"/>
      <c r="Q661" s="210"/>
      <c r="R661" s="210"/>
      <c r="S661" s="210"/>
      <c r="T661" s="211"/>
      <c r="AT661" s="206" t="s">
        <v>178</v>
      </c>
      <c r="AU661" s="206" t="s">
        <v>81</v>
      </c>
      <c r="AV661" s="205" t="s">
        <v>81</v>
      </c>
      <c r="AW661" s="205" t="s">
        <v>6</v>
      </c>
      <c r="AX661" s="205" t="s">
        <v>79</v>
      </c>
      <c r="AY661" s="206" t="s">
        <v>169</v>
      </c>
    </row>
    <row r="662" spans="2:65" s="103" customFormat="1" ht="25.5" customHeight="1" x14ac:dyDescent="0.3">
      <c r="B662" s="104"/>
      <c r="C662" s="185">
        <f>MAX($C$106:C661)+1</f>
        <v>95</v>
      </c>
      <c r="D662" s="185" t="s">
        <v>171</v>
      </c>
      <c r="E662" s="186" t="s">
        <v>762</v>
      </c>
      <c r="F662" s="187" t="s">
        <v>763</v>
      </c>
      <c r="G662" s="188" t="s">
        <v>188</v>
      </c>
      <c r="H662" s="189">
        <v>1.75</v>
      </c>
      <c r="I662" s="87"/>
      <c r="J662" s="190">
        <f>ROUND(I662*H662,2)</f>
        <v>0</v>
      </c>
      <c r="K662" s="187" t="s">
        <v>175</v>
      </c>
      <c r="L662" s="104"/>
      <c r="M662" s="191" t="s">
        <v>5</v>
      </c>
      <c r="N662" s="192" t="s">
        <v>42</v>
      </c>
      <c r="O662" s="105"/>
      <c r="P662" s="193">
        <f>O662*H662</f>
        <v>0</v>
      </c>
      <c r="Q662" s="193">
        <v>3.48E-3</v>
      </c>
      <c r="R662" s="193">
        <f>Q662*H662</f>
        <v>6.0899999999999999E-3</v>
      </c>
      <c r="S662" s="193">
        <v>0</v>
      </c>
      <c r="T662" s="194">
        <f>S662*H662</f>
        <v>0</v>
      </c>
      <c r="AR662" s="93" t="s">
        <v>176</v>
      </c>
      <c r="AT662" s="93" t="s">
        <v>171</v>
      </c>
      <c r="AU662" s="93" t="s">
        <v>81</v>
      </c>
      <c r="AY662" s="93" t="s">
        <v>169</v>
      </c>
      <c r="BE662" s="195">
        <f>IF(N662="základní",J662,0)</f>
        <v>0</v>
      </c>
      <c r="BF662" s="195">
        <f>IF(N662="snížená",J662,0)</f>
        <v>0</v>
      </c>
      <c r="BG662" s="195">
        <f>IF(N662="zákl. přenesená",J662,0)</f>
        <v>0</v>
      </c>
      <c r="BH662" s="195">
        <f>IF(N662="sníž. přenesená",J662,0)</f>
        <v>0</v>
      </c>
      <c r="BI662" s="195">
        <f>IF(N662="nulová",J662,0)</f>
        <v>0</v>
      </c>
      <c r="BJ662" s="93" t="s">
        <v>79</v>
      </c>
      <c r="BK662" s="195">
        <f>ROUND(I662*H662,2)</f>
        <v>0</v>
      </c>
      <c r="BL662" s="93" t="s">
        <v>176</v>
      </c>
      <c r="BM662" s="93" t="s">
        <v>764</v>
      </c>
    </row>
    <row r="663" spans="2:65" s="103" customFormat="1" ht="25.5" customHeight="1" x14ac:dyDescent="0.3">
      <c r="B663" s="104"/>
      <c r="C663" s="185">
        <f>MAX($C$106:C662)+1</f>
        <v>96</v>
      </c>
      <c r="D663" s="185" t="s">
        <v>171</v>
      </c>
      <c r="E663" s="186" t="s">
        <v>765</v>
      </c>
      <c r="F663" s="187" t="s">
        <v>766</v>
      </c>
      <c r="G663" s="188" t="s">
        <v>199</v>
      </c>
      <c r="H663" s="189">
        <v>155</v>
      </c>
      <c r="I663" s="87"/>
      <c r="J663" s="190">
        <f>ROUND(I663*H663,2)</f>
        <v>0</v>
      </c>
      <c r="K663" s="187" t="s">
        <v>175</v>
      </c>
      <c r="L663" s="104"/>
      <c r="M663" s="191" t="s">
        <v>5</v>
      </c>
      <c r="N663" s="192" t="s">
        <v>42</v>
      </c>
      <c r="O663" s="105"/>
      <c r="P663" s="193">
        <f>O663*H663</f>
        <v>0</v>
      </c>
      <c r="Q663" s="193">
        <v>0</v>
      </c>
      <c r="R663" s="193">
        <f>Q663*H663</f>
        <v>0</v>
      </c>
      <c r="S663" s="193">
        <v>0</v>
      </c>
      <c r="T663" s="194">
        <f>S663*H663</f>
        <v>0</v>
      </c>
      <c r="AR663" s="93" t="s">
        <v>176</v>
      </c>
      <c r="AT663" s="93" t="s">
        <v>171</v>
      </c>
      <c r="AU663" s="93" t="s">
        <v>81</v>
      </c>
      <c r="AY663" s="93" t="s">
        <v>169</v>
      </c>
      <c r="BE663" s="195">
        <f>IF(N663="základní",J663,0)</f>
        <v>0</v>
      </c>
      <c r="BF663" s="195">
        <f>IF(N663="snížená",J663,0)</f>
        <v>0</v>
      </c>
      <c r="BG663" s="195">
        <f>IF(N663="zákl. přenesená",J663,0)</f>
        <v>0</v>
      </c>
      <c r="BH663" s="195">
        <f>IF(N663="sníž. přenesená",J663,0)</f>
        <v>0</v>
      </c>
      <c r="BI663" s="195">
        <f>IF(N663="nulová",J663,0)</f>
        <v>0</v>
      </c>
      <c r="BJ663" s="93" t="s">
        <v>79</v>
      </c>
      <c r="BK663" s="195">
        <f>ROUND(I663*H663,2)</f>
        <v>0</v>
      </c>
      <c r="BL663" s="93" t="s">
        <v>176</v>
      </c>
      <c r="BM663" s="93" t="s">
        <v>767</v>
      </c>
    </row>
    <row r="664" spans="2:65" s="103" customFormat="1" ht="67.5" x14ac:dyDescent="0.3">
      <c r="B664" s="104"/>
      <c r="D664" s="198" t="s">
        <v>207</v>
      </c>
      <c r="F664" s="220" t="s">
        <v>768</v>
      </c>
      <c r="L664" s="104"/>
      <c r="M664" s="221"/>
      <c r="N664" s="105"/>
      <c r="O664" s="105"/>
      <c r="P664" s="105"/>
      <c r="Q664" s="105"/>
      <c r="R664" s="105"/>
      <c r="S664" s="105"/>
      <c r="T664" s="222"/>
      <c r="AT664" s="93" t="s">
        <v>207</v>
      </c>
      <c r="AU664" s="93" t="s">
        <v>81</v>
      </c>
    </row>
    <row r="665" spans="2:65" s="103" customFormat="1" ht="16.5" customHeight="1" x14ac:dyDescent="0.3">
      <c r="B665" s="104"/>
      <c r="C665" s="223">
        <f>MAX($C$106:C664)+1</f>
        <v>97</v>
      </c>
      <c r="D665" s="223" t="s">
        <v>397</v>
      </c>
      <c r="E665" s="224" t="s">
        <v>769</v>
      </c>
      <c r="F665" s="225" t="s">
        <v>770</v>
      </c>
      <c r="G665" s="226" t="s">
        <v>199</v>
      </c>
      <c r="H665" s="227">
        <v>162.75</v>
      </c>
      <c r="I665" s="88"/>
      <c r="J665" s="228">
        <f>ROUND(I665*H665,2)</f>
        <v>0</v>
      </c>
      <c r="K665" s="225" t="s">
        <v>175</v>
      </c>
      <c r="L665" s="229"/>
      <c r="M665" s="230" t="s">
        <v>5</v>
      </c>
      <c r="N665" s="231" t="s">
        <v>42</v>
      </c>
      <c r="O665" s="105"/>
      <c r="P665" s="193">
        <f>O665*H665</f>
        <v>0</v>
      </c>
      <c r="Q665" s="193">
        <v>3.0000000000000001E-5</v>
      </c>
      <c r="R665" s="193">
        <f>Q665*H665</f>
        <v>4.8825000000000006E-3</v>
      </c>
      <c r="S665" s="193">
        <v>0</v>
      </c>
      <c r="T665" s="194">
        <f>S665*H665</f>
        <v>0</v>
      </c>
      <c r="AR665" s="93" t="s">
        <v>225</v>
      </c>
      <c r="AT665" s="93" t="s">
        <v>397</v>
      </c>
      <c r="AU665" s="93" t="s">
        <v>81</v>
      </c>
      <c r="AY665" s="93" t="s">
        <v>169</v>
      </c>
      <c r="BE665" s="195">
        <f>IF(N665="základní",J665,0)</f>
        <v>0</v>
      </c>
      <c r="BF665" s="195">
        <f>IF(N665="snížená",J665,0)</f>
        <v>0</v>
      </c>
      <c r="BG665" s="195">
        <f>IF(N665="zákl. přenesená",J665,0)</f>
        <v>0</v>
      </c>
      <c r="BH665" s="195">
        <f>IF(N665="sníž. přenesená",J665,0)</f>
        <v>0</v>
      </c>
      <c r="BI665" s="195">
        <f>IF(N665="nulová",J665,0)</f>
        <v>0</v>
      </c>
      <c r="BJ665" s="93" t="s">
        <v>79</v>
      </c>
      <c r="BK665" s="195">
        <f>ROUND(I665*H665,2)</f>
        <v>0</v>
      </c>
      <c r="BL665" s="93" t="s">
        <v>176</v>
      </c>
      <c r="BM665" s="93" t="s">
        <v>771</v>
      </c>
    </row>
    <row r="666" spans="2:65" s="205" customFormat="1" x14ac:dyDescent="0.3">
      <c r="B666" s="204"/>
      <c r="D666" s="198" t="s">
        <v>178</v>
      </c>
      <c r="F666" s="207" t="s">
        <v>772</v>
      </c>
      <c r="H666" s="208">
        <v>162.75</v>
      </c>
      <c r="L666" s="204"/>
      <c r="M666" s="209"/>
      <c r="N666" s="210"/>
      <c r="O666" s="210"/>
      <c r="P666" s="210"/>
      <c r="Q666" s="210"/>
      <c r="R666" s="210"/>
      <c r="S666" s="210"/>
      <c r="T666" s="211"/>
      <c r="AT666" s="206" t="s">
        <v>178</v>
      </c>
      <c r="AU666" s="206" t="s">
        <v>81</v>
      </c>
      <c r="AV666" s="205" t="s">
        <v>81</v>
      </c>
      <c r="AW666" s="205" t="s">
        <v>6</v>
      </c>
      <c r="AX666" s="205" t="s">
        <v>79</v>
      </c>
      <c r="AY666" s="206" t="s">
        <v>169</v>
      </c>
    </row>
    <row r="667" spans="2:65" s="103" customFormat="1" ht="38.25" customHeight="1" x14ac:dyDescent="0.3">
      <c r="B667" s="104"/>
      <c r="C667" s="185">
        <f>MAX($C$106:C666)+1</f>
        <v>98</v>
      </c>
      <c r="D667" s="185" t="s">
        <v>171</v>
      </c>
      <c r="E667" s="186" t="s">
        <v>773</v>
      </c>
      <c r="F667" s="187" t="s">
        <v>774</v>
      </c>
      <c r="G667" s="188" t="s">
        <v>199</v>
      </c>
      <c r="H667" s="189">
        <v>73.5</v>
      </c>
      <c r="I667" s="87"/>
      <c r="J667" s="190">
        <f>ROUND(I667*H667,2)</f>
        <v>0</v>
      </c>
      <c r="K667" s="187" t="s">
        <v>175</v>
      </c>
      <c r="L667" s="104"/>
      <c r="M667" s="191" t="s">
        <v>5</v>
      </c>
      <c r="N667" s="192" t="s">
        <v>42</v>
      </c>
      <c r="O667" s="105"/>
      <c r="P667" s="193">
        <f>O667*H667</f>
        <v>0</v>
      </c>
      <c r="Q667" s="193">
        <v>0</v>
      </c>
      <c r="R667" s="193">
        <f>Q667*H667</f>
        <v>0</v>
      </c>
      <c r="S667" s="193">
        <v>0</v>
      </c>
      <c r="T667" s="194">
        <f>S667*H667</f>
        <v>0</v>
      </c>
      <c r="AR667" s="93" t="s">
        <v>176</v>
      </c>
      <c r="AT667" s="93" t="s">
        <v>171</v>
      </c>
      <c r="AU667" s="93" t="s">
        <v>81</v>
      </c>
      <c r="AY667" s="93" t="s">
        <v>169</v>
      </c>
      <c r="BE667" s="195">
        <f>IF(N667="základní",J667,0)</f>
        <v>0</v>
      </c>
      <c r="BF667" s="195">
        <f>IF(N667="snížená",J667,0)</f>
        <v>0</v>
      </c>
      <c r="BG667" s="195">
        <f>IF(N667="zákl. přenesená",J667,0)</f>
        <v>0</v>
      </c>
      <c r="BH667" s="195">
        <f>IF(N667="sníž. přenesená",J667,0)</f>
        <v>0</v>
      </c>
      <c r="BI667" s="195">
        <f>IF(N667="nulová",J667,0)</f>
        <v>0</v>
      </c>
      <c r="BJ667" s="93" t="s">
        <v>79</v>
      </c>
      <c r="BK667" s="195">
        <f>ROUND(I667*H667,2)</f>
        <v>0</v>
      </c>
      <c r="BL667" s="93" t="s">
        <v>176</v>
      </c>
      <c r="BM667" s="93" t="s">
        <v>775</v>
      </c>
    </row>
    <row r="668" spans="2:65" s="103" customFormat="1" ht="67.5" x14ac:dyDescent="0.3">
      <c r="B668" s="104"/>
      <c r="D668" s="198" t="s">
        <v>207</v>
      </c>
      <c r="F668" s="220" t="s">
        <v>768</v>
      </c>
      <c r="L668" s="104"/>
      <c r="M668" s="221"/>
      <c r="N668" s="105"/>
      <c r="O668" s="105"/>
      <c r="P668" s="105"/>
      <c r="Q668" s="105"/>
      <c r="R668" s="105"/>
      <c r="S668" s="105"/>
      <c r="T668" s="222"/>
      <c r="AT668" s="93" t="s">
        <v>207</v>
      </c>
      <c r="AU668" s="93" t="s">
        <v>81</v>
      </c>
    </row>
    <row r="669" spans="2:65" s="103" customFormat="1" ht="16.5" customHeight="1" x14ac:dyDescent="0.3">
      <c r="B669" s="104"/>
      <c r="C669" s="223">
        <f>MAX($C$106:C668)+1</f>
        <v>99</v>
      </c>
      <c r="D669" s="223" t="s">
        <v>397</v>
      </c>
      <c r="E669" s="224" t="s">
        <v>776</v>
      </c>
      <c r="F669" s="225" t="s">
        <v>777</v>
      </c>
      <c r="G669" s="226" t="s">
        <v>199</v>
      </c>
      <c r="H669" s="227">
        <v>77.174999999999997</v>
      </c>
      <c r="I669" s="88"/>
      <c r="J669" s="228">
        <f>ROUND(I669*H669,2)</f>
        <v>0</v>
      </c>
      <c r="K669" s="225" t="s">
        <v>175</v>
      </c>
      <c r="L669" s="229"/>
      <c r="M669" s="230" t="s">
        <v>5</v>
      </c>
      <c r="N669" s="231" t="s">
        <v>42</v>
      </c>
      <c r="O669" s="105"/>
      <c r="P669" s="193">
        <f>O669*H669</f>
        <v>0</v>
      </c>
      <c r="Q669" s="193">
        <v>4.0000000000000003E-5</v>
      </c>
      <c r="R669" s="193">
        <f>Q669*H669</f>
        <v>3.0870000000000003E-3</v>
      </c>
      <c r="S669" s="193">
        <v>0</v>
      </c>
      <c r="T669" s="194">
        <f>S669*H669</f>
        <v>0</v>
      </c>
      <c r="AR669" s="93" t="s">
        <v>225</v>
      </c>
      <c r="AT669" s="93" t="s">
        <v>397</v>
      </c>
      <c r="AU669" s="93" t="s">
        <v>81</v>
      </c>
      <c r="AY669" s="93" t="s">
        <v>169</v>
      </c>
      <c r="BE669" s="195">
        <f>IF(N669="základní",J669,0)</f>
        <v>0</v>
      </c>
      <c r="BF669" s="195">
        <f>IF(N669="snížená",J669,0)</f>
        <v>0</v>
      </c>
      <c r="BG669" s="195">
        <f>IF(N669="zákl. přenesená",J669,0)</f>
        <v>0</v>
      </c>
      <c r="BH669" s="195">
        <f>IF(N669="sníž. přenesená",J669,0)</f>
        <v>0</v>
      </c>
      <c r="BI669" s="195">
        <f>IF(N669="nulová",J669,0)</f>
        <v>0</v>
      </c>
      <c r="BJ669" s="93" t="s">
        <v>79</v>
      </c>
      <c r="BK669" s="195">
        <f>ROUND(I669*H669,2)</f>
        <v>0</v>
      </c>
      <c r="BL669" s="93" t="s">
        <v>176</v>
      </c>
      <c r="BM669" s="93" t="s">
        <v>778</v>
      </c>
    </row>
    <row r="670" spans="2:65" s="205" customFormat="1" x14ac:dyDescent="0.3">
      <c r="B670" s="204"/>
      <c r="D670" s="198" t="s">
        <v>178</v>
      </c>
      <c r="F670" s="207" t="s">
        <v>779</v>
      </c>
      <c r="H670" s="208">
        <v>77.174999999999997</v>
      </c>
      <c r="L670" s="204"/>
      <c r="M670" s="209"/>
      <c r="N670" s="210"/>
      <c r="O670" s="210"/>
      <c r="P670" s="210"/>
      <c r="Q670" s="210"/>
      <c r="R670" s="210"/>
      <c r="S670" s="210"/>
      <c r="T670" s="211"/>
      <c r="AT670" s="206" t="s">
        <v>178</v>
      </c>
      <c r="AU670" s="206" t="s">
        <v>81</v>
      </c>
      <c r="AV670" s="205" t="s">
        <v>81</v>
      </c>
      <c r="AW670" s="205" t="s">
        <v>6</v>
      </c>
      <c r="AX670" s="205" t="s">
        <v>79</v>
      </c>
      <c r="AY670" s="206" t="s">
        <v>169</v>
      </c>
    </row>
    <row r="671" spans="2:65" s="103" customFormat="1" ht="25.5" customHeight="1" x14ac:dyDescent="0.3">
      <c r="B671" s="104"/>
      <c r="C671" s="185">
        <f>MAX($C$106:C670)+1</f>
        <v>100</v>
      </c>
      <c r="D671" s="185" t="s">
        <v>171</v>
      </c>
      <c r="E671" s="186" t="s">
        <v>780</v>
      </c>
      <c r="F671" s="187" t="s">
        <v>781</v>
      </c>
      <c r="G671" s="188" t="s">
        <v>188</v>
      </c>
      <c r="H671" s="189">
        <v>278.53500000000003</v>
      </c>
      <c r="I671" s="87"/>
      <c r="J671" s="190">
        <f>ROUND(I671*H671,2)</f>
        <v>0</v>
      </c>
      <c r="K671" s="187" t="s">
        <v>175</v>
      </c>
      <c r="L671" s="104"/>
      <c r="M671" s="191" t="s">
        <v>5</v>
      </c>
      <c r="N671" s="192" t="s">
        <v>42</v>
      </c>
      <c r="O671" s="105"/>
      <c r="P671" s="193">
        <f>O671*H671</f>
        <v>0</v>
      </c>
      <c r="Q671" s="193">
        <v>9.4400000000000005E-3</v>
      </c>
      <c r="R671" s="193">
        <f>Q671*H671</f>
        <v>2.6293704000000004</v>
      </c>
      <c r="S671" s="193">
        <v>0</v>
      </c>
      <c r="T671" s="194">
        <f>S671*H671</f>
        <v>0</v>
      </c>
      <c r="AR671" s="93" t="s">
        <v>176</v>
      </c>
      <c r="AT671" s="93" t="s">
        <v>171</v>
      </c>
      <c r="AU671" s="93" t="s">
        <v>81</v>
      </c>
      <c r="AY671" s="93" t="s">
        <v>169</v>
      </c>
      <c r="BE671" s="195">
        <f>IF(N671="základní",J671,0)</f>
        <v>0</v>
      </c>
      <c r="BF671" s="195">
        <f>IF(N671="snížená",J671,0)</f>
        <v>0</v>
      </c>
      <c r="BG671" s="195">
        <f>IF(N671="zákl. přenesená",J671,0)</f>
        <v>0</v>
      </c>
      <c r="BH671" s="195">
        <f>IF(N671="sníž. přenesená",J671,0)</f>
        <v>0</v>
      </c>
      <c r="BI671" s="195">
        <f>IF(N671="nulová",J671,0)</f>
        <v>0</v>
      </c>
      <c r="BJ671" s="93" t="s">
        <v>79</v>
      </c>
      <c r="BK671" s="195">
        <f>ROUND(I671*H671,2)</f>
        <v>0</v>
      </c>
      <c r="BL671" s="93" t="s">
        <v>176</v>
      </c>
      <c r="BM671" s="93" t="s">
        <v>782</v>
      </c>
    </row>
    <row r="672" spans="2:65" s="103" customFormat="1" ht="175.5" x14ac:dyDescent="0.3">
      <c r="B672" s="104"/>
      <c r="D672" s="198" t="s">
        <v>207</v>
      </c>
      <c r="F672" s="220" t="s">
        <v>783</v>
      </c>
      <c r="L672" s="104"/>
      <c r="M672" s="221"/>
      <c r="N672" s="105"/>
      <c r="O672" s="105"/>
      <c r="P672" s="105"/>
      <c r="Q672" s="105"/>
      <c r="R672" s="105"/>
      <c r="S672" s="105"/>
      <c r="T672" s="222"/>
      <c r="AT672" s="93" t="s">
        <v>207</v>
      </c>
      <c r="AU672" s="93" t="s">
        <v>81</v>
      </c>
    </row>
    <row r="673" spans="2:65" s="197" customFormat="1" x14ac:dyDescent="0.3">
      <c r="B673" s="196"/>
      <c r="D673" s="198" t="s">
        <v>178</v>
      </c>
      <c r="E673" s="199" t="s">
        <v>5</v>
      </c>
      <c r="F673" s="200" t="s">
        <v>784</v>
      </c>
      <c r="H673" s="199" t="s">
        <v>5</v>
      </c>
      <c r="L673" s="196"/>
      <c r="M673" s="201"/>
      <c r="N673" s="202"/>
      <c r="O673" s="202"/>
      <c r="P673" s="202"/>
      <c r="Q673" s="202"/>
      <c r="R673" s="202"/>
      <c r="S673" s="202"/>
      <c r="T673" s="203"/>
      <c r="AT673" s="199" t="s">
        <v>178</v>
      </c>
      <c r="AU673" s="199" t="s">
        <v>81</v>
      </c>
      <c r="AV673" s="197" t="s">
        <v>79</v>
      </c>
      <c r="AW673" s="197" t="s">
        <v>35</v>
      </c>
      <c r="AX673" s="197" t="s">
        <v>71</v>
      </c>
      <c r="AY673" s="199" t="s">
        <v>169</v>
      </c>
    </row>
    <row r="674" spans="2:65" s="205" customFormat="1" x14ac:dyDescent="0.3">
      <c r="B674" s="204"/>
      <c r="D674" s="198" t="s">
        <v>178</v>
      </c>
      <c r="E674" s="206" t="s">
        <v>5</v>
      </c>
      <c r="F674" s="207" t="s">
        <v>785</v>
      </c>
      <c r="H674" s="208">
        <v>278.53500000000003</v>
      </c>
      <c r="L674" s="204"/>
      <c r="M674" s="209"/>
      <c r="N674" s="210"/>
      <c r="O674" s="210"/>
      <c r="P674" s="210"/>
      <c r="Q674" s="210"/>
      <c r="R674" s="210"/>
      <c r="S674" s="210"/>
      <c r="T674" s="211"/>
      <c r="AT674" s="206" t="s">
        <v>178</v>
      </c>
      <c r="AU674" s="206" t="s">
        <v>81</v>
      </c>
      <c r="AV674" s="205" t="s">
        <v>81</v>
      </c>
      <c r="AW674" s="205" t="s">
        <v>35</v>
      </c>
      <c r="AX674" s="205" t="s">
        <v>71</v>
      </c>
      <c r="AY674" s="206" t="s">
        <v>169</v>
      </c>
    </row>
    <row r="675" spans="2:65" s="213" customFormat="1" x14ac:dyDescent="0.3">
      <c r="B675" s="212"/>
      <c r="D675" s="198" t="s">
        <v>178</v>
      </c>
      <c r="E675" s="214" t="s">
        <v>5</v>
      </c>
      <c r="F675" s="215" t="s">
        <v>181</v>
      </c>
      <c r="H675" s="216">
        <v>278.53500000000003</v>
      </c>
      <c r="L675" s="212"/>
      <c r="M675" s="217"/>
      <c r="N675" s="218"/>
      <c r="O675" s="218"/>
      <c r="P675" s="218"/>
      <c r="Q675" s="218"/>
      <c r="R675" s="218"/>
      <c r="S675" s="218"/>
      <c r="T675" s="219"/>
      <c r="AT675" s="214" t="s">
        <v>178</v>
      </c>
      <c r="AU675" s="214" t="s">
        <v>81</v>
      </c>
      <c r="AV675" s="213" t="s">
        <v>176</v>
      </c>
      <c r="AW675" s="213" t="s">
        <v>35</v>
      </c>
      <c r="AX675" s="213" t="s">
        <v>79</v>
      </c>
      <c r="AY675" s="214" t="s">
        <v>169</v>
      </c>
    </row>
    <row r="676" spans="2:65" s="103" customFormat="1" ht="16.5" customHeight="1" x14ac:dyDescent="0.3">
      <c r="B676" s="104"/>
      <c r="C676" s="223">
        <f>MAX($C$106:C675)+1</f>
        <v>101</v>
      </c>
      <c r="D676" s="223" t="s">
        <v>397</v>
      </c>
      <c r="E676" s="224" t="s">
        <v>758</v>
      </c>
      <c r="F676" s="225" t="s">
        <v>759</v>
      </c>
      <c r="G676" s="226" t="s">
        <v>188</v>
      </c>
      <c r="H676" s="227">
        <f>H677</f>
        <v>284.10570000000001</v>
      </c>
      <c r="I676" s="88"/>
      <c r="J676" s="228">
        <f>ROUND(I676*H676,2)</f>
        <v>0</v>
      </c>
      <c r="K676" s="225" t="s">
        <v>175</v>
      </c>
      <c r="L676" s="229"/>
      <c r="M676" s="230" t="s">
        <v>5</v>
      </c>
      <c r="N676" s="231" t="s">
        <v>42</v>
      </c>
      <c r="O676" s="105"/>
      <c r="P676" s="193">
        <f>O676*H676</f>
        <v>0</v>
      </c>
      <c r="Q676" s="193">
        <v>1.6500000000000001E-2</v>
      </c>
      <c r="R676" s="193">
        <f>Q676*H676</f>
        <v>4.6877440500000001</v>
      </c>
      <c r="S676" s="193">
        <v>0</v>
      </c>
      <c r="T676" s="194">
        <f>S676*H676</f>
        <v>0</v>
      </c>
      <c r="AR676" s="93" t="s">
        <v>225</v>
      </c>
      <c r="AT676" s="93" t="s">
        <v>397</v>
      </c>
      <c r="AU676" s="93" t="s">
        <v>81</v>
      </c>
      <c r="AY676" s="93" t="s">
        <v>169</v>
      </c>
      <c r="BE676" s="195">
        <f>IF(N676="základní",J676,0)</f>
        <v>0</v>
      </c>
      <c r="BF676" s="195">
        <f>IF(N676="snížená",J676,0)</f>
        <v>0</v>
      </c>
      <c r="BG676" s="195">
        <f>IF(N676="zákl. přenesená",J676,0)</f>
        <v>0</v>
      </c>
      <c r="BH676" s="195">
        <f>IF(N676="sníž. přenesená",J676,0)</f>
        <v>0</v>
      </c>
      <c r="BI676" s="195">
        <f>IF(N676="nulová",J676,0)</f>
        <v>0</v>
      </c>
      <c r="BJ676" s="93" t="s">
        <v>79</v>
      </c>
      <c r="BK676" s="195">
        <f>ROUND(I676*H676,2)</f>
        <v>0</v>
      </c>
      <c r="BL676" s="93" t="s">
        <v>176</v>
      </c>
      <c r="BM676" s="93" t="s">
        <v>786</v>
      </c>
    </row>
    <row r="677" spans="2:65" s="205" customFormat="1" x14ac:dyDescent="0.3">
      <c r="B677" s="204"/>
      <c r="D677" s="198" t="s">
        <v>178</v>
      </c>
      <c r="F677" s="207" t="s">
        <v>2047</v>
      </c>
      <c r="H677" s="208">
        <f>H671*1.02</f>
        <v>284.10570000000001</v>
      </c>
      <c r="L677" s="204"/>
      <c r="M677" s="209"/>
      <c r="N677" s="210"/>
      <c r="O677" s="210"/>
      <c r="P677" s="210"/>
      <c r="Q677" s="210"/>
      <c r="R677" s="210"/>
      <c r="S677" s="210"/>
      <c r="T677" s="211"/>
      <c r="AT677" s="206" t="s">
        <v>178</v>
      </c>
      <c r="AU677" s="206" t="s">
        <v>81</v>
      </c>
      <c r="AV677" s="205" t="s">
        <v>81</v>
      </c>
      <c r="AW677" s="205" t="s">
        <v>6</v>
      </c>
      <c r="AX677" s="205" t="s">
        <v>79</v>
      </c>
      <c r="AY677" s="206" t="s">
        <v>169</v>
      </c>
    </row>
    <row r="678" spans="2:65" s="103" customFormat="1" ht="38.25" customHeight="1" x14ac:dyDescent="0.3">
      <c r="B678" s="104"/>
      <c r="C678" s="185">
        <f>MAX($C$106:C677)+1</f>
        <v>102</v>
      </c>
      <c r="D678" s="185" t="s">
        <v>171</v>
      </c>
      <c r="E678" s="186" t="s">
        <v>787</v>
      </c>
      <c r="F678" s="187" t="s">
        <v>788</v>
      </c>
      <c r="G678" s="188" t="s">
        <v>199</v>
      </c>
      <c r="H678" s="189">
        <v>150</v>
      </c>
      <c r="I678" s="87"/>
      <c r="J678" s="190">
        <f>ROUND(I678*H678,2)</f>
        <v>0</v>
      </c>
      <c r="K678" s="187" t="s">
        <v>175</v>
      </c>
      <c r="L678" s="104"/>
      <c r="M678" s="191" t="s">
        <v>5</v>
      </c>
      <c r="N678" s="192" t="s">
        <v>42</v>
      </c>
      <c r="O678" s="105"/>
      <c r="P678" s="193">
        <f>O678*H678</f>
        <v>0</v>
      </c>
      <c r="Q678" s="193">
        <v>1.7600000000000001E-3</v>
      </c>
      <c r="R678" s="193">
        <f>Q678*H678</f>
        <v>0.26400000000000001</v>
      </c>
      <c r="S678" s="193">
        <v>0</v>
      </c>
      <c r="T678" s="194">
        <f>S678*H678</f>
        <v>0</v>
      </c>
      <c r="AR678" s="93" t="s">
        <v>176</v>
      </c>
      <c r="AT678" s="93" t="s">
        <v>171</v>
      </c>
      <c r="AU678" s="93" t="s">
        <v>81</v>
      </c>
      <c r="AY678" s="93" t="s">
        <v>169</v>
      </c>
      <c r="BE678" s="195">
        <f>IF(N678="základní",J678,0)</f>
        <v>0</v>
      </c>
      <c r="BF678" s="195">
        <f>IF(N678="snížená",J678,0)</f>
        <v>0</v>
      </c>
      <c r="BG678" s="195">
        <f>IF(N678="zákl. přenesená",J678,0)</f>
        <v>0</v>
      </c>
      <c r="BH678" s="195">
        <f>IF(N678="sníž. přenesená",J678,0)</f>
        <v>0</v>
      </c>
      <c r="BI678" s="195">
        <f>IF(N678="nulová",J678,0)</f>
        <v>0</v>
      </c>
      <c r="BJ678" s="93" t="s">
        <v>79</v>
      </c>
      <c r="BK678" s="195">
        <f>ROUND(I678*H678,2)</f>
        <v>0</v>
      </c>
      <c r="BL678" s="93" t="s">
        <v>176</v>
      </c>
      <c r="BM678" s="93" t="s">
        <v>789</v>
      </c>
    </row>
    <row r="679" spans="2:65" s="103" customFormat="1" ht="16.5" customHeight="1" x14ac:dyDescent="0.3">
      <c r="B679" s="104"/>
      <c r="C679" s="223">
        <f>MAX($C$106:C678)+1</f>
        <v>103</v>
      </c>
      <c r="D679" s="223" t="s">
        <v>397</v>
      </c>
      <c r="E679" s="224" t="s">
        <v>790</v>
      </c>
      <c r="F679" s="225" t="s">
        <v>791</v>
      </c>
      <c r="G679" s="226" t="s">
        <v>188</v>
      </c>
      <c r="H679" s="227">
        <v>33</v>
      </c>
      <c r="I679" s="88"/>
      <c r="J679" s="228">
        <f>ROUND(I679*H679,2)</f>
        <v>0</v>
      </c>
      <c r="K679" s="225" t="s">
        <v>175</v>
      </c>
      <c r="L679" s="229"/>
      <c r="M679" s="230" t="s">
        <v>5</v>
      </c>
      <c r="N679" s="231" t="s">
        <v>42</v>
      </c>
      <c r="O679" s="105"/>
      <c r="P679" s="193">
        <f>O679*H679</f>
        <v>0</v>
      </c>
      <c r="Q679" s="193">
        <v>6.0000000000000001E-3</v>
      </c>
      <c r="R679" s="193">
        <f>Q679*H679</f>
        <v>0.19800000000000001</v>
      </c>
      <c r="S679" s="193">
        <v>0</v>
      </c>
      <c r="T679" s="194">
        <f>S679*H679</f>
        <v>0</v>
      </c>
      <c r="AR679" s="93" t="s">
        <v>225</v>
      </c>
      <c r="AT679" s="93" t="s">
        <v>397</v>
      </c>
      <c r="AU679" s="93" t="s">
        <v>81</v>
      </c>
      <c r="AY679" s="93" t="s">
        <v>169</v>
      </c>
      <c r="BE679" s="195">
        <f>IF(N679="základní",J679,0)</f>
        <v>0</v>
      </c>
      <c r="BF679" s="195">
        <f>IF(N679="snížená",J679,0)</f>
        <v>0</v>
      </c>
      <c r="BG679" s="195">
        <f>IF(N679="zákl. přenesená",J679,0)</f>
        <v>0</v>
      </c>
      <c r="BH679" s="195">
        <f>IF(N679="sníž. přenesená",J679,0)</f>
        <v>0</v>
      </c>
      <c r="BI679" s="195">
        <f>IF(N679="nulová",J679,0)</f>
        <v>0</v>
      </c>
      <c r="BJ679" s="93" t="s">
        <v>79</v>
      </c>
      <c r="BK679" s="195">
        <f>ROUND(I679*H679,2)</f>
        <v>0</v>
      </c>
      <c r="BL679" s="93" t="s">
        <v>176</v>
      </c>
      <c r="BM679" s="93" t="s">
        <v>792</v>
      </c>
    </row>
    <row r="680" spans="2:65" s="205" customFormat="1" x14ac:dyDescent="0.3">
      <c r="B680" s="204"/>
      <c r="D680" s="198" t="s">
        <v>178</v>
      </c>
      <c r="E680" s="206" t="s">
        <v>5</v>
      </c>
      <c r="F680" s="207" t="s">
        <v>793</v>
      </c>
      <c r="H680" s="208">
        <v>33</v>
      </c>
      <c r="L680" s="204"/>
      <c r="M680" s="209"/>
      <c r="N680" s="210"/>
      <c r="O680" s="210"/>
      <c r="P680" s="210"/>
      <c r="Q680" s="210"/>
      <c r="R680" s="210"/>
      <c r="S680" s="210"/>
      <c r="T680" s="211"/>
      <c r="AT680" s="206" t="s">
        <v>178</v>
      </c>
      <c r="AU680" s="206" t="s">
        <v>81</v>
      </c>
      <c r="AV680" s="205" t="s">
        <v>81</v>
      </c>
      <c r="AW680" s="205" t="s">
        <v>35</v>
      </c>
      <c r="AX680" s="205" t="s">
        <v>71</v>
      </c>
      <c r="AY680" s="206" t="s">
        <v>169</v>
      </c>
    </row>
    <row r="681" spans="2:65" s="213" customFormat="1" x14ac:dyDescent="0.3">
      <c r="B681" s="212"/>
      <c r="D681" s="198" t="s">
        <v>178</v>
      </c>
      <c r="E681" s="214" t="s">
        <v>5</v>
      </c>
      <c r="F681" s="215" t="s">
        <v>181</v>
      </c>
      <c r="H681" s="216">
        <v>33</v>
      </c>
      <c r="L681" s="212"/>
      <c r="M681" s="217"/>
      <c r="N681" s="218"/>
      <c r="O681" s="218"/>
      <c r="P681" s="218"/>
      <c r="Q681" s="218"/>
      <c r="R681" s="218"/>
      <c r="S681" s="218"/>
      <c r="T681" s="219"/>
      <c r="AT681" s="214" t="s">
        <v>178</v>
      </c>
      <c r="AU681" s="214" t="s">
        <v>81</v>
      </c>
      <c r="AV681" s="213" t="s">
        <v>176</v>
      </c>
      <c r="AW681" s="213" t="s">
        <v>35</v>
      </c>
      <c r="AX681" s="213" t="s">
        <v>79</v>
      </c>
      <c r="AY681" s="214" t="s">
        <v>169</v>
      </c>
    </row>
    <row r="682" spans="2:65" s="103" customFormat="1" ht="25.5" customHeight="1" x14ac:dyDescent="0.3">
      <c r="B682" s="104"/>
      <c r="C682" s="185">
        <f>MAX($C$106:C681)+1</f>
        <v>104</v>
      </c>
      <c r="D682" s="185" t="s">
        <v>171</v>
      </c>
      <c r="E682" s="186" t="s">
        <v>794</v>
      </c>
      <c r="F682" s="187" t="s">
        <v>795</v>
      </c>
      <c r="G682" s="188" t="s">
        <v>188</v>
      </c>
      <c r="H682" s="189">
        <v>311.53500000000003</v>
      </c>
      <c r="I682" s="87"/>
      <c r="J682" s="190">
        <f>ROUND(I682*H682,2)</f>
        <v>0</v>
      </c>
      <c r="K682" s="187" t="s">
        <v>175</v>
      </c>
      <c r="L682" s="104"/>
      <c r="M682" s="191" t="s">
        <v>5</v>
      </c>
      <c r="N682" s="192" t="s">
        <v>42</v>
      </c>
      <c r="O682" s="105"/>
      <c r="P682" s="193">
        <f>O682*H682</f>
        <v>0</v>
      </c>
      <c r="Q682" s="193">
        <v>3.48E-3</v>
      </c>
      <c r="R682" s="193">
        <f>Q682*H682</f>
        <v>1.0841418</v>
      </c>
      <c r="S682" s="193">
        <v>0</v>
      </c>
      <c r="T682" s="194">
        <f>S682*H682</f>
        <v>0</v>
      </c>
      <c r="AR682" s="93" t="s">
        <v>176</v>
      </c>
      <c r="AT682" s="93" t="s">
        <v>171</v>
      </c>
      <c r="AU682" s="93" t="s">
        <v>81</v>
      </c>
      <c r="AY682" s="93" t="s">
        <v>169</v>
      </c>
      <c r="BE682" s="195">
        <f>IF(N682="základní",J682,0)</f>
        <v>0</v>
      </c>
      <c r="BF682" s="195">
        <f>IF(N682="snížená",J682,0)</f>
        <v>0</v>
      </c>
      <c r="BG682" s="195">
        <f>IF(N682="zákl. přenesená",J682,0)</f>
        <v>0</v>
      </c>
      <c r="BH682" s="195">
        <f>IF(N682="sníž. přenesená",J682,0)</f>
        <v>0</v>
      </c>
      <c r="BI682" s="195">
        <f>IF(N682="nulová",J682,0)</f>
        <v>0</v>
      </c>
      <c r="BJ682" s="93" t="s">
        <v>79</v>
      </c>
      <c r="BK682" s="195">
        <f>ROUND(I682*H682,2)</f>
        <v>0</v>
      </c>
      <c r="BL682" s="93" t="s">
        <v>176</v>
      </c>
      <c r="BM682" s="93" t="s">
        <v>796</v>
      </c>
    </row>
    <row r="683" spans="2:65" s="205" customFormat="1" x14ac:dyDescent="0.3">
      <c r="B683" s="204"/>
      <c r="D683" s="198" t="s">
        <v>178</v>
      </c>
      <c r="E683" s="206" t="s">
        <v>5</v>
      </c>
      <c r="F683" s="207" t="s">
        <v>797</v>
      </c>
      <c r="H683" s="208">
        <v>311.53500000000003</v>
      </c>
      <c r="L683" s="204"/>
      <c r="M683" s="209"/>
      <c r="N683" s="210"/>
      <c r="O683" s="210"/>
      <c r="P683" s="210"/>
      <c r="Q683" s="210"/>
      <c r="R683" s="210"/>
      <c r="S683" s="210"/>
      <c r="T683" s="211"/>
      <c r="AT683" s="206" t="s">
        <v>178</v>
      </c>
      <c r="AU683" s="206" t="s">
        <v>81</v>
      </c>
      <c r="AV683" s="205" t="s">
        <v>81</v>
      </c>
      <c r="AW683" s="205" t="s">
        <v>35</v>
      </c>
      <c r="AX683" s="205" t="s">
        <v>71</v>
      </c>
      <c r="AY683" s="206" t="s">
        <v>169</v>
      </c>
    </row>
    <row r="684" spans="2:65" s="213" customFormat="1" x14ac:dyDescent="0.3">
      <c r="B684" s="212"/>
      <c r="D684" s="198" t="s">
        <v>178</v>
      </c>
      <c r="E684" s="214" t="s">
        <v>5</v>
      </c>
      <c r="F684" s="215" t="s">
        <v>181</v>
      </c>
      <c r="H684" s="216">
        <v>311.53500000000003</v>
      </c>
      <c r="L684" s="212"/>
      <c r="M684" s="217"/>
      <c r="N684" s="218"/>
      <c r="O684" s="218"/>
      <c r="P684" s="218"/>
      <c r="Q684" s="218"/>
      <c r="R684" s="218"/>
      <c r="S684" s="218"/>
      <c r="T684" s="219"/>
      <c r="AT684" s="214" t="s">
        <v>178</v>
      </c>
      <c r="AU684" s="214" t="s">
        <v>81</v>
      </c>
      <c r="AV684" s="213" t="s">
        <v>176</v>
      </c>
      <c r="AW684" s="213" t="s">
        <v>35</v>
      </c>
      <c r="AX684" s="213" t="s">
        <v>79</v>
      </c>
      <c r="AY684" s="214" t="s">
        <v>169</v>
      </c>
    </row>
    <row r="685" spans="2:65" s="103" customFormat="1" ht="25.5" customHeight="1" x14ac:dyDescent="0.3">
      <c r="B685" s="104"/>
      <c r="C685" s="185">
        <f>MAX($C$106:C684)+1</f>
        <v>105</v>
      </c>
      <c r="D685" s="185" t="s">
        <v>171</v>
      </c>
      <c r="E685" s="186" t="s">
        <v>798</v>
      </c>
      <c r="F685" s="187" t="s">
        <v>799</v>
      </c>
      <c r="G685" s="188" t="s">
        <v>188</v>
      </c>
      <c r="H685" s="189">
        <v>25.757999999999999</v>
      </c>
      <c r="I685" s="87"/>
      <c r="J685" s="190">
        <f>ROUND(I685*H685,2)</f>
        <v>0</v>
      </c>
      <c r="K685" s="187" t="s">
        <v>175</v>
      </c>
      <c r="L685" s="104"/>
      <c r="M685" s="191" t="s">
        <v>5</v>
      </c>
      <c r="N685" s="192" t="s">
        <v>42</v>
      </c>
      <c r="O685" s="105"/>
      <c r="P685" s="193">
        <f>O685*H685</f>
        <v>0</v>
      </c>
      <c r="Q685" s="193">
        <v>0</v>
      </c>
      <c r="R685" s="193">
        <f>Q685*H685</f>
        <v>0</v>
      </c>
      <c r="S685" s="193">
        <v>0</v>
      </c>
      <c r="T685" s="194">
        <f>S685*H685</f>
        <v>0</v>
      </c>
      <c r="AR685" s="93" t="s">
        <v>176</v>
      </c>
      <c r="AT685" s="93" t="s">
        <v>171</v>
      </c>
      <c r="AU685" s="93" t="s">
        <v>81</v>
      </c>
      <c r="AY685" s="93" t="s">
        <v>169</v>
      </c>
      <c r="BE685" s="195">
        <f>IF(N685="základní",J685,0)</f>
        <v>0</v>
      </c>
      <c r="BF685" s="195">
        <f>IF(N685="snížená",J685,0)</f>
        <v>0</v>
      </c>
      <c r="BG685" s="195">
        <f>IF(N685="zákl. přenesená",J685,0)</f>
        <v>0</v>
      </c>
      <c r="BH685" s="195">
        <f>IF(N685="sníž. přenesená",J685,0)</f>
        <v>0</v>
      </c>
      <c r="BI685" s="195">
        <f>IF(N685="nulová",J685,0)</f>
        <v>0</v>
      </c>
      <c r="BJ685" s="93" t="s">
        <v>79</v>
      </c>
      <c r="BK685" s="195">
        <f>ROUND(I685*H685,2)</f>
        <v>0</v>
      </c>
      <c r="BL685" s="93" t="s">
        <v>176</v>
      </c>
      <c r="BM685" s="93" t="s">
        <v>800</v>
      </c>
    </row>
    <row r="686" spans="2:65" s="197" customFormat="1" x14ac:dyDescent="0.3">
      <c r="B686" s="196"/>
      <c r="D686" s="198" t="s">
        <v>178</v>
      </c>
      <c r="E686" s="199" t="s">
        <v>5</v>
      </c>
      <c r="F686" s="200" t="s">
        <v>801</v>
      </c>
      <c r="H686" s="199" t="s">
        <v>5</v>
      </c>
      <c r="L686" s="196"/>
      <c r="M686" s="201"/>
      <c r="N686" s="202"/>
      <c r="O686" s="202"/>
      <c r="P686" s="202"/>
      <c r="Q686" s="202"/>
      <c r="R686" s="202"/>
      <c r="S686" s="202"/>
      <c r="T686" s="203"/>
      <c r="AT686" s="199" t="s">
        <v>178</v>
      </c>
      <c r="AU686" s="199" t="s">
        <v>81</v>
      </c>
      <c r="AV686" s="197" t="s">
        <v>79</v>
      </c>
      <c r="AW686" s="197" t="s">
        <v>35</v>
      </c>
      <c r="AX686" s="197" t="s">
        <v>71</v>
      </c>
      <c r="AY686" s="199" t="s">
        <v>169</v>
      </c>
    </row>
    <row r="687" spans="2:65" s="205" customFormat="1" x14ac:dyDescent="0.3">
      <c r="B687" s="204"/>
      <c r="D687" s="198" t="s">
        <v>178</v>
      </c>
      <c r="E687" s="206" t="s">
        <v>5</v>
      </c>
      <c r="F687" s="207" t="s">
        <v>802</v>
      </c>
      <c r="H687" s="208">
        <v>25.757999999999999</v>
      </c>
      <c r="L687" s="204"/>
      <c r="M687" s="209"/>
      <c r="N687" s="210"/>
      <c r="O687" s="210"/>
      <c r="P687" s="210"/>
      <c r="Q687" s="210"/>
      <c r="R687" s="210"/>
      <c r="S687" s="210"/>
      <c r="T687" s="211"/>
      <c r="AT687" s="206" t="s">
        <v>178</v>
      </c>
      <c r="AU687" s="206" t="s">
        <v>81</v>
      </c>
      <c r="AV687" s="205" t="s">
        <v>81</v>
      </c>
      <c r="AW687" s="205" t="s">
        <v>35</v>
      </c>
      <c r="AX687" s="205" t="s">
        <v>71</v>
      </c>
      <c r="AY687" s="206" t="s">
        <v>169</v>
      </c>
    </row>
    <row r="688" spans="2:65" s="213" customFormat="1" x14ac:dyDescent="0.3">
      <c r="B688" s="212"/>
      <c r="D688" s="198" t="s">
        <v>178</v>
      </c>
      <c r="E688" s="214" t="s">
        <v>5</v>
      </c>
      <c r="F688" s="215" t="s">
        <v>181</v>
      </c>
      <c r="H688" s="216">
        <v>25.757999999999999</v>
      </c>
      <c r="L688" s="212"/>
      <c r="M688" s="217"/>
      <c r="N688" s="218"/>
      <c r="O688" s="218"/>
      <c r="P688" s="218"/>
      <c r="Q688" s="218"/>
      <c r="R688" s="218"/>
      <c r="S688" s="218"/>
      <c r="T688" s="219"/>
      <c r="AT688" s="214" t="s">
        <v>178</v>
      </c>
      <c r="AU688" s="214" t="s">
        <v>81</v>
      </c>
      <c r="AV688" s="213" t="s">
        <v>176</v>
      </c>
      <c r="AW688" s="213" t="s">
        <v>35</v>
      </c>
      <c r="AX688" s="213" t="s">
        <v>79</v>
      </c>
      <c r="AY688" s="214" t="s">
        <v>169</v>
      </c>
    </row>
    <row r="689" spans="2:65" s="103" customFormat="1" ht="16.5" customHeight="1" x14ac:dyDescent="0.3">
      <c r="B689" s="104"/>
      <c r="C689" s="185">
        <f>MAX($C$106:C688)+1</f>
        <v>106</v>
      </c>
      <c r="D689" s="185" t="s">
        <v>171</v>
      </c>
      <c r="E689" s="186" t="s">
        <v>803</v>
      </c>
      <c r="F689" s="187" t="s">
        <v>804</v>
      </c>
      <c r="G689" s="188" t="s">
        <v>188</v>
      </c>
      <c r="H689" s="189">
        <f>H694</f>
        <v>299.84300000000002</v>
      </c>
      <c r="I689" s="87"/>
      <c r="J689" s="190">
        <f>ROUND(I689*H689,2)</f>
        <v>0</v>
      </c>
      <c r="K689" s="187" t="s">
        <v>175</v>
      </c>
      <c r="L689" s="104"/>
      <c r="M689" s="191" t="s">
        <v>5</v>
      </c>
      <c r="N689" s="192" t="s">
        <v>42</v>
      </c>
      <c r="O689" s="105"/>
      <c r="P689" s="193">
        <f>O689*H689</f>
        <v>0</v>
      </c>
      <c r="Q689" s="193">
        <v>0</v>
      </c>
      <c r="R689" s="193">
        <f>Q689*H689</f>
        <v>0</v>
      </c>
      <c r="S689" s="193">
        <v>0</v>
      </c>
      <c r="T689" s="194">
        <f>S689*H689</f>
        <v>0</v>
      </c>
      <c r="AR689" s="93" t="s">
        <v>176</v>
      </c>
      <c r="AT689" s="93" t="s">
        <v>171</v>
      </c>
      <c r="AU689" s="93" t="s">
        <v>81</v>
      </c>
      <c r="AY689" s="93" t="s">
        <v>169</v>
      </c>
      <c r="BE689" s="195">
        <f>IF(N689="základní",J689,0)</f>
        <v>0</v>
      </c>
      <c r="BF689" s="195">
        <f>IF(N689="snížená",J689,0)</f>
        <v>0</v>
      </c>
      <c r="BG689" s="195">
        <f>IF(N689="zákl. přenesená",J689,0)</f>
        <v>0</v>
      </c>
      <c r="BH689" s="195">
        <f>IF(N689="sníž. přenesená",J689,0)</f>
        <v>0</v>
      </c>
      <c r="BI689" s="195">
        <f>IF(N689="nulová",J689,0)</f>
        <v>0</v>
      </c>
      <c r="BJ689" s="93" t="s">
        <v>79</v>
      </c>
      <c r="BK689" s="195">
        <f>ROUND(I689*H689,2)</f>
        <v>0</v>
      </c>
      <c r="BL689" s="93" t="s">
        <v>176</v>
      </c>
      <c r="BM689" s="93" t="s">
        <v>805</v>
      </c>
    </row>
    <row r="690" spans="2:65" s="197" customFormat="1" x14ac:dyDescent="0.3">
      <c r="B690" s="196"/>
      <c r="D690" s="198" t="s">
        <v>178</v>
      </c>
      <c r="E690" s="199" t="s">
        <v>5</v>
      </c>
      <c r="F690" s="200" t="s">
        <v>2049</v>
      </c>
      <c r="H690" s="199" t="s">
        <v>5</v>
      </c>
      <c r="L690" s="196"/>
      <c r="M690" s="201"/>
      <c r="N690" s="202"/>
      <c r="O690" s="202"/>
      <c r="P690" s="202"/>
      <c r="Q690" s="202"/>
      <c r="R690" s="202"/>
      <c r="S690" s="202"/>
      <c r="T690" s="203"/>
      <c r="AT690" s="199" t="s">
        <v>178</v>
      </c>
      <c r="AU690" s="199" t="s">
        <v>81</v>
      </c>
      <c r="AV690" s="197" t="s">
        <v>79</v>
      </c>
      <c r="AW690" s="197" t="s">
        <v>35</v>
      </c>
      <c r="AX690" s="197" t="s">
        <v>71</v>
      </c>
      <c r="AY690" s="199" t="s">
        <v>169</v>
      </c>
    </row>
    <row r="691" spans="2:65" s="205" customFormat="1" x14ac:dyDescent="0.3">
      <c r="B691" s="204"/>
      <c r="D691" s="198" t="s">
        <v>178</v>
      </c>
      <c r="E691" s="206" t="s">
        <v>5</v>
      </c>
      <c r="F691" s="207" t="s">
        <v>806</v>
      </c>
      <c r="H691" s="208">
        <v>278.53500000000003</v>
      </c>
      <c r="L691" s="204"/>
      <c r="M691" s="209"/>
      <c r="N691" s="210"/>
      <c r="O691" s="210"/>
      <c r="P691" s="210"/>
      <c r="Q691" s="210"/>
      <c r="R691" s="210"/>
      <c r="S691" s="210"/>
      <c r="T691" s="211"/>
      <c r="AT691" s="206" t="s">
        <v>178</v>
      </c>
      <c r="AU691" s="206" t="s">
        <v>81</v>
      </c>
      <c r="AV691" s="205" t="s">
        <v>81</v>
      </c>
      <c r="AW691" s="205" t="s">
        <v>35</v>
      </c>
      <c r="AX691" s="205" t="s">
        <v>71</v>
      </c>
      <c r="AY691" s="206" t="s">
        <v>169</v>
      </c>
    </row>
    <row r="692" spans="2:65" s="205" customFormat="1" x14ac:dyDescent="0.3">
      <c r="B692" s="204"/>
      <c r="D692" s="198" t="s">
        <v>178</v>
      </c>
      <c r="E692" s="206" t="s">
        <v>5</v>
      </c>
      <c r="F692" s="207" t="s">
        <v>757</v>
      </c>
      <c r="H692" s="208">
        <v>1.75</v>
      </c>
      <c r="L692" s="204"/>
      <c r="M692" s="209"/>
      <c r="N692" s="210"/>
      <c r="O692" s="210"/>
      <c r="P692" s="210"/>
      <c r="Q692" s="210"/>
      <c r="R692" s="210"/>
      <c r="S692" s="210"/>
      <c r="T692" s="211"/>
      <c r="AT692" s="206" t="s">
        <v>178</v>
      </c>
      <c r="AU692" s="206" t="s">
        <v>81</v>
      </c>
      <c r="AV692" s="205" t="s">
        <v>81</v>
      </c>
      <c r="AW692" s="205" t="s">
        <v>35</v>
      </c>
      <c r="AX692" s="205" t="s">
        <v>71</v>
      </c>
      <c r="AY692" s="206" t="s">
        <v>169</v>
      </c>
    </row>
    <row r="693" spans="2:65" s="205" customFormat="1" x14ac:dyDescent="0.3">
      <c r="B693" s="204"/>
      <c r="D693" s="198" t="s">
        <v>178</v>
      </c>
      <c r="E693" s="206"/>
      <c r="F693" s="207" t="s">
        <v>2050</v>
      </c>
      <c r="H693" s="208">
        <f>0.44*(2*1.5+2*2.5+2*2.1+1.1+4*4*1.5+2*2.5+2.15)</f>
        <v>19.558</v>
      </c>
      <c r="L693" s="204"/>
      <c r="M693" s="209"/>
      <c r="N693" s="328"/>
      <c r="O693" s="328"/>
      <c r="P693" s="328"/>
      <c r="Q693" s="328"/>
      <c r="R693" s="328"/>
      <c r="S693" s="328"/>
      <c r="T693" s="211"/>
      <c r="AT693" s="206"/>
      <c r="AU693" s="206"/>
      <c r="AY693" s="206"/>
    </row>
    <row r="694" spans="2:65" s="213" customFormat="1" x14ac:dyDescent="0.3">
      <c r="B694" s="212"/>
      <c r="D694" s="198" t="s">
        <v>178</v>
      </c>
      <c r="E694" s="214" t="s">
        <v>5</v>
      </c>
      <c r="F694" s="215" t="s">
        <v>181</v>
      </c>
      <c r="H694" s="216">
        <f>SUM(H691:H693)</f>
        <v>299.84300000000002</v>
      </c>
      <c r="L694" s="212"/>
      <c r="M694" s="217"/>
      <c r="N694" s="218"/>
      <c r="O694" s="218"/>
      <c r="P694" s="218"/>
      <c r="Q694" s="218"/>
      <c r="R694" s="218"/>
      <c r="S694" s="218"/>
      <c r="T694" s="219"/>
      <c r="AT694" s="214" t="s">
        <v>178</v>
      </c>
      <c r="AU694" s="214" t="s">
        <v>81</v>
      </c>
      <c r="AV694" s="213" t="s">
        <v>176</v>
      </c>
      <c r="AW694" s="213" t="s">
        <v>35</v>
      </c>
      <c r="AX694" s="213" t="s">
        <v>79</v>
      </c>
      <c r="AY694" s="214" t="s">
        <v>169</v>
      </c>
    </row>
    <row r="695" spans="2:65" s="103" customFormat="1" ht="25.5" customHeight="1" x14ac:dyDescent="0.3">
      <c r="B695" s="104"/>
      <c r="C695" s="185">
        <f>MAX($C$106:C694)+1</f>
        <v>107</v>
      </c>
      <c r="D695" s="185" t="s">
        <v>171</v>
      </c>
      <c r="E695" s="186" t="s">
        <v>807</v>
      </c>
      <c r="F695" s="187" t="s">
        <v>808</v>
      </c>
      <c r="G695" s="188" t="s">
        <v>205</v>
      </c>
      <c r="H695" s="189">
        <v>19.911999999999999</v>
      </c>
      <c r="I695" s="87"/>
      <c r="J695" s="190">
        <f>ROUND(I695*H695,2)</f>
        <v>0</v>
      </c>
      <c r="K695" s="187" t="s">
        <v>175</v>
      </c>
      <c r="L695" s="104"/>
      <c r="M695" s="191" t="s">
        <v>5</v>
      </c>
      <c r="N695" s="192" t="s">
        <v>42</v>
      </c>
      <c r="O695" s="105"/>
      <c r="P695" s="193">
        <f>O695*H695</f>
        <v>0</v>
      </c>
      <c r="Q695" s="193">
        <v>2.45329</v>
      </c>
      <c r="R695" s="193">
        <f>Q695*H695</f>
        <v>48.849910479999998</v>
      </c>
      <c r="S695" s="193">
        <v>0</v>
      </c>
      <c r="T695" s="194">
        <f>S695*H695</f>
        <v>0</v>
      </c>
      <c r="AR695" s="93" t="s">
        <v>176</v>
      </c>
      <c r="AT695" s="93" t="s">
        <v>171</v>
      </c>
      <c r="AU695" s="93" t="s">
        <v>81</v>
      </c>
      <c r="AY695" s="93" t="s">
        <v>169</v>
      </c>
      <c r="BE695" s="195">
        <f>IF(N695="základní",J695,0)</f>
        <v>0</v>
      </c>
      <c r="BF695" s="195">
        <f>IF(N695="snížená",J695,0)</f>
        <v>0</v>
      </c>
      <c r="BG695" s="195">
        <f>IF(N695="zákl. přenesená",J695,0)</f>
        <v>0</v>
      </c>
      <c r="BH695" s="195">
        <f>IF(N695="sníž. přenesená",J695,0)</f>
        <v>0</v>
      </c>
      <c r="BI695" s="195">
        <f>IF(N695="nulová",J695,0)</f>
        <v>0</v>
      </c>
      <c r="BJ695" s="93" t="s">
        <v>79</v>
      </c>
      <c r="BK695" s="195">
        <f>ROUND(I695*H695,2)</f>
        <v>0</v>
      </c>
      <c r="BL695" s="93" t="s">
        <v>176</v>
      </c>
      <c r="BM695" s="93" t="s">
        <v>809</v>
      </c>
    </row>
    <row r="696" spans="2:65" s="103" customFormat="1" ht="175.5" x14ac:dyDescent="0.3">
      <c r="B696" s="104"/>
      <c r="D696" s="198" t="s">
        <v>207</v>
      </c>
      <c r="F696" s="220" t="s">
        <v>810</v>
      </c>
      <c r="L696" s="104"/>
      <c r="M696" s="221"/>
      <c r="N696" s="105"/>
      <c r="O696" s="105"/>
      <c r="P696" s="105"/>
      <c r="Q696" s="105"/>
      <c r="R696" s="105"/>
      <c r="S696" s="105"/>
      <c r="T696" s="222"/>
      <c r="AT696" s="93" t="s">
        <v>207</v>
      </c>
      <c r="AU696" s="93" t="s">
        <v>81</v>
      </c>
    </row>
    <row r="697" spans="2:65" s="205" customFormat="1" x14ac:dyDescent="0.3">
      <c r="B697" s="204"/>
      <c r="D697" s="198" t="s">
        <v>178</v>
      </c>
      <c r="E697" s="206" t="s">
        <v>5</v>
      </c>
      <c r="F697" s="207" t="s">
        <v>811</v>
      </c>
      <c r="H697" s="208">
        <v>19.911999999999999</v>
      </c>
      <c r="L697" s="204"/>
      <c r="M697" s="209"/>
      <c r="N697" s="210"/>
      <c r="O697" s="210"/>
      <c r="P697" s="210"/>
      <c r="Q697" s="210"/>
      <c r="R697" s="210"/>
      <c r="S697" s="210"/>
      <c r="T697" s="211"/>
      <c r="AT697" s="206" t="s">
        <v>178</v>
      </c>
      <c r="AU697" s="206" t="s">
        <v>81</v>
      </c>
      <c r="AV697" s="205" t="s">
        <v>81</v>
      </c>
      <c r="AW697" s="205" t="s">
        <v>35</v>
      </c>
      <c r="AX697" s="205" t="s">
        <v>71</v>
      </c>
      <c r="AY697" s="206" t="s">
        <v>169</v>
      </c>
    </row>
    <row r="698" spans="2:65" s="213" customFormat="1" x14ac:dyDescent="0.3">
      <c r="B698" s="212"/>
      <c r="D698" s="198" t="s">
        <v>178</v>
      </c>
      <c r="E698" s="214" t="s">
        <v>5</v>
      </c>
      <c r="F698" s="215" t="s">
        <v>181</v>
      </c>
      <c r="H698" s="216">
        <v>19.911999999999999</v>
      </c>
      <c r="L698" s="212"/>
      <c r="M698" s="217"/>
      <c r="N698" s="218"/>
      <c r="O698" s="218"/>
      <c r="P698" s="218"/>
      <c r="Q698" s="218"/>
      <c r="R698" s="218"/>
      <c r="S698" s="218"/>
      <c r="T698" s="219"/>
      <c r="AT698" s="214" t="s">
        <v>178</v>
      </c>
      <c r="AU698" s="214" t="s">
        <v>81</v>
      </c>
      <c r="AV698" s="213" t="s">
        <v>176</v>
      </c>
      <c r="AW698" s="213" t="s">
        <v>35</v>
      </c>
      <c r="AX698" s="213" t="s">
        <v>79</v>
      </c>
      <c r="AY698" s="214" t="s">
        <v>169</v>
      </c>
    </row>
    <row r="699" spans="2:65" s="103" customFormat="1" ht="38.25" customHeight="1" x14ac:dyDescent="0.3">
      <c r="B699" s="104"/>
      <c r="C699" s="185">
        <f>MAX($C$106:C698)+1</f>
        <v>108</v>
      </c>
      <c r="D699" s="185" t="s">
        <v>171</v>
      </c>
      <c r="E699" s="186" t="s">
        <v>812</v>
      </c>
      <c r="F699" s="187" t="s">
        <v>813</v>
      </c>
      <c r="G699" s="188" t="s">
        <v>205</v>
      </c>
      <c r="H699" s="189">
        <v>19.911999999999999</v>
      </c>
      <c r="I699" s="87"/>
      <c r="J699" s="190">
        <f>ROUND(I699*H699,2)</f>
        <v>0</v>
      </c>
      <c r="K699" s="187" t="s">
        <v>175</v>
      </c>
      <c r="L699" s="104"/>
      <c r="M699" s="191" t="s">
        <v>5</v>
      </c>
      <c r="N699" s="192" t="s">
        <v>42</v>
      </c>
      <c r="O699" s="105"/>
      <c r="P699" s="193">
        <f>O699*H699</f>
        <v>0</v>
      </c>
      <c r="Q699" s="193">
        <v>0</v>
      </c>
      <c r="R699" s="193">
        <f>Q699*H699</f>
        <v>0</v>
      </c>
      <c r="S699" s="193">
        <v>0</v>
      </c>
      <c r="T699" s="194">
        <f>S699*H699</f>
        <v>0</v>
      </c>
      <c r="AR699" s="93" t="s">
        <v>176</v>
      </c>
      <c r="AT699" s="93" t="s">
        <v>171</v>
      </c>
      <c r="AU699" s="93" t="s">
        <v>81</v>
      </c>
      <c r="AY699" s="93" t="s">
        <v>169</v>
      </c>
      <c r="BE699" s="195">
        <f>IF(N699="základní",J699,0)</f>
        <v>0</v>
      </c>
      <c r="BF699" s="195">
        <f>IF(N699="snížená",J699,0)</f>
        <v>0</v>
      </c>
      <c r="BG699" s="195">
        <f>IF(N699="zákl. přenesená",J699,0)</f>
        <v>0</v>
      </c>
      <c r="BH699" s="195">
        <f>IF(N699="sníž. přenesená",J699,0)</f>
        <v>0</v>
      </c>
      <c r="BI699" s="195">
        <f>IF(N699="nulová",J699,0)</f>
        <v>0</v>
      </c>
      <c r="BJ699" s="93" t="s">
        <v>79</v>
      </c>
      <c r="BK699" s="195">
        <f>ROUND(I699*H699,2)</f>
        <v>0</v>
      </c>
      <c r="BL699" s="93" t="s">
        <v>176</v>
      </c>
      <c r="BM699" s="93" t="s">
        <v>814</v>
      </c>
    </row>
    <row r="700" spans="2:65" s="103" customFormat="1" ht="81" x14ac:dyDescent="0.3">
      <c r="B700" s="104"/>
      <c r="D700" s="198" t="s">
        <v>207</v>
      </c>
      <c r="F700" s="220" t="s">
        <v>815</v>
      </c>
      <c r="L700" s="104"/>
      <c r="M700" s="221"/>
      <c r="N700" s="105"/>
      <c r="O700" s="105"/>
      <c r="P700" s="105"/>
      <c r="Q700" s="105"/>
      <c r="R700" s="105"/>
      <c r="S700" s="105"/>
      <c r="T700" s="222"/>
      <c r="AT700" s="93" t="s">
        <v>207</v>
      </c>
      <c r="AU700" s="93" t="s">
        <v>81</v>
      </c>
    </row>
    <row r="701" spans="2:65" s="103" customFormat="1" ht="25.5" customHeight="1" x14ac:dyDescent="0.3">
      <c r="B701" s="104"/>
      <c r="C701" s="185">
        <f>MAX($C$106:C700)+1</f>
        <v>109</v>
      </c>
      <c r="D701" s="185" t="s">
        <v>171</v>
      </c>
      <c r="E701" s="186" t="s">
        <v>816</v>
      </c>
      <c r="F701" s="187" t="s">
        <v>817</v>
      </c>
      <c r="G701" s="188" t="s">
        <v>205</v>
      </c>
      <c r="H701" s="189">
        <v>19.911999999999999</v>
      </c>
      <c r="I701" s="87"/>
      <c r="J701" s="190">
        <f>ROUND(I701*H701,2)</f>
        <v>0</v>
      </c>
      <c r="K701" s="187" t="s">
        <v>175</v>
      </c>
      <c r="L701" s="104"/>
      <c r="M701" s="191" t="s">
        <v>5</v>
      </c>
      <c r="N701" s="192" t="s">
        <v>42</v>
      </c>
      <c r="O701" s="105"/>
      <c r="P701" s="193">
        <f>O701*H701</f>
        <v>0</v>
      </c>
      <c r="Q701" s="193">
        <v>2.5250000000000002E-2</v>
      </c>
      <c r="R701" s="193">
        <f>Q701*H701</f>
        <v>0.50277800000000006</v>
      </c>
      <c r="S701" s="193">
        <v>0</v>
      </c>
      <c r="T701" s="194">
        <f>S701*H701</f>
        <v>0</v>
      </c>
      <c r="AR701" s="93" t="s">
        <v>176</v>
      </c>
      <c r="AT701" s="93" t="s">
        <v>171</v>
      </c>
      <c r="AU701" s="93" t="s">
        <v>81</v>
      </c>
      <c r="AY701" s="93" t="s">
        <v>169</v>
      </c>
      <c r="BE701" s="195">
        <f>IF(N701="základní",J701,0)</f>
        <v>0</v>
      </c>
      <c r="BF701" s="195">
        <f>IF(N701="snížená",J701,0)</f>
        <v>0</v>
      </c>
      <c r="BG701" s="195">
        <f>IF(N701="zákl. přenesená",J701,0)</f>
        <v>0</v>
      </c>
      <c r="BH701" s="195">
        <f>IF(N701="sníž. přenesená",J701,0)</f>
        <v>0</v>
      </c>
      <c r="BI701" s="195">
        <f>IF(N701="nulová",J701,0)</f>
        <v>0</v>
      </c>
      <c r="BJ701" s="93" t="s">
        <v>79</v>
      </c>
      <c r="BK701" s="195">
        <f>ROUND(I701*H701,2)</f>
        <v>0</v>
      </c>
      <c r="BL701" s="93" t="s">
        <v>176</v>
      </c>
      <c r="BM701" s="93" t="s">
        <v>818</v>
      </c>
    </row>
    <row r="702" spans="2:65" s="205" customFormat="1" x14ac:dyDescent="0.3">
      <c r="B702" s="204"/>
      <c r="D702" s="198" t="s">
        <v>178</v>
      </c>
      <c r="E702" s="206" t="s">
        <v>5</v>
      </c>
      <c r="F702" s="207" t="s">
        <v>811</v>
      </c>
      <c r="H702" s="208">
        <v>19.911999999999999</v>
      </c>
      <c r="L702" s="204"/>
      <c r="M702" s="209"/>
      <c r="N702" s="210"/>
      <c r="O702" s="210"/>
      <c r="P702" s="210"/>
      <c r="Q702" s="210"/>
      <c r="R702" s="210"/>
      <c r="S702" s="210"/>
      <c r="T702" s="211"/>
      <c r="AT702" s="206" t="s">
        <v>178</v>
      </c>
      <c r="AU702" s="206" t="s">
        <v>81</v>
      </c>
      <c r="AV702" s="205" t="s">
        <v>81</v>
      </c>
      <c r="AW702" s="205" t="s">
        <v>35</v>
      </c>
      <c r="AX702" s="205" t="s">
        <v>71</v>
      </c>
      <c r="AY702" s="206" t="s">
        <v>169</v>
      </c>
    </row>
    <row r="703" spans="2:65" s="213" customFormat="1" x14ac:dyDescent="0.3">
      <c r="B703" s="212"/>
      <c r="D703" s="198" t="s">
        <v>178</v>
      </c>
      <c r="E703" s="214" t="s">
        <v>5</v>
      </c>
      <c r="F703" s="215" t="s">
        <v>181</v>
      </c>
      <c r="H703" s="216">
        <v>19.911999999999999</v>
      </c>
      <c r="L703" s="212"/>
      <c r="M703" s="217"/>
      <c r="N703" s="218"/>
      <c r="O703" s="218"/>
      <c r="P703" s="218"/>
      <c r="Q703" s="218"/>
      <c r="R703" s="218"/>
      <c r="S703" s="218"/>
      <c r="T703" s="219"/>
      <c r="AT703" s="214" t="s">
        <v>178</v>
      </c>
      <c r="AU703" s="214" t="s">
        <v>81</v>
      </c>
      <c r="AV703" s="213" t="s">
        <v>176</v>
      </c>
      <c r="AW703" s="213" t="s">
        <v>35</v>
      </c>
      <c r="AX703" s="213" t="s">
        <v>79</v>
      </c>
      <c r="AY703" s="214" t="s">
        <v>169</v>
      </c>
    </row>
    <row r="704" spans="2:65" s="103" customFormat="1" ht="16.5" customHeight="1" x14ac:dyDescent="0.3">
      <c r="B704" s="104"/>
      <c r="C704" s="185">
        <f>MAX($C$106:C703)+1</f>
        <v>110</v>
      </c>
      <c r="D704" s="185" t="s">
        <v>171</v>
      </c>
      <c r="E704" s="186" t="s">
        <v>2058</v>
      </c>
      <c r="F704" s="187" t="s">
        <v>2059</v>
      </c>
      <c r="G704" s="188" t="s">
        <v>188</v>
      </c>
      <c r="H704" s="189">
        <v>74.58</v>
      </c>
      <c r="I704" s="87"/>
      <c r="J704" s="190">
        <f>ROUND(I704*H704,2)</f>
        <v>0</v>
      </c>
      <c r="K704" s="187"/>
      <c r="L704" s="104"/>
      <c r="M704" s="191" t="s">
        <v>5</v>
      </c>
      <c r="N704" s="192" t="s">
        <v>42</v>
      </c>
      <c r="O704" s="105"/>
      <c r="P704" s="193">
        <f>O704*H704</f>
        <v>0</v>
      </c>
      <c r="Q704" s="193">
        <v>8.2110000000000002E-2</v>
      </c>
      <c r="R704" s="193">
        <f>Q704*H704</f>
        <v>6.1237637999999999</v>
      </c>
      <c r="S704" s="193">
        <v>0</v>
      </c>
      <c r="T704" s="194">
        <f>S704*H704</f>
        <v>0</v>
      </c>
      <c r="AR704" s="93" t="s">
        <v>176</v>
      </c>
      <c r="AT704" s="93" t="s">
        <v>171</v>
      </c>
      <c r="AU704" s="93" t="s">
        <v>81</v>
      </c>
      <c r="AY704" s="93" t="s">
        <v>169</v>
      </c>
      <c r="BE704" s="195">
        <f>IF(N704="základní",J704,0)</f>
        <v>0</v>
      </c>
      <c r="BF704" s="195">
        <f>IF(N704="snížená",J704,0)</f>
        <v>0</v>
      </c>
      <c r="BG704" s="195">
        <f>IF(N704="zákl. přenesená",J704,0)</f>
        <v>0</v>
      </c>
      <c r="BH704" s="195">
        <f>IF(N704="sníž. přenesená",J704,0)</f>
        <v>0</v>
      </c>
      <c r="BI704" s="195">
        <f>IF(N704="nulová",J704,0)</f>
        <v>0</v>
      </c>
      <c r="BJ704" s="93" t="s">
        <v>79</v>
      </c>
      <c r="BK704" s="195">
        <f>ROUND(I704*H704,2)</f>
        <v>0</v>
      </c>
      <c r="BL704" s="93" t="s">
        <v>176</v>
      </c>
      <c r="BM704" s="93" t="s">
        <v>819</v>
      </c>
    </row>
    <row r="705" spans="2:65" s="103" customFormat="1" ht="54" x14ac:dyDescent="0.3">
      <c r="B705" s="104"/>
      <c r="D705" s="198" t="s">
        <v>207</v>
      </c>
      <c r="F705" s="220" t="s">
        <v>820</v>
      </c>
      <c r="L705" s="104"/>
      <c r="M705" s="221"/>
      <c r="N705" s="105"/>
      <c r="O705" s="105"/>
      <c r="P705" s="105"/>
      <c r="Q705" s="105"/>
      <c r="R705" s="105"/>
      <c r="S705" s="105"/>
      <c r="T705" s="222"/>
      <c r="AT705" s="93" t="s">
        <v>207</v>
      </c>
      <c r="AU705" s="93" t="s">
        <v>81</v>
      </c>
    </row>
    <row r="706" spans="2:65" s="205" customFormat="1" x14ac:dyDescent="0.3">
      <c r="B706" s="204"/>
      <c r="D706" s="198" t="s">
        <v>178</v>
      </c>
      <c r="E706" s="206" t="s">
        <v>5</v>
      </c>
      <c r="F706" s="207" t="s">
        <v>821</v>
      </c>
      <c r="H706" s="208">
        <v>74.58</v>
      </c>
      <c r="L706" s="204"/>
      <c r="M706" s="209"/>
      <c r="N706" s="210"/>
      <c r="O706" s="210"/>
      <c r="P706" s="210"/>
      <c r="Q706" s="210"/>
      <c r="R706" s="210"/>
      <c r="S706" s="210"/>
      <c r="T706" s="211"/>
      <c r="AT706" s="206" t="s">
        <v>178</v>
      </c>
      <c r="AU706" s="206" t="s">
        <v>81</v>
      </c>
      <c r="AV706" s="205" t="s">
        <v>81</v>
      </c>
      <c r="AW706" s="205" t="s">
        <v>35</v>
      </c>
      <c r="AX706" s="205" t="s">
        <v>71</v>
      </c>
      <c r="AY706" s="206" t="s">
        <v>169</v>
      </c>
    </row>
    <row r="707" spans="2:65" s="213" customFormat="1" x14ac:dyDescent="0.3">
      <c r="B707" s="212"/>
      <c r="D707" s="198" t="s">
        <v>178</v>
      </c>
      <c r="E707" s="214" t="s">
        <v>5</v>
      </c>
      <c r="F707" s="215" t="s">
        <v>181</v>
      </c>
      <c r="H707" s="216">
        <v>74.58</v>
      </c>
      <c r="L707" s="212"/>
      <c r="M707" s="217"/>
      <c r="N707" s="218"/>
      <c r="O707" s="218"/>
      <c r="P707" s="218"/>
      <c r="Q707" s="218"/>
      <c r="R707" s="218"/>
      <c r="S707" s="218"/>
      <c r="T707" s="219"/>
      <c r="AT707" s="214" t="s">
        <v>178</v>
      </c>
      <c r="AU707" s="214" t="s">
        <v>81</v>
      </c>
      <c r="AV707" s="213" t="s">
        <v>176</v>
      </c>
      <c r="AW707" s="213" t="s">
        <v>35</v>
      </c>
      <c r="AX707" s="213" t="s">
        <v>79</v>
      </c>
      <c r="AY707" s="214" t="s">
        <v>169</v>
      </c>
    </row>
    <row r="708" spans="2:65" s="103" customFormat="1" ht="16.5" customHeight="1" x14ac:dyDescent="0.3">
      <c r="B708" s="104"/>
      <c r="C708" s="185">
        <f>MAX($C$106:C707)+1</f>
        <v>111</v>
      </c>
      <c r="D708" s="185" t="s">
        <v>171</v>
      </c>
      <c r="E708" s="186" t="s">
        <v>2060</v>
      </c>
      <c r="F708" s="187" t="s">
        <v>2061</v>
      </c>
      <c r="G708" s="188" t="s">
        <v>188</v>
      </c>
      <c r="H708" s="189">
        <v>192.08</v>
      </c>
      <c r="I708" s="87"/>
      <c r="J708" s="190">
        <f>ROUND(I708*H708,2)</f>
        <v>0</v>
      </c>
      <c r="K708" s="187"/>
      <c r="L708" s="104"/>
      <c r="M708" s="191" t="s">
        <v>5</v>
      </c>
      <c r="N708" s="192" t="s">
        <v>42</v>
      </c>
      <c r="O708" s="105"/>
      <c r="P708" s="193">
        <f>O708*H708</f>
        <v>0</v>
      </c>
      <c r="Q708" s="193">
        <v>0.10557</v>
      </c>
      <c r="R708" s="193">
        <f>Q708*H708</f>
        <v>20.277885600000001</v>
      </c>
      <c r="S708" s="193">
        <v>0</v>
      </c>
      <c r="T708" s="194">
        <f>S708*H708</f>
        <v>0</v>
      </c>
      <c r="AR708" s="93" t="s">
        <v>176</v>
      </c>
      <c r="AT708" s="93" t="s">
        <v>171</v>
      </c>
      <c r="AU708" s="93" t="s">
        <v>81</v>
      </c>
      <c r="AY708" s="93" t="s">
        <v>169</v>
      </c>
      <c r="BE708" s="195">
        <f>IF(N708="základní",J708,0)</f>
        <v>0</v>
      </c>
      <c r="BF708" s="195">
        <f>IF(N708="snížená",J708,0)</f>
        <v>0</v>
      </c>
      <c r="BG708" s="195">
        <f>IF(N708="zákl. přenesená",J708,0)</f>
        <v>0</v>
      </c>
      <c r="BH708" s="195">
        <f>IF(N708="sníž. přenesená",J708,0)</f>
        <v>0</v>
      </c>
      <c r="BI708" s="195">
        <f>IF(N708="nulová",J708,0)</f>
        <v>0</v>
      </c>
      <c r="BJ708" s="93" t="s">
        <v>79</v>
      </c>
      <c r="BK708" s="195">
        <f>ROUND(I708*H708,2)</f>
        <v>0</v>
      </c>
      <c r="BL708" s="93" t="s">
        <v>176</v>
      </c>
      <c r="BM708" s="93" t="s">
        <v>822</v>
      </c>
    </row>
    <row r="709" spans="2:65" s="103" customFormat="1" ht="54" x14ac:dyDescent="0.3">
      <c r="B709" s="104"/>
      <c r="D709" s="198" t="s">
        <v>207</v>
      </c>
      <c r="F709" s="220" t="s">
        <v>820</v>
      </c>
      <c r="L709" s="104"/>
      <c r="M709" s="221"/>
      <c r="N709" s="105"/>
      <c r="O709" s="105"/>
      <c r="P709" s="105"/>
      <c r="Q709" s="105"/>
      <c r="R709" s="105"/>
      <c r="S709" s="105"/>
      <c r="T709" s="222"/>
      <c r="AT709" s="93" t="s">
        <v>207</v>
      </c>
      <c r="AU709" s="93" t="s">
        <v>81</v>
      </c>
    </row>
    <row r="710" spans="2:65" s="205" customFormat="1" x14ac:dyDescent="0.3">
      <c r="B710" s="204"/>
      <c r="D710" s="198" t="s">
        <v>178</v>
      </c>
      <c r="E710" s="206" t="s">
        <v>5</v>
      </c>
      <c r="F710" s="207" t="s">
        <v>823</v>
      </c>
      <c r="H710" s="208">
        <v>192.08</v>
      </c>
      <c r="L710" s="204"/>
      <c r="M710" s="209"/>
      <c r="N710" s="210"/>
      <c r="O710" s="210"/>
      <c r="P710" s="210"/>
      <c r="Q710" s="210"/>
      <c r="R710" s="210"/>
      <c r="S710" s="210"/>
      <c r="T710" s="211"/>
      <c r="AT710" s="206" t="s">
        <v>178</v>
      </c>
      <c r="AU710" s="206" t="s">
        <v>81</v>
      </c>
      <c r="AV710" s="205" t="s">
        <v>81</v>
      </c>
      <c r="AW710" s="205" t="s">
        <v>35</v>
      </c>
      <c r="AX710" s="205" t="s">
        <v>71</v>
      </c>
      <c r="AY710" s="206" t="s">
        <v>169</v>
      </c>
    </row>
    <row r="711" spans="2:65" s="213" customFormat="1" x14ac:dyDescent="0.3">
      <c r="B711" s="212"/>
      <c r="D711" s="198" t="s">
        <v>178</v>
      </c>
      <c r="E711" s="214" t="s">
        <v>5</v>
      </c>
      <c r="F711" s="215" t="s">
        <v>181</v>
      </c>
      <c r="H711" s="216">
        <v>192.08</v>
      </c>
      <c r="L711" s="212"/>
      <c r="M711" s="217"/>
      <c r="N711" s="218"/>
      <c r="O711" s="218"/>
      <c r="P711" s="218"/>
      <c r="Q711" s="218"/>
      <c r="R711" s="218"/>
      <c r="S711" s="218"/>
      <c r="T711" s="219"/>
      <c r="AT711" s="214" t="s">
        <v>178</v>
      </c>
      <c r="AU711" s="214" t="s">
        <v>81</v>
      </c>
      <c r="AV711" s="213" t="s">
        <v>176</v>
      </c>
      <c r="AW711" s="213" t="s">
        <v>35</v>
      </c>
      <c r="AX711" s="213" t="s">
        <v>79</v>
      </c>
      <c r="AY711" s="214" t="s">
        <v>169</v>
      </c>
    </row>
    <row r="712" spans="2:65" s="103" customFormat="1" ht="16.5" customHeight="1" x14ac:dyDescent="0.3">
      <c r="B712" s="104"/>
      <c r="C712" s="185">
        <f>MAX($C$106:C711)+1</f>
        <v>112</v>
      </c>
      <c r="D712" s="185" t="s">
        <v>171</v>
      </c>
      <c r="E712" s="186" t="s">
        <v>2062</v>
      </c>
      <c r="F712" s="187" t="s">
        <v>2063</v>
      </c>
      <c r="G712" s="188" t="s">
        <v>188</v>
      </c>
      <c r="H712" s="189">
        <v>109.77</v>
      </c>
      <c r="I712" s="87"/>
      <c r="J712" s="190">
        <f>ROUND(I712*H712,2)</f>
        <v>0</v>
      </c>
      <c r="K712" s="187"/>
      <c r="L712" s="104"/>
      <c r="M712" s="191" t="s">
        <v>5</v>
      </c>
      <c r="N712" s="192" t="s">
        <v>42</v>
      </c>
      <c r="O712" s="105"/>
      <c r="P712" s="193">
        <f>O712*H712</f>
        <v>0</v>
      </c>
      <c r="Q712" s="193">
        <v>0.1173</v>
      </c>
      <c r="R712" s="193">
        <f>Q712*H712</f>
        <v>12.876021</v>
      </c>
      <c r="S712" s="193">
        <v>0</v>
      </c>
      <c r="T712" s="194">
        <f>S712*H712</f>
        <v>0</v>
      </c>
      <c r="AR712" s="93" t="s">
        <v>176</v>
      </c>
      <c r="AT712" s="93" t="s">
        <v>171</v>
      </c>
      <c r="AU712" s="93" t="s">
        <v>81</v>
      </c>
      <c r="AY712" s="93" t="s">
        <v>169</v>
      </c>
      <c r="BE712" s="195">
        <f>IF(N712="základní",J712,0)</f>
        <v>0</v>
      </c>
      <c r="BF712" s="195">
        <f>IF(N712="snížená",J712,0)</f>
        <v>0</v>
      </c>
      <c r="BG712" s="195">
        <f>IF(N712="zákl. přenesená",J712,0)</f>
        <v>0</v>
      </c>
      <c r="BH712" s="195">
        <f>IF(N712="sníž. přenesená",J712,0)</f>
        <v>0</v>
      </c>
      <c r="BI712" s="195">
        <f>IF(N712="nulová",J712,0)</f>
        <v>0</v>
      </c>
      <c r="BJ712" s="93" t="s">
        <v>79</v>
      </c>
      <c r="BK712" s="195">
        <f>ROUND(I712*H712,2)</f>
        <v>0</v>
      </c>
      <c r="BL712" s="93" t="s">
        <v>176</v>
      </c>
      <c r="BM712" s="93" t="s">
        <v>824</v>
      </c>
    </row>
    <row r="713" spans="2:65" s="103" customFormat="1" ht="54" x14ac:dyDescent="0.3">
      <c r="B713" s="104"/>
      <c r="D713" s="198" t="s">
        <v>207</v>
      </c>
      <c r="F713" s="220" t="s">
        <v>820</v>
      </c>
      <c r="L713" s="104"/>
      <c r="M713" s="221"/>
      <c r="N713" s="105"/>
      <c r="O713" s="105"/>
      <c r="P713" s="105"/>
      <c r="Q713" s="105"/>
      <c r="R713" s="105"/>
      <c r="S713" s="105"/>
      <c r="T713" s="222"/>
      <c r="AT713" s="93" t="s">
        <v>207</v>
      </c>
      <c r="AU713" s="93" t="s">
        <v>81</v>
      </c>
    </row>
    <row r="714" spans="2:65" s="205" customFormat="1" x14ac:dyDescent="0.3">
      <c r="B714" s="204"/>
      <c r="D714" s="198" t="s">
        <v>178</v>
      </c>
      <c r="E714" s="206" t="s">
        <v>5</v>
      </c>
      <c r="F714" s="207" t="s">
        <v>825</v>
      </c>
      <c r="H714" s="208">
        <v>109.77</v>
      </c>
      <c r="L714" s="204"/>
      <c r="M714" s="209"/>
      <c r="N714" s="210"/>
      <c r="O714" s="210"/>
      <c r="P714" s="210"/>
      <c r="Q714" s="210"/>
      <c r="R714" s="210"/>
      <c r="S714" s="210"/>
      <c r="T714" s="211"/>
      <c r="AT714" s="206" t="s">
        <v>178</v>
      </c>
      <c r="AU714" s="206" t="s">
        <v>81</v>
      </c>
      <c r="AV714" s="205" t="s">
        <v>81</v>
      </c>
      <c r="AW714" s="205" t="s">
        <v>35</v>
      </c>
      <c r="AX714" s="205" t="s">
        <v>71</v>
      </c>
      <c r="AY714" s="206" t="s">
        <v>169</v>
      </c>
    </row>
    <row r="715" spans="2:65" s="213" customFormat="1" x14ac:dyDescent="0.3">
      <c r="B715" s="212"/>
      <c r="D715" s="198" t="s">
        <v>178</v>
      </c>
      <c r="E715" s="214" t="s">
        <v>5</v>
      </c>
      <c r="F715" s="215" t="s">
        <v>181</v>
      </c>
      <c r="H715" s="216">
        <v>109.77</v>
      </c>
      <c r="L715" s="212"/>
      <c r="M715" s="217"/>
      <c r="N715" s="218"/>
      <c r="O715" s="218"/>
      <c r="P715" s="218"/>
      <c r="Q715" s="218"/>
      <c r="R715" s="218"/>
      <c r="S715" s="218"/>
      <c r="T715" s="219"/>
      <c r="AT715" s="214" t="s">
        <v>178</v>
      </c>
      <c r="AU715" s="214" t="s">
        <v>81</v>
      </c>
      <c r="AV715" s="213" t="s">
        <v>176</v>
      </c>
      <c r="AW715" s="213" t="s">
        <v>35</v>
      </c>
      <c r="AX715" s="213" t="s">
        <v>79</v>
      </c>
      <c r="AY715" s="214" t="s">
        <v>169</v>
      </c>
    </row>
    <row r="716" spans="2:65" s="103" customFormat="1" ht="16.5" customHeight="1" x14ac:dyDescent="0.3">
      <c r="B716" s="104"/>
      <c r="C716" s="185">
        <f>MAX($C$106:C715)+1</f>
        <v>113</v>
      </c>
      <c r="D716" s="185" t="s">
        <v>171</v>
      </c>
      <c r="E716" s="186" t="s">
        <v>826</v>
      </c>
      <c r="F716" s="187" t="s">
        <v>827</v>
      </c>
      <c r="G716" s="188" t="s">
        <v>188</v>
      </c>
      <c r="H716" s="189">
        <v>487.28</v>
      </c>
      <c r="I716" s="87"/>
      <c r="J716" s="190">
        <f>ROUND(I716*H716,2)</f>
        <v>0</v>
      </c>
      <c r="K716" s="187" t="s">
        <v>175</v>
      </c>
      <c r="L716" s="104"/>
      <c r="M716" s="191" t="s">
        <v>5</v>
      </c>
      <c r="N716" s="192" t="s">
        <v>42</v>
      </c>
      <c r="O716" s="105"/>
      <c r="P716" s="193">
        <f>O716*H716</f>
        <v>0</v>
      </c>
      <c r="Q716" s="193">
        <v>1.2999999999999999E-4</v>
      </c>
      <c r="R716" s="193">
        <f>Q716*H716</f>
        <v>6.3346399999999997E-2</v>
      </c>
      <c r="S716" s="193">
        <v>0</v>
      </c>
      <c r="T716" s="194">
        <f>S716*H716</f>
        <v>0</v>
      </c>
      <c r="AR716" s="93" t="s">
        <v>176</v>
      </c>
      <c r="AT716" s="93" t="s">
        <v>171</v>
      </c>
      <c r="AU716" s="93" t="s">
        <v>81</v>
      </c>
      <c r="AY716" s="93" t="s">
        <v>169</v>
      </c>
      <c r="BE716" s="195">
        <f>IF(N716="základní",J716,0)</f>
        <v>0</v>
      </c>
      <c r="BF716" s="195">
        <f>IF(N716="snížená",J716,0)</f>
        <v>0</v>
      </c>
      <c r="BG716" s="195">
        <f>IF(N716="zákl. přenesená",J716,0)</f>
        <v>0</v>
      </c>
      <c r="BH716" s="195">
        <f>IF(N716="sníž. přenesená",J716,0)</f>
        <v>0</v>
      </c>
      <c r="BI716" s="195">
        <f>IF(N716="nulová",J716,0)</f>
        <v>0</v>
      </c>
      <c r="BJ716" s="93" t="s">
        <v>79</v>
      </c>
      <c r="BK716" s="195">
        <f>ROUND(I716*H716,2)</f>
        <v>0</v>
      </c>
      <c r="BL716" s="93" t="s">
        <v>176</v>
      </c>
      <c r="BM716" s="93" t="s">
        <v>828</v>
      </c>
    </row>
    <row r="717" spans="2:65" s="205" customFormat="1" x14ac:dyDescent="0.3">
      <c r="B717" s="204"/>
      <c r="D717" s="198" t="s">
        <v>178</v>
      </c>
      <c r="E717" s="206" t="s">
        <v>5</v>
      </c>
      <c r="F717" s="207" t="s">
        <v>823</v>
      </c>
      <c r="H717" s="208">
        <v>192.08</v>
      </c>
      <c r="L717" s="204"/>
      <c r="M717" s="209"/>
      <c r="N717" s="210"/>
      <c r="O717" s="210"/>
      <c r="P717" s="210"/>
      <c r="Q717" s="210"/>
      <c r="R717" s="210"/>
      <c r="S717" s="210"/>
      <c r="T717" s="211"/>
      <c r="AT717" s="206" t="s">
        <v>178</v>
      </c>
      <c r="AU717" s="206" t="s">
        <v>81</v>
      </c>
      <c r="AV717" s="205" t="s">
        <v>81</v>
      </c>
      <c r="AW717" s="205" t="s">
        <v>35</v>
      </c>
      <c r="AX717" s="205" t="s">
        <v>71</v>
      </c>
      <c r="AY717" s="206" t="s">
        <v>169</v>
      </c>
    </row>
    <row r="718" spans="2:65" s="205" customFormat="1" x14ac:dyDescent="0.3">
      <c r="B718" s="204"/>
      <c r="D718" s="198" t="s">
        <v>178</v>
      </c>
      <c r="E718" s="206" t="s">
        <v>5</v>
      </c>
      <c r="F718" s="207" t="s">
        <v>821</v>
      </c>
      <c r="H718" s="208">
        <v>74.58</v>
      </c>
      <c r="L718" s="204"/>
      <c r="M718" s="209"/>
      <c r="N718" s="210"/>
      <c r="O718" s="210"/>
      <c r="P718" s="210"/>
      <c r="Q718" s="210"/>
      <c r="R718" s="210"/>
      <c r="S718" s="210"/>
      <c r="T718" s="211"/>
      <c r="AT718" s="206" t="s">
        <v>178</v>
      </c>
      <c r="AU718" s="206" t="s">
        <v>81</v>
      </c>
      <c r="AV718" s="205" t="s">
        <v>81</v>
      </c>
      <c r="AW718" s="205" t="s">
        <v>35</v>
      </c>
      <c r="AX718" s="205" t="s">
        <v>71</v>
      </c>
      <c r="AY718" s="206" t="s">
        <v>169</v>
      </c>
    </row>
    <row r="719" spans="2:65" s="205" customFormat="1" x14ac:dyDescent="0.3">
      <c r="B719" s="204"/>
      <c r="D719" s="198" t="s">
        <v>178</v>
      </c>
      <c r="E719" s="206" t="s">
        <v>5</v>
      </c>
      <c r="F719" s="207" t="s">
        <v>829</v>
      </c>
      <c r="H719" s="208">
        <v>110.85</v>
      </c>
      <c r="L719" s="204"/>
      <c r="M719" s="209"/>
      <c r="N719" s="210"/>
      <c r="O719" s="210"/>
      <c r="P719" s="210"/>
      <c r="Q719" s="210"/>
      <c r="R719" s="210"/>
      <c r="S719" s="210"/>
      <c r="T719" s="211"/>
      <c r="AT719" s="206" t="s">
        <v>178</v>
      </c>
      <c r="AU719" s="206" t="s">
        <v>81</v>
      </c>
      <c r="AV719" s="205" t="s">
        <v>81</v>
      </c>
      <c r="AW719" s="205" t="s">
        <v>35</v>
      </c>
      <c r="AX719" s="205" t="s">
        <v>71</v>
      </c>
      <c r="AY719" s="206" t="s">
        <v>169</v>
      </c>
    </row>
    <row r="720" spans="2:65" s="205" customFormat="1" x14ac:dyDescent="0.3">
      <c r="B720" s="204"/>
      <c r="D720" s="198" t="s">
        <v>178</v>
      </c>
      <c r="E720" s="206" t="s">
        <v>5</v>
      </c>
      <c r="F720" s="207" t="s">
        <v>825</v>
      </c>
      <c r="H720" s="208">
        <v>109.77</v>
      </c>
      <c r="L720" s="204"/>
      <c r="M720" s="209"/>
      <c r="N720" s="210"/>
      <c r="O720" s="210"/>
      <c r="P720" s="210"/>
      <c r="Q720" s="210"/>
      <c r="R720" s="210"/>
      <c r="S720" s="210"/>
      <c r="T720" s="211"/>
      <c r="AT720" s="206" t="s">
        <v>178</v>
      </c>
      <c r="AU720" s="206" t="s">
        <v>81</v>
      </c>
      <c r="AV720" s="205" t="s">
        <v>81</v>
      </c>
      <c r="AW720" s="205" t="s">
        <v>35</v>
      </c>
      <c r="AX720" s="205" t="s">
        <v>71</v>
      </c>
      <c r="AY720" s="206" t="s">
        <v>169</v>
      </c>
    </row>
    <row r="721" spans="2:65" s="213" customFormat="1" x14ac:dyDescent="0.3">
      <c r="B721" s="212"/>
      <c r="D721" s="198" t="s">
        <v>178</v>
      </c>
      <c r="E721" s="214" t="s">
        <v>5</v>
      </c>
      <c r="F721" s="215" t="s">
        <v>181</v>
      </c>
      <c r="H721" s="216">
        <v>487.28</v>
      </c>
      <c r="L721" s="212"/>
      <c r="M721" s="217"/>
      <c r="N721" s="218"/>
      <c r="O721" s="218"/>
      <c r="P721" s="218"/>
      <c r="Q721" s="218"/>
      <c r="R721" s="218"/>
      <c r="S721" s="218"/>
      <c r="T721" s="219"/>
      <c r="AT721" s="214" t="s">
        <v>178</v>
      </c>
      <c r="AU721" s="214" t="s">
        <v>81</v>
      </c>
      <c r="AV721" s="213" t="s">
        <v>176</v>
      </c>
      <c r="AW721" s="213" t="s">
        <v>35</v>
      </c>
      <c r="AX721" s="213" t="s">
        <v>79</v>
      </c>
      <c r="AY721" s="214" t="s">
        <v>169</v>
      </c>
    </row>
    <row r="722" spans="2:65" s="103" customFormat="1" ht="25.5" customHeight="1" x14ac:dyDescent="0.3">
      <c r="B722" s="104"/>
      <c r="C722" s="185">
        <f>MAX($C$106:C721)+1</f>
        <v>114</v>
      </c>
      <c r="D722" s="185" t="s">
        <v>171</v>
      </c>
      <c r="E722" s="186" t="s">
        <v>830</v>
      </c>
      <c r="F722" s="187" t="s">
        <v>831</v>
      </c>
      <c r="G722" s="188" t="s">
        <v>188</v>
      </c>
      <c r="H722" s="189">
        <v>40</v>
      </c>
      <c r="I722" s="87"/>
      <c r="J722" s="190">
        <f>ROUND(I722*H722,2)</f>
        <v>0</v>
      </c>
      <c r="K722" s="187" t="s">
        <v>175</v>
      </c>
      <c r="L722" s="104"/>
      <c r="M722" s="191" t="s">
        <v>5</v>
      </c>
      <c r="N722" s="192" t="s">
        <v>42</v>
      </c>
      <c r="O722" s="105"/>
      <c r="P722" s="193">
        <f>O722*H722</f>
        <v>0</v>
      </c>
      <c r="Q722" s="193">
        <v>0.30075000000000002</v>
      </c>
      <c r="R722" s="193">
        <f>Q722*H722</f>
        <v>12.030000000000001</v>
      </c>
      <c r="S722" s="193">
        <v>0</v>
      </c>
      <c r="T722" s="194">
        <f>S722*H722</f>
        <v>0</v>
      </c>
      <c r="AR722" s="93" t="s">
        <v>176</v>
      </c>
      <c r="AT722" s="93" t="s">
        <v>171</v>
      </c>
      <c r="AU722" s="93" t="s">
        <v>81</v>
      </c>
      <c r="AY722" s="93" t="s">
        <v>169</v>
      </c>
      <c r="BE722" s="195">
        <f>IF(N722="základní",J722,0)</f>
        <v>0</v>
      </c>
      <c r="BF722" s="195">
        <f>IF(N722="snížená",J722,0)</f>
        <v>0</v>
      </c>
      <c r="BG722" s="195">
        <f>IF(N722="zákl. přenesená",J722,0)</f>
        <v>0</v>
      </c>
      <c r="BH722" s="195">
        <f>IF(N722="sníž. přenesená",J722,0)</f>
        <v>0</v>
      </c>
      <c r="BI722" s="195">
        <f>IF(N722="nulová",J722,0)</f>
        <v>0</v>
      </c>
      <c r="BJ722" s="93" t="s">
        <v>79</v>
      </c>
      <c r="BK722" s="195">
        <f>ROUND(I722*H722,2)</f>
        <v>0</v>
      </c>
      <c r="BL722" s="93" t="s">
        <v>176</v>
      </c>
      <c r="BM722" s="93" t="s">
        <v>832</v>
      </c>
    </row>
    <row r="723" spans="2:65" s="197" customFormat="1" x14ac:dyDescent="0.3">
      <c r="B723" s="196"/>
      <c r="D723" s="198" t="s">
        <v>178</v>
      </c>
      <c r="E723" s="199" t="s">
        <v>5</v>
      </c>
      <c r="F723" s="200" t="s">
        <v>833</v>
      </c>
      <c r="H723" s="199" t="s">
        <v>5</v>
      </c>
      <c r="L723" s="196"/>
      <c r="M723" s="201"/>
      <c r="N723" s="202"/>
      <c r="O723" s="202"/>
      <c r="P723" s="202"/>
      <c r="Q723" s="202"/>
      <c r="R723" s="202"/>
      <c r="S723" s="202"/>
      <c r="T723" s="203"/>
      <c r="AT723" s="199" t="s">
        <v>178</v>
      </c>
      <c r="AU723" s="199" t="s">
        <v>81</v>
      </c>
      <c r="AV723" s="197" t="s">
        <v>79</v>
      </c>
      <c r="AW723" s="197" t="s">
        <v>35</v>
      </c>
      <c r="AX723" s="197" t="s">
        <v>71</v>
      </c>
      <c r="AY723" s="199" t="s">
        <v>169</v>
      </c>
    </row>
    <row r="724" spans="2:65" s="205" customFormat="1" x14ac:dyDescent="0.3">
      <c r="B724" s="204"/>
      <c r="D724" s="198" t="s">
        <v>178</v>
      </c>
      <c r="E724" s="206" t="s">
        <v>5</v>
      </c>
      <c r="F724" s="207" t="s">
        <v>340</v>
      </c>
      <c r="H724" s="208">
        <v>40</v>
      </c>
      <c r="L724" s="204"/>
      <c r="M724" s="209"/>
      <c r="N724" s="210"/>
      <c r="O724" s="210"/>
      <c r="P724" s="210"/>
      <c r="Q724" s="210"/>
      <c r="R724" s="210"/>
      <c r="S724" s="210"/>
      <c r="T724" s="211"/>
      <c r="AT724" s="206" t="s">
        <v>178</v>
      </c>
      <c r="AU724" s="206" t="s">
        <v>81</v>
      </c>
      <c r="AV724" s="205" t="s">
        <v>81</v>
      </c>
      <c r="AW724" s="205" t="s">
        <v>35</v>
      </c>
      <c r="AX724" s="205" t="s">
        <v>71</v>
      </c>
      <c r="AY724" s="206" t="s">
        <v>169</v>
      </c>
    </row>
    <row r="725" spans="2:65" s="213" customFormat="1" x14ac:dyDescent="0.3">
      <c r="B725" s="212"/>
      <c r="D725" s="198" t="s">
        <v>178</v>
      </c>
      <c r="E725" s="214" t="s">
        <v>5</v>
      </c>
      <c r="F725" s="215" t="s">
        <v>181</v>
      </c>
      <c r="H725" s="216">
        <v>40</v>
      </c>
      <c r="L725" s="212"/>
      <c r="M725" s="217"/>
      <c r="N725" s="218"/>
      <c r="O725" s="218"/>
      <c r="P725" s="218"/>
      <c r="Q725" s="218"/>
      <c r="R725" s="218"/>
      <c r="S725" s="218"/>
      <c r="T725" s="219"/>
      <c r="AT725" s="214" t="s">
        <v>178</v>
      </c>
      <c r="AU725" s="214" t="s">
        <v>81</v>
      </c>
      <c r="AV725" s="213" t="s">
        <v>176</v>
      </c>
      <c r="AW725" s="213" t="s">
        <v>35</v>
      </c>
      <c r="AX725" s="213" t="s">
        <v>79</v>
      </c>
      <c r="AY725" s="214" t="s">
        <v>169</v>
      </c>
    </row>
    <row r="726" spans="2:65" s="103" customFormat="1" ht="25.5" customHeight="1" x14ac:dyDescent="0.3">
      <c r="B726" s="104"/>
      <c r="C726" s="185">
        <f>MAX($C$106:C725)+1</f>
        <v>115</v>
      </c>
      <c r="D726" s="185" t="s">
        <v>171</v>
      </c>
      <c r="E726" s="186" t="s">
        <v>834</v>
      </c>
      <c r="F726" s="187" t="s">
        <v>835</v>
      </c>
      <c r="G726" s="188" t="s">
        <v>199</v>
      </c>
      <c r="H726" s="189">
        <v>160</v>
      </c>
      <c r="I726" s="87"/>
      <c r="J726" s="190">
        <f>ROUND(I726*H726,2)</f>
        <v>0</v>
      </c>
      <c r="K726" s="187" t="s">
        <v>175</v>
      </c>
      <c r="L726" s="104"/>
      <c r="M726" s="191" t="s">
        <v>5</v>
      </c>
      <c r="N726" s="192" t="s">
        <v>42</v>
      </c>
      <c r="O726" s="105"/>
      <c r="P726" s="193">
        <f>O726*H726</f>
        <v>0</v>
      </c>
      <c r="Q726" s="193">
        <v>0.22445000000000001</v>
      </c>
      <c r="R726" s="193">
        <f>Q726*H726</f>
        <v>35.911999999999999</v>
      </c>
      <c r="S726" s="193">
        <v>0</v>
      </c>
      <c r="T726" s="194">
        <f>S726*H726</f>
        <v>0</v>
      </c>
      <c r="AR726" s="93" t="s">
        <v>176</v>
      </c>
      <c r="AT726" s="93" t="s">
        <v>171</v>
      </c>
      <c r="AU726" s="93" t="s">
        <v>81</v>
      </c>
      <c r="AY726" s="93" t="s">
        <v>169</v>
      </c>
      <c r="BE726" s="195">
        <f>IF(N726="základní",J726,0)</f>
        <v>0</v>
      </c>
      <c r="BF726" s="195">
        <f>IF(N726="snížená",J726,0)</f>
        <v>0</v>
      </c>
      <c r="BG726" s="195">
        <f>IF(N726="zákl. přenesená",J726,0)</f>
        <v>0</v>
      </c>
      <c r="BH726" s="195">
        <f>IF(N726="sníž. přenesená",J726,0)</f>
        <v>0</v>
      </c>
      <c r="BI726" s="195">
        <f>IF(N726="nulová",J726,0)</f>
        <v>0</v>
      </c>
      <c r="BJ726" s="93" t="s">
        <v>79</v>
      </c>
      <c r="BK726" s="195">
        <f>ROUND(I726*H726,2)</f>
        <v>0</v>
      </c>
      <c r="BL726" s="93" t="s">
        <v>176</v>
      </c>
      <c r="BM726" s="93" t="s">
        <v>836</v>
      </c>
    </row>
    <row r="727" spans="2:65" s="197" customFormat="1" x14ac:dyDescent="0.3">
      <c r="B727" s="196"/>
      <c r="D727" s="198" t="s">
        <v>178</v>
      </c>
      <c r="E727" s="199" t="s">
        <v>5</v>
      </c>
      <c r="F727" s="200" t="s">
        <v>837</v>
      </c>
      <c r="H727" s="199" t="s">
        <v>5</v>
      </c>
      <c r="L727" s="196"/>
      <c r="M727" s="201"/>
      <c r="N727" s="202"/>
      <c r="O727" s="202"/>
      <c r="P727" s="202"/>
      <c r="Q727" s="202"/>
      <c r="R727" s="202"/>
      <c r="S727" s="202"/>
      <c r="T727" s="203"/>
      <c r="AT727" s="199" t="s">
        <v>178</v>
      </c>
      <c r="AU727" s="199" t="s">
        <v>81</v>
      </c>
      <c r="AV727" s="197" t="s">
        <v>79</v>
      </c>
      <c r="AW727" s="197" t="s">
        <v>35</v>
      </c>
      <c r="AX727" s="197" t="s">
        <v>71</v>
      </c>
      <c r="AY727" s="199" t="s">
        <v>169</v>
      </c>
    </row>
    <row r="728" spans="2:65" s="205" customFormat="1" x14ac:dyDescent="0.3">
      <c r="B728" s="204"/>
      <c r="D728" s="198" t="s">
        <v>178</v>
      </c>
      <c r="E728" s="206" t="s">
        <v>5</v>
      </c>
      <c r="F728" s="207" t="s">
        <v>838</v>
      </c>
      <c r="H728" s="208">
        <v>160</v>
      </c>
      <c r="L728" s="204"/>
      <c r="M728" s="209"/>
      <c r="N728" s="210"/>
      <c r="O728" s="210"/>
      <c r="P728" s="210"/>
      <c r="Q728" s="210"/>
      <c r="R728" s="210"/>
      <c r="S728" s="210"/>
      <c r="T728" s="211"/>
      <c r="AT728" s="206" t="s">
        <v>178</v>
      </c>
      <c r="AU728" s="206" t="s">
        <v>81</v>
      </c>
      <c r="AV728" s="205" t="s">
        <v>81</v>
      </c>
      <c r="AW728" s="205" t="s">
        <v>35</v>
      </c>
      <c r="AX728" s="205" t="s">
        <v>71</v>
      </c>
      <c r="AY728" s="206" t="s">
        <v>169</v>
      </c>
    </row>
    <row r="729" spans="2:65" s="213" customFormat="1" x14ac:dyDescent="0.3">
      <c r="B729" s="212"/>
      <c r="D729" s="198" t="s">
        <v>178</v>
      </c>
      <c r="E729" s="214" t="s">
        <v>5</v>
      </c>
      <c r="F729" s="215" t="s">
        <v>181</v>
      </c>
      <c r="H729" s="216">
        <v>160</v>
      </c>
      <c r="L729" s="212"/>
      <c r="M729" s="217"/>
      <c r="N729" s="218"/>
      <c r="O729" s="218"/>
      <c r="P729" s="218"/>
      <c r="Q729" s="218"/>
      <c r="R729" s="218"/>
      <c r="S729" s="218"/>
      <c r="T729" s="219"/>
      <c r="AT729" s="214" t="s">
        <v>178</v>
      </c>
      <c r="AU729" s="214" t="s">
        <v>81</v>
      </c>
      <c r="AV729" s="213" t="s">
        <v>176</v>
      </c>
      <c r="AW729" s="213" t="s">
        <v>35</v>
      </c>
      <c r="AX729" s="213" t="s">
        <v>79</v>
      </c>
      <c r="AY729" s="214" t="s">
        <v>169</v>
      </c>
    </row>
    <row r="730" spans="2:65" s="173" customFormat="1" ht="29.85" customHeight="1" x14ac:dyDescent="0.3">
      <c r="B730" s="172"/>
      <c r="D730" s="174" t="s">
        <v>70</v>
      </c>
      <c r="E730" s="183" t="s">
        <v>232</v>
      </c>
      <c r="F730" s="183" t="s">
        <v>839</v>
      </c>
      <c r="J730" s="184">
        <f>BK730</f>
        <v>0</v>
      </c>
      <c r="L730" s="172"/>
      <c r="M730" s="177"/>
      <c r="N730" s="178"/>
      <c r="O730" s="178"/>
      <c r="P730" s="179">
        <f>SUM(P731:P823)</f>
        <v>0</v>
      </c>
      <c r="Q730" s="178"/>
      <c r="R730" s="179">
        <f>SUM(R731:R823)</f>
        <v>0.79475971999999995</v>
      </c>
      <c r="S730" s="178"/>
      <c r="T730" s="180">
        <f>SUM(T731:T823)</f>
        <v>31.856955000000003</v>
      </c>
      <c r="AR730" s="174" t="s">
        <v>79</v>
      </c>
      <c r="AT730" s="181" t="s">
        <v>70</v>
      </c>
      <c r="AU730" s="181" t="s">
        <v>79</v>
      </c>
      <c r="AY730" s="174" t="s">
        <v>169</v>
      </c>
      <c r="BK730" s="182">
        <f>SUM(BK731:BK823)</f>
        <v>0</v>
      </c>
    </row>
    <row r="731" spans="2:65" s="103" customFormat="1" ht="38.25" customHeight="1" x14ac:dyDescent="0.3">
      <c r="B731" s="104"/>
      <c r="C731" s="185">
        <f>MAX($C$106:C730)+1</f>
        <v>116</v>
      </c>
      <c r="D731" s="185" t="s">
        <v>171</v>
      </c>
      <c r="E731" s="186" t="s">
        <v>840</v>
      </c>
      <c r="F731" s="187" t="s">
        <v>841</v>
      </c>
      <c r="G731" s="188" t="s">
        <v>188</v>
      </c>
      <c r="H731" s="189">
        <v>300</v>
      </c>
      <c r="I731" s="87"/>
      <c r="J731" s="190">
        <f>ROUND(I731*H731,2)</f>
        <v>0</v>
      </c>
      <c r="K731" s="187" t="s">
        <v>175</v>
      </c>
      <c r="L731" s="104"/>
      <c r="M731" s="191" t="s">
        <v>5</v>
      </c>
      <c r="N731" s="192" t="s">
        <v>42</v>
      </c>
      <c r="O731" s="105"/>
      <c r="P731" s="193">
        <f>O731*H731</f>
        <v>0</v>
      </c>
      <c r="Q731" s="193">
        <v>0</v>
      </c>
      <c r="R731" s="193">
        <f>Q731*H731</f>
        <v>0</v>
      </c>
      <c r="S731" s="193">
        <v>0</v>
      </c>
      <c r="T731" s="194">
        <f>S731*H731</f>
        <v>0</v>
      </c>
      <c r="AR731" s="93" t="s">
        <v>176</v>
      </c>
      <c r="AT731" s="93" t="s">
        <v>171</v>
      </c>
      <c r="AU731" s="93" t="s">
        <v>81</v>
      </c>
      <c r="AY731" s="93" t="s">
        <v>169</v>
      </c>
      <c r="BE731" s="195">
        <f>IF(N731="základní",J731,0)</f>
        <v>0</v>
      </c>
      <c r="BF731" s="195">
        <f>IF(N731="snížená",J731,0)</f>
        <v>0</v>
      </c>
      <c r="BG731" s="195">
        <f>IF(N731="zákl. přenesená",J731,0)</f>
        <v>0</v>
      </c>
      <c r="BH731" s="195">
        <f>IF(N731="sníž. přenesená",J731,0)</f>
        <v>0</v>
      </c>
      <c r="BI731" s="195">
        <f>IF(N731="nulová",J731,0)</f>
        <v>0</v>
      </c>
      <c r="BJ731" s="93" t="s">
        <v>79</v>
      </c>
      <c r="BK731" s="195">
        <f>ROUND(I731*H731,2)</f>
        <v>0</v>
      </c>
      <c r="BL731" s="93" t="s">
        <v>176</v>
      </c>
      <c r="BM731" s="93" t="s">
        <v>842</v>
      </c>
    </row>
    <row r="732" spans="2:65" s="103" customFormat="1" ht="67.5" x14ac:dyDescent="0.3">
      <c r="B732" s="104"/>
      <c r="D732" s="198" t="s">
        <v>207</v>
      </c>
      <c r="F732" s="220" t="s">
        <v>843</v>
      </c>
      <c r="L732" s="104"/>
      <c r="M732" s="221"/>
      <c r="N732" s="105"/>
      <c r="O732" s="105"/>
      <c r="P732" s="105"/>
      <c r="Q732" s="105"/>
      <c r="R732" s="105"/>
      <c r="S732" s="105"/>
      <c r="T732" s="222"/>
      <c r="AT732" s="93" t="s">
        <v>207</v>
      </c>
      <c r="AU732" s="93" t="s">
        <v>81</v>
      </c>
    </row>
    <row r="733" spans="2:65" s="103" customFormat="1" ht="38.25" customHeight="1" x14ac:dyDescent="0.3">
      <c r="B733" s="104"/>
      <c r="C733" s="185">
        <f>MAX($C$106:C732)+1</f>
        <v>117</v>
      </c>
      <c r="D733" s="185" t="s">
        <v>171</v>
      </c>
      <c r="E733" s="186" t="s">
        <v>844</v>
      </c>
      <c r="F733" s="187" t="s">
        <v>845</v>
      </c>
      <c r="G733" s="188" t="s">
        <v>188</v>
      </c>
      <c r="H733" s="189">
        <v>6000</v>
      </c>
      <c r="I733" s="87"/>
      <c r="J733" s="190">
        <f>ROUND(I733*H733,2)</f>
        <v>0</v>
      </c>
      <c r="K733" s="187" t="s">
        <v>175</v>
      </c>
      <c r="L733" s="104"/>
      <c r="M733" s="191" t="s">
        <v>5</v>
      </c>
      <c r="N733" s="192" t="s">
        <v>42</v>
      </c>
      <c r="O733" s="105"/>
      <c r="P733" s="193">
        <f>O733*H733</f>
        <v>0</v>
      </c>
      <c r="Q733" s="193">
        <v>0</v>
      </c>
      <c r="R733" s="193">
        <f>Q733*H733</f>
        <v>0</v>
      </c>
      <c r="S733" s="193">
        <v>0</v>
      </c>
      <c r="T733" s="194">
        <f>S733*H733</f>
        <v>0</v>
      </c>
      <c r="AR733" s="93" t="s">
        <v>176</v>
      </c>
      <c r="AT733" s="93" t="s">
        <v>171</v>
      </c>
      <c r="AU733" s="93" t="s">
        <v>81</v>
      </c>
      <c r="AY733" s="93" t="s">
        <v>169</v>
      </c>
      <c r="BE733" s="195">
        <f>IF(N733="základní",J733,0)</f>
        <v>0</v>
      </c>
      <c r="BF733" s="195">
        <f>IF(N733="snížená",J733,0)</f>
        <v>0</v>
      </c>
      <c r="BG733" s="195">
        <f>IF(N733="zákl. přenesená",J733,0)</f>
        <v>0</v>
      </c>
      <c r="BH733" s="195">
        <f>IF(N733="sníž. přenesená",J733,0)</f>
        <v>0</v>
      </c>
      <c r="BI733" s="195">
        <f>IF(N733="nulová",J733,0)</f>
        <v>0</v>
      </c>
      <c r="BJ733" s="93" t="s">
        <v>79</v>
      </c>
      <c r="BK733" s="195">
        <f>ROUND(I733*H733,2)</f>
        <v>0</v>
      </c>
      <c r="BL733" s="93" t="s">
        <v>176</v>
      </c>
      <c r="BM733" s="93" t="s">
        <v>846</v>
      </c>
    </row>
    <row r="734" spans="2:65" s="103" customFormat="1" ht="67.5" x14ac:dyDescent="0.3">
      <c r="B734" s="104"/>
      <c r="D734" s="198" t="s">
        <v>207</v>
      </c>
      <c r="F734" s="220" t="s">
        <v>843</v>
      </c>
      <c r="L734" s="104"/>
      <c r="M734" s="221"/>
      <c r="N734" s="105"/>
      <c r="O734" s="105"/>
      <c r="P734" s="105"/>
      <c r="Q734" s="105"/>
      <c r="R734" s="105"/>
      <c r="S734" s="105"/>
      <c r="T734" s="222"/>
      <c r="AT734" s="93" t="s">
        <v>207</v>
      </c>
      <c r="AU734" s="93" t="s">
        <v>81</v>
      </c>
    </row>
    <row r="735" spans="2:65" s="205" customFormat="1" x14ac:dyDescent="0.3">
      <c r="B735" s="204"/>
      <c r="D735" s="198" t="s">
        <v>178</v>
      </c>
      <c r="F735" s="207" t="s">
        <v>847</v>
      </c>
      <c r="H735" s="208">
        <v>6000</v>
      </c>
      <c r="L735" s="204"/>
      <c r="M735" s="209"/>
      <c r="N735" s="210"/>
      <c r="O735" s="210"/>
      <c r="P735" s="210"/>
      <c r="Q735" s="210"/>
      <c r="R735" s="210"/>
      <c r="S735" s="210"/>
      <c r="T735" s="211"/>
      <c r="AT735" s="206" t="s">
        <v>178</v>
      </c>
      <c r="AU735" s="206" t="s">
        <v>81</v>
      </c>
      <c r="AV735" s="205" t="s">
        <v>81</v>
      </c>
      <c r="AW735" s="205" t="s">
        <v>6</v>
      </c>
      <c r="AX735" s="205" t="s">
        <v>79</v>
      </c>
      <c r="AY735" s="206" t="s">
        <v>169</v>
      </c>
    </row>
    <row r="736" spans="2:65" s="103" customFormat="1" ht="38.25" customHeight="1" x14ac:dyDescent="0.3">
      <c r="B736" s="104"/>
      <c r="C736" s="185">
        <f>MAX($C$106:C735)+1</f>
        <v>118</v>
      </c>
      <c r="D736" s="185" t="s">
        <v>171</v>
      </c>
      <c r="E736" s="186" t="s">
        <v>848</v>
      </c>
      <c r="F736" s="187" t="s">
        <v>849</v>
      </c>
      <c r="G736" s="188" t="s">
        <v>188</v>
      </c>
      <c r="H736" s="189">
        <v>300</v>
      </c>
      <c r="I736" s="87"/>
      <c r="J736" s="190">
        <f>ROUND(I736*H736,2)</f>
        <v>0</v>
      </c>
      <c r="K736" s="187" t="s">
        <v>175</v>
      </c>
      <c r="L736" s="104"/>
      <c r="M736" s="191" t="s">
        <v>5</v>
      </c>
      <c r="N736" s="192" t="s">
        <v>42</v>
      </c>
      <c r="O736" s="105"/>
      <c r="P736" s="193">
        <f>O736*H736</f>
        <v>0</v>
      </c>
      <c r="Q736" s="193">
        <v>0</v>
      </c>
      <c r="R736" s="193">
        <f>Q736*H736</f>
        <v>0</v>
      </c>
      <c r="S736" s="193">
        <v>0</v>
      </c>
      <c r="T736" s="194">
        <f>S736*H736</f>
        <v>0</v>
      </c>
      <c r="AR736" s="93" t="s">
        <v>176</v>
      </c>
      <c r="AT736" s="93" t="s">
        <v>171</v>
      </c>
      <c r="AU736" s="93" t="s">
        <v>81</v>
      </c>
      <c r="AY736" s="93" t="s">
        <v>169</v>
      </c>
      <c r="BE736" s="195">
        <f>IF(N736="základní",J736,0)</f>
        <v>0</v>
      </c>
      <c r="BF736" s="195">
        <f>IF(N736="snížená",J736,0)</f>
        <v>0</v>
      </c>
      <c r="BG736" s="195">
        <f>IF(N736="zákl. přenesená",J736,0)</f>
        <v>0</v>
      </c>
      <c r="BH736" s="195">
        <f>IF(N736="sníž. přenesená",J736,0)</f>
        <v>0</v>
      </c>
      <c r="BI736" s="195">
        <f>IF(N736="nulová",J736,0)</f>
        <v>0</v>
      </c>
      <c r="BJ736" s="93" t="s">
        <v>79</v>
      </c>
      <c r="BK736" s="195">
        <f>ROUND(I736*H736,2)</f>
        <v>0</v>
      </c>
      <c r="BL736" s="93" t="s">
        <v>176</v>
      </c>
      <c r="BM736" s="93" t="s">
        <v>850</v>
      </c>
    </row>
    <row r="737" spans="2:65" s="103" customFormat="1" ht="27" x14ac:dyDescent="0.3">
      <c r="B737" s="104"/>
      <c r="D737" s="198" t="s">
        <v>207</v>
      </c>
      <c r="F737" s="220" t="s">
        <v>851</v>
      </c>
      <c r="L737" s="104"/>
      <c r="M737" s="221"/>
      <c r="N737" s="105"/>
      <c r="O737" s="105"/>
      <c r="P737" s="105"/>
      <c r="Q737" s="105"/>
      <c r="R737" s="105"/>
      <c r="S737" s="105"/>
      <c r="T737" s="222"/>
      <c r="AT737" s="93" t="s">
        <v>207</v>
      </c>
      <c r="AU737" s="93" t="s">
        <v>81</v>
      </c>
    </row>
    <row r="738" spans="2:65" s="103" customFormat="1" ht="25.5" customHeight="1" x14ac:dyDescent="0.3">
      <c r="B738" s="104"/>
      <c r="C738" s="185">
        <f>MAX($C$106:C737)+1</f>
        <v>119</v>
      </c>
      <c r="D738" s="185" t="s">
        <v>171</v>
      </c>
      <c r="E738" s="186" t="s">
        <v>852</v>
      </c>
      <c r="F738" s="187" t="s">
        <v>853</v>
      </c>
      <c r="G738" s="188" t="s">
        <v>174</v>
      </c>
      <c r="H738" s="189">
        <v>2</v>
      </c>
      <c r="I738" s="87"/>
      <c r="J738" s="190">
        <f>ROUND(I738*H738,2)</f>
        <v>0</v>
      </c>
      <c r="K738" s="187" t="s">
        <v>5</v>
      </c>
      <c r="L738" s="104"/>
      <c r="M738" s="191" t="s">
        <v>5</v>
      </c>
      <c r="N738" s="192" t="s">
        <v>42</v>
      </c>
      <c r="O738" s="105"/>
      <c r="P738" s="193">
        <f>O738*H738</f>
        <v>0</v>
      </c>
      <c r="Q738" s="193">
        <v>0</v>
      </c>
      <c r="R738" s="193">
        <f>Q738*H738</f>
        <v>0</v>
      </c>
      <c r="S738" s="193">
        <v>0</v>
      </c>
      <c r="T738" s="194">
        <f>S738*H738</f>
        <v>0</v>
      </c>
      <c r="AR738" s="93" t="s">
        <v>176</v>
      </c>
      <c r="AT738" s="93" t="s">
        <v>171</v>
      </c>
      <c r="AU738" s="93" t="s">
        <v>81</v>
      </c>
      <c r="AY738" s="93" t="s">
        <v>169</v>
      </c>
      <c r="BE738" s="195">
        <f>IF(N738="základní",J738,0)</f>
        <v>0</v>
      </c>
      <c r="BF738" s="195">
        <f>IF(N738="snížená",J738,0)</f>
        <v>0</v>
      </c>
      <c r="BG738" s="195">
        <f>IF(N738="zákl. přenesená",J738,0)</f>
        <v>0</v>
      </c>
      <c r="BH738" s="195">
        <f>IF(N738="sníž. přenesená",J738,0)</f>
        <v>0</v>
      </c>
      <c r="BI738" s="195">
        <f>IF(N738="nulová",J738,0)</f>
        <v>0</v>
      </c>
      <c r="BJ738" s="93" t="s">
        <v>79</v>
      </c>
      <c r="BK738" s="195">
        <f>ROUND(I738*H738,2)</f>
        <v>0</v>
      </c>
      <c r="BL738" s="93" t="s">
        <v>176</v>
      </c>
      <c r="BM738" s="93" t="s">
        <v>854</v>
      </c>
    </row>
    <row r="739" spans="2:65" s="103" customFormat="1" ht="38.25" customHeight="1" x14ac:dyDescent="0.3">
      <c r="B739" s="104"/>
      <c r="C739" s="185">
        <f>MAX($C$106:C738)+1</f>
        <v>120</v>
      </c>
      <c r="D739" s="185" t="s">
        <v>171</v>
      </c>
      <c r="E739" s="186" t="s">
        <v>855</v>
      </c>
      <c r="F739" s="187" t="s">
        <v>856</v>
      </c>
      <c r="G739" s="188" t="s">
        <v>174</v>
      </c>
      <c r="H739" s="189">
        <v>2</v>
      </c>
      <c r="I739" s="87"/>
      <c r="J739" s="190">
        <f>ROUND(I739*H739,2)</f>
        <v>0</v>
      </c>
      <c r="K739" s="187" t="s">
        <v>5</v>
      </c>
      <c r="L739" s="104"/>
      <c r="M739" s="191" t="s">
        <v>5</v>
      </c>
      <c r="N739" s="192" t="s">
        <v>42</v>
      </c>
      <c r="O739" s="105"/>
      <c r="P739" s="193">
        <f>O739*H739</f>
        <v>0</v>
      </c>
      <c r="Q739" s="193">
        <v>0</v>
      </c>
      <c r="R739" s="193">
        <f>Q739*H739</f>
        <v>0</v>
      </c>
      <c r="S739" s="193">
        <v>0</v>
      </c>
      <c r="T739" s="194">
        <f>S739*H739</f>
        <v>0</v>
      </c>
      <c r="AR739" s="93" t="s">
        <v>176</v>
      </c>
      <c r="AT739" s="93" t="s">
        <v>171</v>
      </c>
      <c r="AU739" s="93" t="s">
        <v>81</v>
      </c>
      <c r="AY739" s="93" t="s">
        <v>169</v>
      </c>
      <c r="BE739" s="195">
        <f>IF(N739="základní",J739,0)</f>
        <v>0</v>
      </c>
      <c r="BF739" s="195">
        <f>IF(N739="snížená",J739,0)</f>
        <v>0</v>
      </c>
      <c r="BG739" s="195">
        <f>IF(N739="zákl. přenesená",J739,0)</f>
        <v>0</v>
      </c>
      <c r="BH739" s="195">
        <f>IF(N739="sníž. přenesená",J739,0)</f>
        <v>0</v>
      </c>
      <c r="BI739" s="195">
        <f>IF(N739="nulová",J739,0)</f>
        <v>0</v>
      </c>
      <c r="BJ739" s="93" t="s">
        <v>79</v>
      </c>
      <c r="BK739" s="195">
        <f>ROUND(I739*H739,2)</f>
        <v>0</v>
      </c>
      <c r="BL739" s="93" t="s">
        <v>176</v>
      </c>
      <c r="BM739" s="93" t="s">
        <v>857</v>
      </c>
    </row>
    <row r="740" spans="2:65" s="103" customFormat="1" ht="25.5" customHeight="1" x14ac:dyDescent="0.3">
      <c r="B740" s="104"/>
      <c r="C740" s="185">
        <f>MAX($C$106:C739)+1</f>
        <v>121</v>
      </c>
      <c r="D740" s="185" t="s">
        <v>171</v>
      </c>
      <c r="E740" s="186" t="s">
        <v>858</v>
      </c>
      <c r="F740" s="187" t="s">
        <v>859</v>
      </c>
      <c r="G740" s="188" t="s">
        <v>686</v>
      </c>
      <c r="H740" s="189">
        <v>1</v>
      </c>
      <c r="I740" s="87"/>
      <c r="J740" s="190">
        <f>ROUND(I740*H740,2)</f>
        <v>0</v>
      </c>
      <c r="K740" s="187" t="s">
        <v>5</v>
      </c>
      <c r="L740" s="104"/>
      <c r="M740" s="191" t="s">
        <v>5</v>
      </c>
      <c r="N740" s="192" t="s">
        <v>42</v>
      </c>
      <c r="O740" s="105"/>
      <c r="P740" s="193">
        <f>O740*H740</f>
        <v>0</v>
      </c>
      <c r="Q740" s="193">
        <v>0</v>
      </c>
      <c r="R740" s="193">
        <f>Q740*H740</f>
        <v>0</v>
      </c>
      <c r="S740" s="193">
        <v>0</v>
      </c>
      <c r="T740" s="194">
        <f>S740*H740</f>
        <v>0</v>
      </c>
      <c r="AR740" s="93" t="s">
        <v>176</v>
      </c>
      <c r="AT740" s="93" t="s">
        <v>171</v>
      </c>
      <c r="AU740" s="93" t="s">
        <v>81</v>
      </c>
      <c r="AY740" s="93" t="s">
        <v>169</v>
      </c>
      <c r="BE740" s="195">
        <f>IF(N740="základní",J740,0)</f>
        <v>0</v>
      </c>
      <c r="BF740" s="195">
        <f>IF(N740="snížená",J740,0)</f>
        <v>0</v>
      </c>
      <c r="BG740" s="195">
        <f>IF(N740="zákl. přenesená",J740,0)</f>
        <v>0</v>
      </c>
      <c r="BH740" s="195">
        <f>IF(N740="sníž. přenesená",J740,0)</f>
        <v>0</v>
      </c>
      <c r="BI740" s="195">
        <f>IF(N740="nulová",J740,0)</f>
        <v>0</v>
      </c>
      <c r="BJ740" s="93" t="s">
        <v>79</v>
      </c>
      <c r="BK740" s="195">
        <f>ROUND(I740*H740,2)</f>
        <v>0</v>
      </c>
      <c r="BL740" s="93" t="s">
        <v>176</v>
      </c>
      <c r="BM740" s="93" t="s">
        <v>860</v>
      </c>
    </row>
    <row r="741" spans="2:65" s="103" customFormat="1" ht="25.5" customHeight="1" x14ac:dyDescent="0.3">
      <c r="B741" s="104"/>
      <c r="C741" s="185">
        <f>MAX($C$106:C740)+1</f>
        <v>122</v>
      </c>
      <c r="D741" s="185" t="s">
        <v>171</v>
      </c>
      <c r="E741" s="186" t="s">
        <v>862</v>
      </c>
      <c r="F741" s="187" t="s">
        <v>863</v>
      </c>
      <c r="G741" s="188" t="s">
        <v>188</v>
      </c>
      <c r="H741" s="189">
        <v>300</v>
      </c>
      <c r="I741" s="87"/>
      <c r="J741" s="190">
        <f>ROUND(I741*H741,2)</f>
        <v>0</v>
      </c>
      <c r="K741" s="187" t="s">
        <v>175</v>
      </c>
      <c r="L741" s="104"/>
      <c r="M741" s="191" t="s">
        <v>5</v>
      </c>
      <c r="N741" s="192" t="s">
        <v>42</v>
      </c>
      <c r="O741" s="105"/>
      <c r="P741" s="193">
        <f>O741*H741</f>
        <v>0</v>
      </c>
      <c r="Q741" s="193">
        <v>0</v>
      </c>
      <c r="R741" s="193">
        <f>Q741*H741</f>
        <v>0</v>
      </c>
      <c r="S741" s="193">
        <v>0</v>
      </c>
      <c r="T741" s="194">
        <f>S741*H741</f>
        <v>0</v>
      </c>
      <c r="AR741" s="93" t="s">
        <v>176</v>
      </c>
      <c r="AT741" s="93" t="s">
        <v>171</v>
      </c>
      <c r="AU741" s="93" t="s">
        <v>81</v>
      </c>
      <c r="AY741" s="93" t="s">
        <v>169</v>
      </c>
      <c r="BE741" s="195">
        <f>IF(N741="základní",J741,0)</f>
        <v>0</v>
      </c>
      <c r="BF741" s="195">
        <f>IF(N741="snížená",J741,0)</f>
        <v>0</v>
      </c>
      <c r="BG741" s="195">
        <f>IF(N741="zákl. přenesená",J741,0)</f>
        <v>0</v>
      </c>
      <c r="BH741" s="195">
        <f>IF(N741="sníž. přenesená",J741,0)</f>
        <v>0</v>
      </c>
      <c r="BI741" s="195">
        <f>IF(N741="nulová",J741,0)</f>
        <v>0</v>
      </c>
      <c r="BJ741" s="93" t="s">
        <v>79</v>
      </c>
      <c r="BK741" s="195">
        <f>ROUND(I741*H741,2)</f>
        <v>0</v>
      </c>
      <c r="BL741" s="93" t="s">
        <v>176</v>
      </c>
      <c r="BM741" s="93" t="s">
        <v>864</v>
      </c>
    </row>
    <row r="742" spans="2:65" s="103" customFormat="1" ht="40.5" x14ac:dyDescent="0.3">
      <c r="B742" s="104"/>
      <c r="D742" s="198" t="s">
        <v>207</v>
      </c>
      <c r="F742" s="220" t="s">
        <v>865</v>
      </c>
      <c r="L742" s="104"/>
      <c r="M742" s="221"/>
      <c r="N742" s="105"/>
      <c r="O742" s="105"/>
      <c r="P742" s="105"/>
      <c r="Q742" s="105"/>
      <c r="R742" s="105"/>
      <c r="S742" s="105"/>
      <c r="T742" s="222"/>
      <c r="AT742" s="93" t="s">
        <v>207</v>
      </c>
      <c r="AU742" s="93" t="s">
        <v>81</v>
      </c>
    </row>
    <row r="743" spans="2:65" s="103" customFormat="1" ht="25.5" customHeight="1" x14ac:dyDescent="0.3">
      <c r="B743" s="104"/>
      <c r="C743" s="185">
        <f>MAX($C$106:C742)+1</f>
        <v>123</v>
      </c>
      <c r="D743" s="185" t="s">
        <v>171</v>
      </c>
      <c r="E743" s="186" t="s">
        <v>866</v>
      </c>
      <c r="F743" s="187" t="s">
        <v>867</v>
      </c>
      <c r="G743" s="188" t="s">
        <v>188</v>
      </c>
      <c r="H743" s="189">
        <v>6000</v>
      </c>
      <c r="I743" s="87"/>
      <c r="J743" s="190">
        <f>ROUND(I743*H743,2)</f>
        <v>0</v>
      </c>
      <c r="K743" s="187" t="s">
        <v>175</v>
      </c>
      <c r="L743" s="104"/>
      <c r="M743" s="191" t="s">
        <v>5</v>
      </c>
      <c r="N743" s="192" t="s">
        <v>42</v>
      </c>
      <c r="O743" s="105"/>
      <c r="P743" s="193">
        <f>O743*H743</f>
        <v>0</v>
      </c>
      <c r="Q743" s="193">
        <v>0</v>
      </c>
      <c r="R743" s="193">
        <f>Q743*H743</f>
        <v>0</v>
      </c>
      <c r="S743" s="193">
        <v>0</v>
      </c>
      <c r="T743" s="194">
        <f>S743*H743</f>
        <v>0</v>
      </c>
      <c r="AR743" s="93" t="s">
        <v>176</v>
      </c>
      <c r="AT743" s="93" t="s">
        <v>171</v>
      </c>
      <c r="AU743" s="93" t="s">
        <v>81</v>
      </c>
      <c r="AY743" s="93" t="s">
        <v>169</v>
      </c>
      <c r="BE743" s="195">
        <f>IF(N743="základní",J743,0)</f>
        <v>0</v>
      </c>
      <c r="BF743" s="195">
        <f>IF(N743="snížená",J743,0)</f>
        <v>0</v>
      </c>
      <c r="BG743" s="195">
        <f>IF(N743="zákl. přenesená",J743,0)</f>
        <v>0</v>
      </c>
      <c r="BH743" s="195">
        <f>IF(N743="sníž. přenesená",J743,0)</f>
        <v>0</v>
      </c>
      <c r="BI743" s="195">
        <f>IF(N743="nulová",J743,0)</f>
        <v>0</v>
      </c>
      <c r="BJ743" s="93" t="s">
        <v>79</v>
      </c>
      <c r="BK743" s="195">
        <f>ROUND(I743*H743,2)</f>
        <v>0</v>
      </c>
      <c r="BL743" s="93" t="s">
        <v>176</v>
      </c>
      <c r="BM743" s="93" t="s">
        <v>868</v>
      </c>
    </row>
    <row r="744" spans="2:65" s="103" customFormat="1" ht="40.5" x14ac:dyDescent="0.3">
      <c r="B744" s="104"/>
      <c r="D744" s="198" t="s">
        <v>207</v>
      </c>
      <c r="F744" s="220" t="s">
        <v>865</v>
      </c>
      <c r="L744" s="104"/>
      <c r="M744" s="221"/>
      <c r="N744" s="105"/>
      <c r="O744" s="105"/>
      <c r="P744" s="105"/>
      <c r="Q744" s="105"/>
      <c r="R744" s="105"/>
      <c r="S744" s="105"/>
      <c r="T744" s="222"/>
      <c r="AT744" s="93" t="s">
        <v>207</v>
      </c>
      <c r="AU744" s="93" t="s">
        <v>81</v>
      </c>
    </row>
    <row r="745" spans="2:65" s="205" customFormat="1" x14ac:dyDescent="0.3">
      <c r="B745" s="204"/>
      <c r="D745" s="198" t="s">
        <v>178</v>
      </c>
      <c r="F745" s="207" t="s">
        <v>847</v>
      </c>
      <c r="H745" s="208">
        <v>6000</v>
      </c>
      <c r="L745" s="204"/>
      <c r="M745" s="209"/>
      <c r="N745" s="210"/>
      <c r="O745" s="210"/>
      <c r="P745" s="210"/>
      <c r="Q745" s="210"/>
      <c r="R745" s="210"/>
      <c r="S745" s="210"/>
      <c r="T745" s="211"/>
      <c r="AT745" s="206" t="s">
        <v>178</v>
      </c>
      <c r="AU745" s="206" t="s">
        <v>81</v>
      </c>
      <c r="AV745" s="205" t="s">
        <v>81</v>
      </c>
      <c r="AW745" s="205" t="s">
        <v>6</v>
      </c>
      <c r="AX745" s="205" t="s">
        <v>79</v>
      </c>
      <c r="AY745" s="206" t="s">
        <v>169</v>
      </c>
    </row>
    <row r="746" spans="2:65" s="103" customFormat="1" ht="25.5" customHeight="1" x14ac:dyDescent="0.3">
      <c r="B746" s="104"/>
      <c r="C746" s="185">
        <f>MAX($C$106:C745)+1</f>
        <v>124</v>
      </c>
      <c r="D746" s="185" t="s">
        <v>171</v>
      </c>
      <c r="E746" s="186" t="s">
        <v>869</v>
      </c>
      <c r="F746" s="187" t="s">
        <v>870</v>
      </c>
      <c r="G746" s="188" t="s">
        <v>188</v>
      </c>
      <c r="H746" s="189">
        <v>300</v>
      </c>
      <c r="I746" s="87"/>
      <c r="J746" s="190">
        <f>ROUND(I746*H746,2)</f>
        <v>0</v>
      </c>
      <c r="K746" s="187" t="s">
        <v>175</v>
      </c>
      <c r="L746" s="104"/>
      <c r="M746" s="191" t="s">
        <v>5</v>
      </c>
      <c r="N746" s="192" t="s">
        <v>42</v>
      </c>
      <c r="O746" s="105"/>
      <c r="P746" s="193">
        <f>O746*H746</f>
        <v>0</v>
      </c>
      <c r="Q746" s="193">
        <v>0</v>
      </c>
      <c r="R746" s="193">
        <f>Q746*H746</f>
        <v>0</v>
      </c>
      <c r="S746" s="193">
        <v>0</v>
      </c>
      <c r="T746" s="194">
        <f>S746*H746</f>
        <v>0</v>
      </c>
      <c r="AR746" s="93" t="s">
        <v>176</v>
      </c>
      <c r="AT746" s="93" t="s">
        <v>171</v>
      </c>
      <c r="AU746" s="93" t="s">
        <v>81</v>
      </c>
      <c r="AY746" s="93" t="s">
        <v>169</v>
      </c>
      <c r="BE746" s="195">
        <f>IF(N746="základní",J746,0)</f>
        <v>0</v>
      </c>
      <c r="BF746" s="195">
        <f>IF(N746="snížená",J746,0)</f>
        <v>0</v>
      </c>
      <c r="BG746" s="195">
        <f>IF(N746="zákl. přenesená",J746,0)</f>
        <v>0</v>
      </c>
      <c r="BH746" s="195">
        <f>IF(N746="sníž. přenesená",J746,0)</f>
        <v>0</v>
      </c>
      <c r="BI746" s="195">
        <f>IF(N746="nulová",J746,0)</f>
        <v>0</v>
      </c>
      <c r="BJ746" s="93" t="s">
        <v>79</v>
      </c>
      <c r="BK746" s="195">
        <f>ROUND(I746*H746,2)</f>
        <v>0</v>
      </c>
      <c r="BL746" s="93" t="s">
        <v>176</v>
      </c>
      <c r="BM746" s="93" t="s">
        <v>871</v>
      </c>
    </row>
    <row r="747" spans="2:65" s="103" customFormat="1" ht="25.5" customHeight="1" x14ac:dyDescent="0.3">
      <c r="B747" s="104"/>
      <c r="C747" s="185">
        <f>MAX($C$106:C746)+1</f>
        <v>125</v>
      </c>
      <c r="D747" s="185" t="s">
        <v>171</v>
      </c>
      <c r="E747" s="186" t="s">
        <v>872</v>
      </c>
      <c r="F747" s="187" t="s">
        <v>873</v>
      </c>
      <c r="G747" s="188" t="s">
        <v>188</v>
      </c>
      <c r="H747" s="189">
        <v>147.5</v>
      </c>
      <c r="I747" s="87"/>
      <c r="J747" s="190">
        <f>ROUND(I747*H747,2)</f>
        <v>0</v>
      </c>
      <c r="K747" s="187" t="s">
        <v>175</v>
      </c>
      <c r="L747" s="104"/>
      <c r="M747" s="191" t="s">
        <v>5</v>
      </c>
      <c r="N747" s="192" t="s">
        <v>42</v>
      </c>
      <c r="O747" s="105"/>
      <c r="P747" s="193">
        <f>O747*H747</f>
        <v>0</v>
      </c>
      <c r="Q747" s="193">
        <v>1.2999999999999999E-4</v>
      </c>
      <c r="R747" s="193">
        <f>Q747*H747</f>
        <v>1.9174999999999998E-2</v>
      </c>
      <c r="S747" s="193">
        <v>0</v>
      </c>
      <c r="T747" s="194">
        <f>S747*H747</f>
        <v>0</v>
      </c>
      <c r="AR747" s="93" t="s">
        <v>176</v>
      </c>
      <c r="AT747" s="93" t="s">
        <v>171</v>
      </c>
      <c r="AU747" s="93" t="s">
        <v>81</v>
      </c>
      <c r="AY747" s="93" t="s">
        <v>169</v>
      </c>
      <c r="BE747" s="195">
        <f>IF(N747="základní",J747,0)</f>
        <v>0</v>
      </c>
      <c r="BF747" s="195">
        <f>IF(N747="snížená",J747,0)</f>
        <v>0</v>
      </c>
      <c r="BG747" s="195">
        <f>IF(N747="zákl. přenesená",J747,0)</f>
        <v>0</v>
      </c>
      <c r="BH747" s="195">
        <f>IF(N747="sníž. přenesená",J747,0)</f>
        <v>0</v>
      </c>
      <c r="BI747" s="195">
        <f>IF(N747="nulová",J747,0)</f>
        <v>0</v>
      </c>
      <c r="BJ747" s="93" t="s">
        <v>79</v>
      </c>
      <c r="BK747" s="195">
        <f>ROUND(I747*H747,2)</f>
        <v>0</v>
      </c>
      <c r="BL747" s="93" t="s">
        <v>176</v>
      </c>
      <c r="BM747" s="93" t="s">
        <v>874</v>
      </c>
    </row>
    <row r="748" spans="2:65" s="103" customFormat="1" ht="54" x14ac:dyDescent="0.3">
      <c r="B748" s="104"/>
      <c r="D748" s="198" t="s">
        <v>207</v>
      </c>
      <c r="F748" s="220" t="s">
        <v>875</v>
      </c>
      <c r="L748" s="104"/>
      <c r="M748" s="221"/>
      <c r="N748" s="105"/>
      <c r="O748" s="105"/>
      <c r="P748" s="105"/>
      <c r="Q748" s="105"/>
      <c r="R748" s="105"/>
      <c r="S748" s="105"/>
      <c r="T748" s="222"/>
      <c r="AT748" s="93" t="s">
        <v>207</v>
      </c>
      <c r="AU748" s="93" t="s">
        <v>81</v>
      </c>
    </row>
    <row r="749" spans="2:65" s="103" customFormat="1" ht="25.5" customHeight="1" x14ac:dyDescent="0.3">
      <c r="B749" s="104"/>
      <c r="C749" s="185">
        <f>MAX($C$106:C748)+1</f>
        <v>126</v>
      </c>
      <c r="D749" s="185" t="s">
        <v>171</v>
      </c>
      <c r="E749" s="186" t="s">
        <v>876</v>
      </c>
      <c r="F749" s="187" t="s">
        <v>877</v>
      </c>
      <c r="G749" s="188" t="s">
        <v>188</v>
      </c>
      <c r="H749" s="189">
        <v>130</v>
      </c>
      <c r="I749" s="87"/>
      <c r="J749" s="190">
        <f>ROUND(I749*H749,2)</f>
        <v>0</v>
      </c>
      <c r="K749" s="187" t="s">
        <v>175</v>
      </c>
      <c r="L749" s="104"/>
      <c r="M749" s="191" t="s">
        <v>5</v>
      </c>
      <c r="N749" s="192" t="s">
        <v>42</v>
      </c>
      <c r="O749" s="105"/>
      <c r="P749" s="193">
        <f>O749*H749</f>
        <v>0</v>
      </c>
      <c r="Q749" s="193">
        <v>2.1000000000000001E-4</v>
      </c>
      <c r="R749" s="193">
        <f>Q749*H749</f>
        <v>2.7300000000000001E-2</v>
      </c>
      <c r="S749" s="193">
        <v>0</v>
      </c>
      <c r="T749" s="194">
        <f>S749*H749</f>
        <v>0</v>
      </c>
      <c r="AR749" s="93" t="s">
        <v>176</v>
      </c>
      <c r="AT749" s="93" t="s">
        <v>171</v>
      </c>
      <c r="AU749" s="93" t="s">
        <v>81</v>
      </c>
      <c r="AY749" s="93" t="s">
        <v>169</v>
      </c>
      <c r="BE749" s="195">
        <f>IF(N749="základní",J749,0)</f>
        <v>0</v>
      </c>
      <c r="BF749" s="195">
        <f>IF(N749="snížená",J749,0)</f>
        <v>0</v>
      </c>
      <c r="BG749" s="195">
        <f>IF(N749="zákl. přenesená",J749,0)</f>
        <v>0</v>
      </c>
      <c r="BH749" s="195">
        <f>IF(N749="sníž. přenesená",J749,0)</f>
        <v>0</v>
      </c>
      <c r="BI749" s="195">
        <f>IF(N749="nulová",J749,0)</f>
        <v>0</v>
      </c>
      <c r="BJ749" s="93" t="s">
        <v>79</v>
      </c>
      <c r="BK749" s="195">
        <f>ROUND(I749*H749,2)</f>
        <v>0</v>
      </c>
      <c r="BL749" s="93" t="s">
        <v>176</v>
      </c>
      <c r="BM749" s="93" t="s">
        <v>878</v>
      </c>
    </row>
    <row r="750" spans="2:65" s="103" customFormat="1" ht="54" x14ac:dyDescent="0.3">
      <c r="B750" s="104"/>
      <c r="D750" s="198" t="s">
        <v>207</v>
      </c>
      <c r="F750" s="220" t="s">
        <v>875</v>
      </c>
      <c r="L750" s="104"/>
      <c r="M750" s="221"/>
      <c r="N750" s="105"/>
      <c r="O750" s="105"/>
      <c r="P750" s="105"/>
      <c r="Q750" s="105"/>
      <c r="R750" s="105"/>
      <c r="S750" s="105"/>
      <c r="T750" s="222"/>
      <c r="AT750" s="93" t="s">
        <v>207</v>
      </c>
      <c r="AU750" s="93" t="s">
        <v>81</v>
      </c>
    </row>
    <row r="751" spans="2:65" s="103" customFormat="1" ht="25.5" customHeight="1" x14ac:dyDescent="0.3">
      <c r="B751" s="104"/>
      <c r="C751" s="185">
        <f>MAX($C$106:C750)+1</f>
        <v>127</v>
      </c>
      <c r="D751" s="185" t="s">
        <v>171</v>
      </c>
      <c r="E751" s="186" t="s">
        <v>879</v>
      </c>
      <c r="F751" s="187" t="s">
        <v>880</v>
      </c>
      <c r="G751" s="188" t="s">
        <v>881</v>
      </c>
      <c r="H751" s="189">
        <v>30</v>
      </c>
      <c r="I751" s="87"/>
      <c r="J751" s="190">
        <f>ROUND(I751*H751,2)</f>
        <v>0</v>
      </c>
      <c r="K751" s="187" t="s">
        <v>175</v>
      </c>
      <c r="L751" s="104"/>
      <c r="M751" s="191" t="s">
        <v>5</v>
      </c>
      <c r="N751" s="192" t="s">
        <v>42</v>
      </c>
      <c r="O751" s="105"/>
      <c r="P751" s="193">
        <f>O751*H751</f>
        <v>0</v>
      </c>
      <c r="Q751" s="193">
        <v>0</v>
      </c>
      <c r="R751" s="193">
        <f>Q751*H751</f>
        <v>0</v>
      </c>
      <c r="S751" s="193">
        <v>0</v>
      </c>
      <c r="T751" s="194">
        <f>S751*H751</f>
        <v>0</v>
      </c>
      <c r="AR751" s="93" t="s">
        <v>176</v>
      </c>
      <c r="AT751" s="93" t="s">
        <v>171</v>
      </c>
      <c r="AU751" s="93" t="s">
        <v>81</v>
      </c>
      <c r="AY751" s="93" t="s">
        <v>169</v>
      </c>
      <c r="BE751" s="195">
        <f>IF(N751="základní",J751,0)</f>
        <v>0</v>
      </c>
      <c r="BF751" s="195">
        <f>IF(N751="snížená",J751,0)</f>
        <v>0</v>
      </c>
      <c r="BG751" s="195">
        <f>IF(N751="zákl. přenesená",J751,0)</f>
        <v>0</v>
      </c>
      <c r="BH751" s="195">
        <f>IF(N751="sníž. přenesená",J751,0)</f>
        <v>0</v>
      </c>
      <c r="BI751" s="195">
        <f>IF(N751="nulová",J751,0)</f>
        <v>0</v>
      </c>
      <c r="BJ751" s="93" t="s">
        <v>79</v>
      </c>
      <c r="BK751" s="195">
        <f>ROUND(I751*H751,2)</f>
        <v>0</v>
      </c>
      <c r="BL751" s="93" t="s">
        <v>176</v>
      </c>
      <c r="BM751" s="93" t="s">
        <v>882</v>
      </c>
    </row>
    <row r="752" spans="2:65" s="103" customFormat="1" ht="40.5" x14ac:dyDescent="0.3">
      <c r="B752" s="104"/>
      <c r="D752" s="198" t="s">
        <v>207</v>
      </c>
      <c r="F752" s="220" t="s">
        <v>883</v>
      </c>
      <c r="L752" s="104"/>
      <c r="M752" s="221"/>
      <c r="N752" s="105"/>
      <c r="O752" s="105"/>
      <c r="P752" s="105"/>
      <c r="Q752" s="105"/>
      <c r="R752" s="105"/>
      <c r="S752" s="105"/>
      <c r="T752" s="222"/>
      <c r="AT752" s="93" t="s">
        <v>207</v>
      </c>
      <c r="AU752" s="93" t="s">
        <v>81</v>
      </c>
    </row>
    <row r="753" spans="2:65" s="103" customFormat="1" ht="25.5" customHeight="1" x14ac:dyDescent="0.3">
      <c r="B753" s="104"/>
      <c r="C753" s="185">
        <f>MAX($C$106:C752)+1</f>
        <v>128</v>
      </c>
      <c r="D753" s="185" t="s">
        <v>171</v>
      </c>
      <c r="E753" s="186" t="s">
        <v>884</v>
      </c>
      <c r="F753" s="187" t="s">
        <v>885</v>
      </c>
      <c r="G753" s="188" t="s">
        <v>881</v>
      </c>
      <c r="H753" s="189">
        <v>20</v>
      </c>
      <c r="I753" s="87"/>
      <c r="J753" s="190">
        <f>ROUND(I753*H753,2)</f>
        <v>0</v>
      </c>
      <c r="K753" s="187" t="s">
        <v>175</v>
      </c>
      <c r="L753" s="104"/>
      <c r="M753" s="191" t="s">
        <v>5</v>
      </c>
      <c r="N753" s="192" t="s">
        <v>42</v>
      </c>
      <c r="O753" s="105"/>
      <c r="P753" s="193">
        <f>O753*H753</f>
        <v>0</v>
      </c>
      <c r="Q753" s="193">
        <v>0</v>
      </c>
      <c r="R753" s="193">
        <f>Q753*H753</f>
        <v>0</v>
      </c>
      <c r="S753" s="193">
        <v>0</v>
      </c>
      <c r="T753" s="194">
        <f>S753*H753</f>
        <v>0</v>
      </c>
      <c r="AR753" s="93" t="s">
        <v>176</v>
      </c>
      <c r="AT753" s="93" t="s">
        <v>171</v>
      </c>
      <c r="AU753" s="93" t="s">
        <v>81</v>
      </c>
      <c r="AY753" s="93" t="s">
        <v>169</v>
      </c>
      <c r="BE753" s="195">
        <f>IF(N753="základní",J753,0)</f>
        <v>0</v>
      </c>
      <c r="BF753" s="195">
        <f>IF(N753="snížená",J753,0)</f>
        <v>0</v>
      </c>
      <c r="BG753" s="195">
        <f>IF(N753="zákl. přenesená",J753,0)</f>
        <v>0</v>
      </c>
      <c r="BH753" s="195">
        <f>IF(N753="sníž. přenesená",J753,0)</f>
        <v>0</v>
      </c>
      <c r="BI753" s="195">
        <f>IF(N753="nulová",J753,0)</f>
        <v>0</v>
      </c>
      <c r="BJ753" s="93" t="s">
        <v>79</v>
      </c>
      <c r="BK753" s="195">
        <f>ROUND(I753*H753,2)</f>
        <v>0</v>
      </c>
      <c r="BL753" s="93" t="s">
        <v>176</v>
      </c>
      <c r="BM753" s="93" t="s">
        <v>886</v>
      </c>
    </row>
    <row r="754" spans="2:65" s="103" customFormat="1" ht="40.5" x14ac:dyDescent="0.3">
      <c r="B754" s="104"/>
      <c r="D754" s="198" t="s">
        <v>207</v>
      </c>
      <c r="F754" s="220" t="s">
        <v>883</v>
      </c>
      <c r="L754" s="104"/>
      <c r="M754" s="221"/>
      <c r="N754" s="105"/>
      <c r="O754" s="105"/>
      <c r="P754" s="105"/>
      <c r="Q754" s="105"/>
      <c r="R754" s="105"/>
      <c r="S754" s="105"/>
      <c r="T754" s="222"/>
      <c r="AT754" s="93" t="s">
        <v>207</v>
      </c>
      <c r="AU754" s="93" t="s">
        <v>81</v>
      </c>
    </row>
    <row r="755" spans="2:65" s="103" customFormat="1" ht="25.5" customHeight="1" x14ac:dyDescent="0.3">
      <c r="B755" s="104"/>
      <c r="C755" s="185">
        <f>MAX($C$106:C754)+1</f>
        <v>129</v>
      </c>
      <c r="D755" s="185" t="s">
        <v>171</v>
      </c>
      <c r="E755" s="186" t="s">
        <v>887</v>
      </c>
      <c r="F755" s="187" t="s">
        <v>888</v>
      </c>
      <c r="G755" s="188" t="s">
        <v>188</v>
      </c>
      <c r="H755" s="189">
        <v>491.14</v>
      </c>
      <c r="I755" s="87"/>
      <c r="J755" s="190">
        <f>ROUND(I755*H755,2)</f>
        <v>0</v>
      </c>
      <c r="K755" s="187" t="s">
        <v>175</v>
      </c>
      <c r="L755" s="104"/>
      <c r="M755" s="191" t="s">
        <v>5</v>
      </c>
      <c r="N755" s="192" t="s">
        <v>42</v>
      </c>
      <c r="O755" s="105"/>
      <c r="P755" s="193">
        <f>O755*H755</f>
        <v>0</v>
      </c>
      <c r="Q755" s="193">
        <v>4.0000000000000003E-5</v>
      </c>
      <c r="R755" s="193">
        <f>Q755*H755</f>
        <v>1.9645600000000003E-2</v>
      </c>
      <c r="S755" s="193">
        <v>0</v>
      </c>
      <c r="T755" s="194">
        <f>S755*H755</f>
        <v>0</v>
      </c>
      <c r="AR755" s="93" t="s">
        <v>176</v>
      </c>
      <c r="AT755" s="93" t="s">
        <v>171</v>
      </c>
      <c r="AU755" s="93" t="s">
        <v>81</v>
      </c>
      <c r="AY755" s="93" t="s">
        <v>169</v>
      </c>
      <c r="BE755" s="195">
        <f>IF(N755="základní",J755,0)</f>
        <v>0</v>
      </c>
      <c r="BF755" s="195">
        <f>IF(N755="snížená",J755,0)</f>
        <v>0</v>
      </c>
      <c r="BG755" s="195">
        <f>IF(N755="zákl. přenesená",J755,0)</f>
        <v>0</v>
      </c>
      <c r="BH755" s="195">
        <f>IF(N755="sníž. přenesená",J755,0)</f>
        <v>0</v>
      </c>
      <c r="BI755" s="195">
        <f>IF(N755="nulová",J755,0)</f>
        <v>0</v>
      </c>
      <c r="BJ755" s="93" t="s">
        <v>79</v>
      </c>
      <c r="BK755" s="195">
        <f>ROUND(I755*H755,2)</f>
        <v>0</v>
      </c>
      <c r="BL755" s="93" t="s">
        <v>176</v>
      </c>
      <c r="BM755" s="93" t="s">
        <v>889</v>
      </c>
    </row>
    <row r="756" spans="2:65" s="103" customFormat="1" ht="216" x14ac:dyDescent="0.3">
      <c r="B756" s="104"/>
      <c r="D756" s="198" t="s">
        <v>207</v>
      </c>
      <c r="F756" s="220" t="s">
        <v>890</v>
      </c>
      <c r="L756" s="104"/>
      <c r="M756" s="221"/>
      <c r="N756" s="105"/>
      <c r="O756" s="105"/>
      <c r="P756" s="105"/>
      <c r="Q756" s="105"/>
      <c r="R756" s="105"/>
      <c r="S756" s="105"/>
      <c r="T756" s="222"/>
      <c r="AT756" s="93" t="s">
        <v>207</v>
      </c>
      <c r="AU756" s="93" t="s">
        <v>81</v>
      </c>
    </row>
    <row r="757" spans="2:65" s="205" customFormat="1" x14ac:dyDescent="0.3">
      <c r="B757" s="204"/>
      <c r="D757" s="198" t="s">
        <v>178</v>
      </c>
      <c r="E757" s="206" t="s">
        <v>5</v>
      </c>
      <c r="F757" s="207" t="s">
        <v>891</v>
      </c>
      <c r="H757" s="208">
        <v>109.77</v>
      </c>
      <c r="L757" s="204"/>
      <c r="M757" s="209"/>
      <c r="N757" s="210"/>
      <c r="O757" s="210"/>
      <c r="P757" s="210"/>
      <c r="Q757" s="210"/>
      <c r="R757" s="210"/>
      <c r="S757" s="210"/>
      <c r="T757" s="211"/>
      <c r="AT757" s="206" t="s">
        <v>178</v>
      </c>
      <c r="AU757" s="206" t="s">
        <v>81</v>
      </c>
      <c r="AV757" s="205" t="s">
        <v>81</v>
      </c>
      <c r="AW757" s="205" t="s">
        <v>35</v>
      </c>
      <c r="AX757" s="205" t="s">
        <v>71</v>
      </c>
      <c r="AY757" s="206" t="s">
        <v>169</v>
      </c>
    </row>
    <row r="758" spans="2:65" s="205" customFormat="1" x14ac:dyDescent="0.3">
      <c r="B758" s="204"/>
      <c r="D758" s="198" t="s">
        <v>178</v>
      </c>
      <c r="E758" s="206" t="s">
        <v>5</v>
      </c>
      <c r="F758" s="207" t="s">
        <v>892</v>
      </c>
      <c r="H758" s="208">
        <v>381.37</v>
      </c>
      <c r="L758" s="204"/>
      <c r="M758" s="209"/>
      <c r="N758" s="210"/>
      <c r="O758" s="210"/>
      <c r="P758" s="210"/>
      <c r="Q758" s="210"/>
      <c r="R758" s="210"/>
      <c r="S758" s="210"/>
      <c r="T758" s="211"/>
      <c r="AT758" s="206" t="s">
        <v>178</v>
      </c>
      <c r="AU758" s="206" t="s">
        <v>81</v>
      </c>
      <c r="AV758" s="205" t="s">
        <v>81</v>
      </c>
      <c r="AW758" s="205" t="s">
        <v>35</v>
      </c>
      <c r="AX758" s="205" t="s">
        <v>71</v>
      </c>
      <c r="AY758" s="206" t="s">
        <v>169</v>
      </c>
    </row>
    <row r="759" spans="2:65" s="213" customFormat="1" x14ac:dyDescent="0.3">
      <c r="B759" s="212"/>
      <c r="D759" s="198" t="s">
        <v>178</v>
      </c>
      <c r="E759" s="214" t="s">
        <v>5</v>
      </c>
      <c r="F759" s="215" t="s">
        <v>181</v>
      </c>
      <c r="H759" s="216">
        <v>491.14</v>
      </c>
      <c r="L759" s="212"/>
      <c r="M759" s="217"/>
      <c r="N759" s="218"/>
      <c r="O759" s="218"/>
      <c r="P759" s="218"/>
      <c r="Q759" s="218"/>
      <c r="R759" s="218"/>
      <c r="S759" s="218"/>
      <c r="T759" s="219"/>
      <c r="AT759" s="214" t="s">
        <v>178</v>
      </c>
      <c r="AU759" s="214" t="s">
        <v>81</v>
      </c>
      <c r="AV759" s="213" t="s">
        <v>176</v>
      </c>
      <c r="AW759" s="213" t="s">
        <v>35</v>
      </c>
      <c r="AX759" s="213" t="s">
        <v>79</v>
      </c>
      <c r="AY759" s="214" t="s">
        <v>169</v>
      </c>
    </row>
    <row r="760" spans="2:65" s="103" customFormat="1" ht="25.5" customHeight="1" x14ac:dyDescent="0.3">
      <c r="B760" s="104"/>
      <c r="C760" s="185">
        <f>MAX($C$106:C759)+1</f>
        <v>130</v>
      </c>
      <c r="D760" s="185" t="s">
        <v>171</v>
      </c>
      <c r="E760" s="186" t="s">
        <v>893</v>
      </c>
      <c r="F760" s="187" t="s">
        <v>894</v>
      </c>
      <c r="G760" s="188" t="s">
        <v>188</v>
      </c>
      <c r="H760" s="189">
        <v>180.631</v>
      </c>
      <c r="I760" s="87"/>
      <c r="J760" s="190">
        <f>ROUND(I760*H760,2)</f>
        <v>0</v>
      </c>
      <c r="K760" s="187" t="s">
        <v>175</v>
      </c>
      <c r="L760" s="104"/>
      <c r="M760" s="191" t="s">
        <v>5</v>
      </c>
      <c r="N760" s="192" t="s">
        <v>42</v>
      </c>
      <c r="O760" s="105"/>
      <c r="P760" s="193">
        <f>O760*H760</f>
        <v>0</v>
      </c>
      <c r="Q760" s="193">
        <v>4.0200000000000001E-3</v>
      </c>
      <c r="R760" s="193">
        <f>Q760*H760</f>
        <v>0.72613662000000001</v>
      </c>
      <c r="S760" s="193">
        <v>0</v>
      </c>
      <c r="T760" s="194">
        <f>S760*H760</f>
        <v>0</v>
      </c>
      <c r="AR760" s="93" t="s">
        <v>176</v>
      </c>
      <c r="AT760" s="93" t="s">
        <v>171</v>
      </c>
      <c r="AU760" s="93" t="s">
        <v>81</v>
      </c>
      <c r="AY760" s="93" t="s">
        <v>169</v>
      </c>
      <c r="BE760" s="195">
        <f>IF(N760="základní",J760,0)</f>
        <v>0</v>
      </c>
      <c r="BF760" s="195">
        <f>IF(N760="snížená",J760,0)</f>
        <v>0</v>
      </c>
      <c r="BG760" s="195">
        <f>IF(N760="zákl. přenesená",J760,0)</f>
        <v>0</v>
      </c>
      <c r="BH760" s="195">
        <f>IF(N760="sníž. přenesená",J760,0)</f>
        <v>0</v>
      </c>
      <c r="BI760" s="195">
        <f>IF(N760="nulová",J760,0)</f>
        <v>0</v>
      </c>
      <c r="BJ760" s="93" t="s">
        <v>79</v>
      </c>
      <c r="BK760" s="195">
        <f>ROUND(I760*H760,2)</f>
        <v>0</v>
      </c>
      <c r="BL760" s="93" t="s">
        <v>176</v>
      </c>
      <c r="BM760" s="93" t="s">
        <v>895</v>
      </c>
    </row>
    <row r="761" spans="2:65" s="103" customFormat="1" ht="40.5" x14ac:dyDescent="0.3">
      <c r="B761" s="104"/>
      <c r="D761" s="198" t="s">
        <v>207</v>
      </c>
      <c r="F761" s="220" t="s">
        <v>896</v>
      </c>
      <c r="L761" s="104"/>
      <c r="M761" s="221"/>
      <c r="N761" s="105"/>
      <c r="O761" s="105"/>
      <c r="P761" s="105"/>
      <c r="Q761" s="105"/>
      <c r="R761" s="105"/>
      <c r="S761" s="105"/>
      <c r="T761" s="222"/>
      <c r="AT761" s="93" t="s">
        <v>207</v>
      </c>
      <c r="AU761" s="93" t="s">
        <v>81</v>
      </c>
    </row>
    <row r="762" spans="2:65" s="197" customFormat="1" x14ac:dyDescent="0.3">
      <c r="B762" s="196"/>
      <c r="D762" s="198" t="s">
        <v>178</v>
      </c>
      <c r="E762" s="199" t="s">
        <v>5</v>
      </c>
      <c r="F762" s="200" t="s">
        <v>503</v>
      </c>
      <c r="H762" s="199" t="s">
        <v>5</v>
      </c>
      <c r="L762" s="196"/>
      <c r="M762" s="201"/>
      <c r="N762" s="202"/>
      <c r="O762" s="202"/>
      <c r="P762" s="202"/>
      <c r="Q762" s="202"/>
      <c r="R762" s="202"/>
      <c r="S762" s="202"/>
      <c r="T762" s="203"/>
      <c r="AT762" s="199" t="s">
        <v>178</v>
      </c>
      <c r="AU762" s="199" t="s">
        <v>81</v>
      </c>
      <c r="AV762" s="197" t="s">
        <v>79</v>
      </c>
      <c r="AW762" s="197" t="s">
        <v>35</v>
      </c>
      <c r="AX762" s="197" t="s">
        <v>71</v>
      </c>
      <c r="AY762" s="199" t="s">
        <v>169</v>
      </c>
    </row>
    <row r="763" spans="2:65" s="205" customFormat="1" x14ac:dyDescent="0.3">
      <c r="B763" s="204"/>
      <c r="D763" s="198" t="s">
        <v>178</v>
      </c>
      <c r="E763" s="206" t="s">
        <v>5</v>
      </c>
      <c r="F763" s="207" t="s">
        <v>504</v>
      </c>
      <c r="H763" s="208">
        <v>16.077000000000002</v>
      </c>
      <c r="L763" s="204"/>
      <c r="M763" s="209"/>
      <c r="N763" s="210"/>
      <c r="O763" s="210"/>
      <c r="P763" s="210"/>
      <c r="Q763" s="210"/>
      <c r="R763" s="210"/>
      <c r="S763" s="210"/>
      <c r="T763" s="211"/>
      <c r="AT763" s="206" t="s">
        <v>178</v>
      </c>
      <c r="AU763" s="206" t="s">
        <v>81</v>
      </c>
      <c r="AV763" s="205" t="s">
        <v>81</v>
      </c>
      <c r="AW763" s="205" t="s">
        <v>35</v>
      </c>
      <c r="AX763" s="205" t="s">
        <v>71</v>
      </c>
      <c r="AY763" s="206" t="s">
        <v>169</v>
      </c>
    </row>
    <row r="764" spans="2:65" s="205" customFormat="1" x14ac:dyDescent="0.3">
      <c r="B764" s="204"/>
      <c r="D764" s="198" t="s">
        <v>178</v>
      </c>
      <c r="E764" s="206" t="s">
        <v>5</v>
      </c>
      <c r="F764" s="207" t="s">
        <v>505</v>
      </c>
      <c r="H764" s="208">
        <v>73.346999999999994</v>
      </c>
      <c r="L764" s="204"/>
      <c r="M764" s="209"/>
      <c r="N764" s="210"/>
      <c r="O764" s="210"/>
      <c r="P764" s="210"/>
      <c r="Q764" s="210"/>
      <c r="R764" s="210"/>
      <c r="S764" s="210"/>
      <c r="T764" s="211"/>
      <c r="AT764" s="206" t="s">
        <v>178</v>
      </c>
      <c r="AU764" s="206" t="s">
        <v>81</v>
      </c>
      <c r="AV764" s="205" t="s">
        <v>81</v>
      </c>
      <c r="AW764" s="205" t="s">
        <v>35</v>
      </c>
      <c r="AX764" s="205" t="s">
        <v>71</v>
      </c>
      <c r="AY764" s="206" t="s">
        <v>169</v>
      </c>
    </row>
    <row r="765" spans="2:65" s="205" customFormat="1" x14ac:dyDescent="0.3">
      <c r="B765" s="204"/>
      <c r="D765" s="198" t="s">
        <v>178</v>
      </c>
      <c r="E765" s="206" t="s">
        <v>5</v>
      </c>
      <c r="F765" s="207" t="s">
        <v>506</v>
      </c>
      <c r="H765" s="208">
        <v>32.465000000000003</v>
      </c>
      <c r="L765" s="204"/>
      <c r="M765" s="209"/>
      <c r="N765" s="210"/>
      <c r="O765" s="210"/>
      <c r="P765" s="210"/>
      <c r="Q765" s="210"/>
      <c r="R765" s="210"/>
      <c r="S765" s="210"/>
      <c r="T765" s="211"/>
      <c r="AT765" s="206" t="s">
        <v>178</v>
      </c>
      <c r="AU765" s="206" t="s">
        <v>81</v>
      </c>
      <c r="AV765" s="205" t="s">
        <v>81</v>
      </c>
      <c r="AW765" s="205" t="s">
        <v>35</v>
      </c>
      <c r="AX765" s="205" t="s">
        <v>71</v>
      </c>
      <c r="AY765" s="206" t="s">
        <v>169</v>
      </c>
    </row>
    <row r="766" spans="2:65" s="197" customFormat="1" x14ac:dyDescent="0.3">
      <c r="B766" s="196"/>
      <c r="D766" s="198" t="s">
        <v>178</v>
      </c>
      <c r="E766" s="199" t="s">
        <v>5</v>
      </c>
      <c r="F766" s="200" t="s">
        <v>897</v>
      </c>
      <c r="H766" s="199" t="s">
        <v>5</v>
      </c>
      <c r="L766" s="196"/>
      <c r="M766" s="201"/>
      <c r="N766" s="202"/>
      <c r="O766" s="202"/>
      <c r="P766" s="202"/>
      <c r="Q766" s="202"/>
      <c r="R766" s="202"/>
      <c r="S766" s="202"/>
      <c r="T766" s="203"/>
      <c r="AT766" s="199" t="s">
        <v>178</v>
      </c>
      <c r="AU766" s="199" t="s">
        <v>81</v>
      </c>
      <c r="AV766" s="197" t="s">
        <v>79</v>
      </c>
      <c r="AW766" s="197" t="s">
        <v>35</v>
      </c>
      <c r="AX766" s="197" t="s">
        <v>71</v>
      </c>
      <c r="AY766" s="199" t="s">
        <v>169</v>
      </c>
    </row>
    <row r="767" spans="2:65" s="205" customFormat="1" x14ac:dyDescent="0.3">
      <c r="B767" s="204"/>
      <c r="D767" s="198" t="s">
        <v>178</v>
      </c>
      <c r="E767" s="206" t="s">
        <v>5</v>
      </c>
      <c r="F767" s="207" t="s">
        <v>898</v>
      </c>
      <c r="H767" s="208">
        <v>28.616</v>
      </c>
      <c r="L767" s="204"/>
      <c r="M767" s="209"/>
      <c r="N767" s="210"/>
      <c r="O767" s="210"/>
      <c r="P767" s="210"/>
      <c r="Q767" s="210"/>
      <c r="R767" s="210"/>
      <c r="S767" s="210"/>
      <c r="T767" s="211"/>
      <c r="AT767" s="206" t="s">
        <v>178</v>
      </c>
      <c r="AU767" s="206" t="s">
        <v>81</v>
      </c>
      <c r="AV767" s="205" t="s">
        <v>81</v>
      </c>
      <c r="AW767" s="205" t="s">
        <v>35</v>
      </c>
      <c r="AX767" s="205" t="s">
        <v>71</v>
      </c>
      <c r="AY767" s="206" t="s">
        <v>169</v>
      </c>
    </row>
    <row r="768" spans="2:65" s="205" customFormat="1" x14ac:dyDescent="0.3">
      <c r="B768" s="204"/>
      <c r="D768" s="198" t="s">
        <v>178</v>
      </c>
      <c r="E768" s="206" t="s">
        <v>5</v>
      </c>
      <c r="F768" s="207" t="s">
        <v>899</v>
      </c>
      <c r="H768" s="208">
        <v>42.006999999999998</v>
      </c>
      <c r="L768" s="204"/>
      <c r="M768" s="209"/>
      <c r="N768" s="210"/>
      <c r="O768" s="210"/>
      <c r="P768" s="210"/>
      <c r="Q768" s="210"/>
      <c r="R768" s="210"/>
      <c r="S768" s="210"/>
      <c r="T768" s="211"/>
      <c r="AT768" s="206" t="s">
        <v>178</v>
      </c>
      <c r="AU768" s="206" t="s">
        <v>81</v>
      </c>
      <c r="AV768" s="205" t="s">
        <v>81</v>
      </c>
      <c r="AW768" s="205" t="s">
        <v>35</v>
      </c>
      <c r="AX768" s="205" t="s">
        <v>71</v>
      </c>
      <c r="AY768" s="206" t="s">
        <v>169</v>
      </c>
    </row>
    <row r="769" spans="2:65" s="197" customFormat="1" x14ac:dyDescent="0.3">
      <c r="B769" s="196"/>
      <c r="D769" s="198" t="s">
        <v>178</v>
      </c>
      <c r="E769" s="199" t="s">
        <v>5</v>
      </c>
      <c r="F769" s="200" t="s">
        <v>497</v>
      </c>
      <c r="H769" s="199" t="s">
        <v>5</v>
      </c>
      <c r="L769" s="196"/>
      <c r="M769" s="201"/>
      <c r="N769" s="202"/>
      <c r="O769" s="202"/>
      <c r="P769" s="202"/>
      <c r="Q769" s="202"/>
      <c r="R769" s="202"/>
      <c r="S769" s="202"/>
      <c r="T769" s="203"/>
      <c r="AT769" s="199" t="s">
        <v>178</v>
      </c>
      <c r="AU769" s="199" t="s">
        <v>81</v>
      </c>
      <c r="AV769" s="197" t="s">
        <v>79</v>
      </c>
      <c r="AW769" s="197" t="s">
        <v>35</v>
      </c>
      <c r="AX769" s="197" t="s">
        <v>71</v>
      </c>
      <c r="AY769" s="199" t="s">
        <v>169</v>
      </c>
    </row>
    <row r="770" spans="2:65" s="205" customFormat="1" x14ac:dyDescent="0.3">
      <c r="B770" s="204"/>
      <c r="D770" s="198" t="s">
        <v>178</v>
      </c>
      <c r="E770" s="206" t="s">
        <v>5</v>
      </c>
      <c r="F770" s="207" t="s">
        <v>507</v>
      </c>
      <c r="H770" s="208">
        <v>-3.4620000000000002</v>
      </c>
      <c r="L770" s="204"/>
      <c r="M770" s="209"/>
      <c r="N770" s="210"/>
      <c r="O770" s="210"/>
      <c r="P770" s="210"/>
      <c r="Q770" s="210"/>
      <c r="R770" s="210"/>
      <c r="S770" s="210"/>
      <c r="T770" s="211"/>
      <c r="AT770" s="206" t="s">
        <v>178</v>
      </c>
      <c r="AU770" s="206" t="s">
        <v>81</v>
      </c>
      <c r="AV770" s="205" t="s">
        <v>81</v>
      </c>
      <c r="AW770" s="205" t="s">
        <v>35</v>
      </c>
      <c r="AX770" s="205" t="s">
        <v>71</v>
      </c>
      <c r="AY770" s="206" t="s">
        <v>169</v>
      </c>
    </row>
    <row r="771" spans="2:65" s="205" customFormat="1" x14ac:dyDescent="0.3">
      <c r="B771" s="204"/>
      <c r="D771" s="198" t="s">
        <v>178</v>
      </c>
      <c r="E771" s="206" t="s">
        <v>5</v>
      </c>
      <c r="F771" s="207" t="s">
        <v>508</v>
      </c>
      <c r="H771" s="208">
        <v>-1.9690000000000001</v>
      </c>
      <c r="L771" s="204"/>
      <c r="M771" s="209"/>
      <c r="N771" s="210"/>
      <c r="O771" s="210"/>
      <c r="P771" s="210"/>
      <c r="Q771" s="210"/>
      <c r="R771" s="210"/>
      <c r="S771" s="210"/>
      <c r="T771" s="211"/>
      <c r="AT771" s="206" t="s">
        <v>178</v>
      </c>
      <c r="AU771" s="206" t="s">
        <v>81</v>
      </c>
      <c r="AV771" s="205" t="s">
        <v>81</v>
      </c>
      <c r="AW771" s="205" t="s">
        <v>35</v>
      </c>
      <c r="AX771" s="205" t="s">
        <v>71</v>
      </c>
      <c r="AY771" s="206" t="s">
        <v>169</v>
      </c>
    </row>
    <row r="772" spans="2:65" s="205" customFormat="1" x14ac:dyDescent="0.3">
      <c r="B772" s="204"/>
      <c r="D772" s="198" t="s">
        <v>178</v>
      </c>
      <c r="E772" s="206" t="s">
        <v>5</v>
      </c>
      <c r="F772" s="207" t="s">
        <v>509</v>
      </c>
      <c r="H772" s="208">
        <v>-6.45</v>
      </c>
      <c r="L772" s="204"/>
      <c r="M772" s="209"/>
      <c r="N772" s="210"/>
      <c r="O772" s="210"/>
      <c r="P772" s="210"/>
      <c r="Q772" s="210"/>
      <c r="R772" s="210"/>
      <c r="S772" s="210"/>
      <c r="T772" s="211"/>
      <c r="AT772" s="206" t="s">
        <v>178</v>
      </c>
      <c r="AU772" s="206" t="s">
        <v>81</v>
      </c>
      <c r="AV772" s="205" t="s">
        <v>81</v>
      </c>
      <c r="AW772" s="205" t="s">
        <v>35</v>
      </c>
      <c r="AX772" s="205" t="s">
        <v>71</v>
      </c>
      <c r="AY772" s="206" t="s">
        <v>169</v>
      </c>
    </row>
    <row r="773" spans="2:65" s="213" customFormat="1" x14ac:dyDescent="0.3">
      <c r="B773" s="212"/>
      <c r="D773" s="198" t="s">
        <v>178</v>
      </c>
      <c r="E773" s="214" t="s">
        <v>5</v>
      </c>
      <c r="F773" s="215" t="s">
        <v>181</v>
      </c>
      <c r="H773" s="216">
        <v>180.631</v>
      </c>
      <c r="L773" s="212"/>
      <c r="M773" s="217"/>
      <c r="N773" s="218"/>
      <c r="O773" s="218"/>
      <c r="P773" s="218"/>
      <c r="Q773" s="218"/>
      <c r="R773" s="218"/>
      <c r="S773" s="218"/>
      <c r="T773" s="219"/>
      <c r="AT773" s="214" t="s">
        <v>178</v>
      </c>
      <c r="AU773" s="214" t="s">
        <v>81</v>
      </c>
      <c r="AV773" s="213" t="s">
        <v>176</v>
      </c>
      <c r="AW773" s="213" t="s">
        <v>35</v>
      </c>
      <c r="AX773" s="213" t="s">
        <v>79</v>
      </c>
      <c r="AY773" s="214" t="s">
        <v>169</v>
      </c>
    </row>
    <row r="774" spans="2:65" s="103" customFormat="1" ht="25.5" customHeight="1" x14ac:dyDescent="0.3">
      <c r="B774" s="104"/>
      <c r="C774" s="185">
        <f>MAX($C$106:C773)+1</f>
        <v>131</v>
      </c>
      <c r="D774" s="185" t="s">
        <v>171</v>
      </c>
      <c r="E774" s="186" t="s">
        <v>900</v>
      </c>
      <c r="F774" s="187" t="s">
        <v>901</v>
      </c>
      <c r="G774" s="188" t="s">
        <v>188</v>
      </c>
      <c r="H774" s="189">
        <v>13.41</v>
      </c>
      <c r="I774" s="87"/>
      <c r="J774" s="190">
        <f>ROUND(I774*H774,2)</f>
        <v>0</v>
      </c>
      <c r="K774" s="187" t="s">
        <v>175</v>
      </c>
      <c r="L774" s="104"/>
      <c r="M774" s="191" t="s">
        <v>5</v>
      </c>
      <c r="N774" s="192" t="s">
        <v>42</v>
      </c>
      <c r="O774" s="105"/>
      <c r="P774" s="193">
        <f>O774*H774</f>
        <v>0</v>
      </c>
      <c r="Q774" s="193">
        <v>0</v>
      </c>
      <c r="R774" s="193">
        <f>Q774*H774</f>
        <v>0</v>
      </c>
      <c r="S774" s="193">
        <v>0.26100000000000001</v>
      </c>
      <c r="T774" s="194">
        <f>S774*H774</f>
        <v>3.5000100000000001</v>
      </c>
      <c r="AR774" s="93" t="s">
        <v>176</v>
      </c>
      <c r="AT774" s="93" t="s">
        <v>171</v>
      </c>
      <c r="AU774" s="93" t="s">
        <v>81</v>
      </c>
      <c r="AY774" s="93" t="s">
        <v>169</v>
      </c>
      <c r="BE774" s="195">
        <f>IF(N774="základní",J774,0)</f>
        <v>0</v>
      </c>
      <c r="BF774" s="195">
        <f>IF(N774="snížená",J774,0)</f>
        <v>0</v>
      </c>
      <c r="BG774" s="195">
        <f>IF(N774="zákl. přenesená",J774,0)</f>
        <v>0</v>
      </c>
      <c r="BH774" s="195">
        <f>IF(N774="sníž. přenesená",J774,0)</f>
        <v>0</v>
      </c>
      <c r="BI774" s="195">
        <f>IF(N774="nulová",J774,0)</f>
        <v>0</v>
      </c>
      <c r="BJ774" s="93" t="s">
        <v>79</v>
      </c>
      <c r="BK774" s="195">
        <f>ROUND(I774*H774,2)</f>
        <v>0</v>
      </c>
      <c r="BL774" s="93" t="s">
        <v>176</v>
      </c>
      <c r="BM774" s="93" t="s">
        <v>902</v>
      </c>
    </row>
    <row r="775" spans="2:65" s="205" customFormat="1" x14ac:dyDescent="0.3">
      <c r="B775" s="204"/>
      <c r="D775" s="198" t="s">
        <v>178</v>
      </c>
      <c r="E775" s="206" t="s">
        <v>5</v>
      </c>
      <c r="F775" s="207" t="s">
        <v>903</v>
      </c>
      <c r="H775" s="208">
        <v>13.41</v>
      </c>
      <c r="L775" s="204"/>
      <c r="M775" s="209"/>
      <c r="N775" s="210"/>
      <c r="O775" s="210"/>
      <c r="P775" s="210"/>
      <c r="Q775" s="210"/>
      <c r="R775" s="210"/>
      <c r="S775" s="210"/>
      <c r="T775" s="211"/>
      <c r="AT775" s="206" t="s">
        <v>178</v>
      </c>
      <c r="AU775" s="206" t="s">
        <v>81</v>
      </c>
      <c r="AV775" s="205" t="s">
        <v>81</v>
      </c>
      <c r="AW775" s="205" t="s">
        <v>35</v>
      </c>
      <c r="AX775" s="205" t="s">
        <v>71</v>
      </c>
      <c r="AY775" s="206" t="s">
        <v>169</v>
      </c>
    </row>
    <row r="776" spans="2:65" s="213" customFormat="1" x14ac:dyDescent="0.3">
      <c r="B776" s="212"/>
      <c r="D776" s="198" t="s">
        <v>178</v>
      </c>
      <c r="E776" s="214" t="s">
        <v>5</v>
      </c>
      <c r="F776" s="215" t="s">
        <v>181</v>
      </c>
      <c r="H776" s="216">
        <v>13.41</v>
      </c>
      <c r="L776" s="212"/>
      <c r="M776" s="217"/>
      <c r="N776" s="218"/>
      <c r="O776" s="218"/>
      <c r="P776" s="218"/>
      <c r="Q776" s="218"/>
      <c r="R776" s="218"/>
      <c r="S776" s="218"/>
      <c r="T776" s="219"/>
      <c r="AT776" s="214" t="s">
        <v>178</v>
      </c>
      <c r="AU776" s="214" t="s">
        <v>81</v>
      </c>
      <c r="AV776" s="213" t="s">
        <v>176</v>
      </c>
      <c r="AW776" s="213" t="s">
        <v>35</v>
      </c>
      <c r="AX776" s="213" t="s">
        <v>79</v>
      </c>
      <c r="AY776" s="214" t="s">
        <v>169</v>
      </c>
    </row>
    <row r="777" spans="2:65" s="103" customFormat="1" ht="25.5" customHeight="1" x14ac:dyDescent="0.3">
      <c r="B777" s="104"/>
      <c r="C777" s="185">
        <f>MAX($C$106:C776)+1</f>
        <v>132</v>
      </c>
      <c r="D777" s="185" t="s">
        <v>171</v>
      </c>
      <c r="E777" s="186" t="s">
        <v>904</v>
      </c>
      <c r="F777" s="187" t="s">
        <v>905</v>
      </c>
      <c r="G777" s="188" t="s">
        <v>205</v>
      </c>
      <c r="H777" s="189">
        <v>5.7649999999999997</v>
      </c>
      <c r="I777" s="87"/>
      <c r="J777" s="190">
        <f>ROUND(I777*H777,2)</f>
        <v>0</v>
      </c>
      <c r="K777" s="187" t="s">
        <v>175</v>
      </c>
      <c r="L777" s="104"/>
      <c r="M777" s="191" t="s">
        <v>5</v>
      </c>
      <c r="N777" s="192" t="s">
        <v>42</v>
      </c>
      <c r="O777" s="105"/>
      <c r="P777" s="193">
        <f>O777*H777</f>
        <v>0</v>
      </c>
      <c r="Q777" s="193">
        <v>0</v>
      </c>
      <c r="R777" s="193">
        <f>Q777*H777</f>
        <v>0</v>
      </c>
      <c r="S777" s="193">
        <v>1.95</v>
      </c>
      <c r="T777" s="194">
        <f>S777*H777</f>
        <v>11.24175</v>
      </c>
      <c r="AR777" s="93" t="s">
        <v>176</v>
      </c>
      <c r="AT777" s="93" t="s">
        <v>171</v>
      </c>
      <c r="AU777" s="93" t="s">
        <v>81</v>
      </c>
      <c r="AY777" s="93" t="s">
        <v>169</v>
      </c>
      <c r="BE777" s="195">
        <f>IF(N777="základní",J777,0)</f>
        <v>0</v>
      </c>
      <c r="BF777" s="195">
        <f>IF(N777="snížená",J777,0)</f>
        <v>0</v>
      </c>
      <c r="BG777" s="195">
        <f>IF(N777="zákl. přenesená",J777,0)</f>
        <v>0</v>
      </c>
      <c r="BH777" s="195">
        <f>IF(N777="sníž. přenesená",J777,0)</f>
        <v>0</v>
      </c>
      <c r="BI777" s="195">
        <f>IF(N777="nulová",J777,0)</f>
        <v>0</v>
      </c>
      <c r="BJ777" s="93" t="s">
        <v>79</v>
      </c>
      <c r="BK777" s="195">
        <f>ROUND(I777*H777,2)</f>
        <v>0</v>
      </c>
      <c r="BL777" s="93" t="s">
        <v>176</v>
      </c>
      <c r="BM777" s="93" t="s">
        <v>906</v>
      </c>
    </row>
    <row r="778" spans="2:65" s="103" customFormat="1" ht="40.5" x14ac:dyDescent="0.3">
      <c r="B778" s="104"/>
      <c r="D778" s="198" t="s">
        <v>207</v>
      </c>
      <c r="F778" s="220" t="s">
        <v>907</v>
      </c>
      <c r="L778" s="104"/>
      <c r="M778" s="221"/>
      <c r="N778" s="105"/>
      <c r="O778" s="105"/>
      <c r="P778" s="105"/>
      <c r="Q778" s="105"/>
      <c r="R778" s="105"/>
      <c r="S778" s="105"/>
      <c r="T778" s="222"/>
      <c r="AT778" s="93" t="s">
        <v>207</v>
      </c>
      <c r="AU778" s="93" t="s">
        <v>81</v>
      </c>
    </row>
    <row r="779" spans="2:65" s="205" customFormat="1" x14ac:dyDescent="0.3">
      <c r="B779" s="204"/>
      <c r="D779" s="198" t="s">
        <v>178</v>
      </c>
      <c r="E779" s="206" t="s">
        <v>5</v>
      </c>
      <c r="F779" s="207" t="s">
        <v>908</v>
      </c>
      <c r="H779" s="208">
        <v>5.4340000000000002</v>
      </c>
      <c r="L779" s="204"/>
      <c r="M779" s="209"/>
      <c r="N779" s="210"/>
      <c r="O779" s="210"/>
      <c r="P779" s="210"/>
      <c r="Q779" s="210"/>
      <c r="R779" s="210"/>
      <c r="S779" s="210"/>
      <c r="T779" s="211"/>
      <c r="AT779" s="206" t="s">
        <v>178</v>
      </c>
      <c r="AU779" s="206" t="s">
        <v>81</v>
      </c>
      <c r="AV779" s="205" t="s">
        <v>81</v>
      </c>
      <c r="AW779" s="205" t="s">
        <v>35</v>
      </c>
      <c r="AX779" s="205" t="s">
        <v>71</v>
      </c>
      <c r="AY779" s="206" t="s">
        <v>169</v>
      </c>
    </row>
    <row r="780" spans="2:65" s="205" customFormat="1" x14ac:dyDescent="0.3">
      <c r="B780" s="204"/>
      <c r="D780" s="198" t="s">
        <v>178</v>
      </c>
      <c r="E780" s="206" t="s">
        <v>5</v>
      </c>
      <c r="F780" s="207" t="s">
        <v>909</v>
      </c>
      <c r="H780" s="208">
        <v>0.86399999999999999</v>
      </c>
      <c r="L780" s="204"/>
      <c r="M780" s="209"/>
      <c r="N780" s="210"/>
      <c r="O780" s="210"/>
      <c r="P780" s="210"/>
      <c r="Q780" s="210"/>
      <c r="R780" s="210"/>
      <c r="S780" s="210"/>
      <c r="T780" s="211"/>
      <c r="AT780" s="206" t="s">
        <v>178</v>
      </c>
      <c r="AU780" s="206" t="s">
        <v>81</v>
      </c>
      <c r="AV780" s="205" t="s">
        <v>81</v>
      </c>
      <c r="AW780" s="205" t="s">
        <v>35</v>
      </c>
      <c r="AX780" s="205" t="s">
        <v>71</v>
      </c>
      <c r="AY780" s="206" t="s">
        <v>169</v>
      </c>
    </row>
    <row r="781" spans="2:65" s="205" customFormat="1" x14ac:dyDescent="0.3">
      <c r="B781" s="204"/>
      <c r="D781" s="198" t="s">
        <v>178</v>
      </c>
      <c r="E781" s="206" t="s">
        <v>5</v>
      </c>
      <c r="F781" s="207" t="s">
        <v>910</v>
      </c>
      <c r="H781" s="208">
        <v>1.08</v>
      </c>
      <c r="L781" s="204"/>
      <c r="M781" s="209"/>
      <c r="N781" s="210"/>
      <c r="O781" s="210"/>
      <c r="P781" s="210"/>
      <c r="Q781" s="210"/>
      <c r="R781" s="210"/>
      <c r="S781" s="210"/>
      <c r="T781" s="211"/>
      <c r="AT781" s="206" t="s">
        <v>178</v>
      </c>
      <c r="AU781" s="206" t="s">
        <v>81</v>
      </c>
      <c r="AV781" s="205" t="s">
        <v>81</v>
      </c>
      <c r="AW781" s="205" t="s">
        <v>35</v>
      </c>
      <c r="AX781" s="205" t="s">
        <v>71</v>
      </c>
      <c r="AY781" s="206" t="s">
        <v>169</v>
      </c>
    </row>
    <row r="782" spans="2:65" s="205" customFormat="1" x14ac:dyDescent="0.3">
      <c r="B782" s="204"/>
      <c r="D782" s="198" t="s">
        <v>178</v>
      </c>
      <c r="E782" s="206" t="s">
        <v>5</v>
      </c>
      <c r="F782" s="207" t="s">
        <v>911</v>
      </c>
      <c r="H782" s="208">
        <v>0.41199999999999998</v>
      </c>
      <c r="L782" s="204"/>
      <c r="M782" s="209"/>
      <c r="N782" s="210"/>
      <c r="O782" s="210"/>
      <c r="P782" s="210"/>
      <c r="Q782" s="210"/>
      <c r="R782" s="210"/>
      <c r="S782" s="210"/>
      <c r="T782" s="211"/>
      <c r="AT782" s="206" t="s">
        <v>178</v>
      </c>
      <c r="AU782" s="206" t="s">
        <v>81</v>
      </c>
      <c r="AV782" s="205" t="s">
        <v>81</v>
      </c>
      <c r="AW782" s="205" t="s">
        <v>35</v>
      </c>
      <c r="AX782" s="205" t="s">
        <v>71</v>
      </c>
      <c r="AY782" s="206" t="s">
        <v>169</v>
      </c>
    </row>
    <row r="783" spans="2:65" s="197" customFormat="1" x14ac:dyDescent="0.3">
      <c r="B783" s="196"/>
      <c r="D783" s="198" t="s">
        <v>178</v>
      </c>
      <c r="E783" s="199" t="s">
        <v>5</v>
      </c>
      <c r="F783" s="200" t="s">
        <v>497</v>
      </c>
      <c r="H783" s="199" t="s">
        <v>5</v>
      </c>
      <c r="L783" s="196"/>
      <c r="M783" s="201"/>
      <c r="N783" s="202"/>
      <c r="O783" s="202"/>
      <c r="P783" s="202"/>
      <c r="Q783" s="202"/>
      <c r="R783" s="202"/>
      <c r="S783" s="202"/>
      <c r="T783" s="203"/>
      <c r="AT783" s="199" t="s">
        <v>178</v>
      </c>
      <c r="AU783" s="199" t="s">
        <v>81</v>
      </c>
      <c r="AV783" s="197" t="s">
        <v>79</v>
      </c>
      <c r="AW783" s="197" t="s">
        <v>35</v>
      </c>
      <c r="AX783" s="197" t="s">
        <v>71</v>
      </c>
      <c r="AY783" s="199" t="s">
        <v>169</v>
      </c>
    </row>
    <row r="784" spans="2:65" s="205" customFormat="1" x14ac:dyDescent="0.3">
      <c r="B784" s="204"/>
      <c r="D784" s="198" t="s">
        <v>178</v>
      </c>
      <c r="E784" s="206" t="s">
        <v>5</v>
      </c>
      <c r="F784" s="207" t="s">
        <v>912</v>
      </c>
      <c r="H784" s="208">
        <v>-2.0249999999999999</v>
      </c>
      <c r="L784" s="204"/>
      <c r="M784" s="209"/>
      <c r="N784" s="210"/>
      <c r="O784" s="210"/>
      <c r="P784" s="210"/>
      <c r="Q784" s="210"/>
      <c r="R784" s="210"/>
      <c r="S784" s="210"/>
      <c r="T784" s="211"/>
      <c r="AT784" s="206" t="s">
        <v>178</v>
      </c>
      <c r="AU784" s="206" t="s">
        <v>81</v>
      </c>
      <c r="AV784" s="205" t="s">
        <v>81</v>
      </c>
      <c r="AW784" s="205" t="s">
        <v>35</v>
      </c>
      <c r="AX784" s="205" t="s">
        <v>71</v>
      </c>
      <c r="AY784" s="206" t="s">
        <v>169</v>
      </c>
    </row>
    <row r="785" spans="2:65" s="213" customFormat="1" x14ac:dyDescent="0.3">
      <c r="B785" s="212"/>
      <c r="D785" s="198" t="s">
        <v>178</v>
      </c>
      <c r="E785" s="214" t="s">
        <v>5</v>
      </c>
      <c r="F785" s="215" t="s">
        <v>181</v>
      </c>
      <c r="H785" s="216">
        <v>5.7649999999999997</v>
      </c>
      <c r="L785" s="212"/>
      <c r="M785" s="217"/>
      <c r="N785" s="218"/>
      <c r="O785" s="218"/>
      <c r="P785" s="218"/>
      <c r="Q785" s="218"/>
      <c r="R785" s="218"/>
      <c r="S785" s="218"/>
      <c r="T785" s="219"/>
      <c r="AT785" s="214" t="s">
        <v>178</v>
      </c>
      <c r="AU785" s="214" t="s">
        <v>81</v>
      </c>
      <c r="AV785" s="213" t="s">
        <v>176</v>
      </c>
      <c r="AW785" s="213" t="s">
        <v>35</v>
      </c>
      <c r="AX785" s="213" t="s">
        <v>79</v>
      </c>
      <c r="AY785" s="214" t="s">
        <v>169</v>
      </c>
    </row>
    <row r="786" spans="2:65" s="103" customFormat="1" ht="16.5" customHeight="1" x14ac:dyDescent="0.3">
      <c r="B786" s="104"/>
      <c r="C786" s="185">
        <f>MAX($C$106:C785)+1</f>
        <v>133</v>
      </c>
      <c r="D786" s="185" t="s">
        <v>171</v>
      </c>
      <c r="E786" s="186" t="s">
        <v>913</v>
      </c>
      <c r="F786" s="187" t="s">
        <v>914</v>
      </c>
      <c r="G786" s="188" t="s">
        <v>205</v>
      </c>
      <c r="H786" s="189">
        <v>5.74</v>
      </c>
      <c r="I786" s="87"/>
      <c r="J786" s="190">
        <f>ROUND(I786*H786,2)</f>
        <v>0</v>
      </c>
      <c r="K786" s="187" t="s">
        <v>175</v>
      </c>
      <c r="L786" s="104"/>
      <c r="M786" s="191" t="s">
        <v>5</v>
      </c>
      <c r="N786" s="192" t="s">
        <v>42</v>
      </c>
      <c r="O786" s="105"/>
      <c r="P786" s="193">
        <f>O786*H786</f>
        <v>0</v>
      </c>
      <c r="Q786" s="193">
        <v>0</v>
      </c>
      <c r="R786" s="193">
        <f>Q786*H786</f>
        <v>0</v>
      </c>
      <c r="S786" s="193">
        <v>2.4</v>
      </c>
      <c r="T786" s="194">
        <f>S786*H786</f>
        <v>13.776</v>
      </c>
      <c r="AR786" s="93" t="s">
        <v>176</v>
      </c>
      <c r="AT786" s="93" t="s">
        <v>171</v>
      </c>
      <c r="AU786" s="93" t="s">
        <v>81</v>
      </c>
      <c r="AY786" s="93" t="s">
        <v>169</v>
      </c>
      <c r="BE786" s="195">
        <f>IF(N786="základní",J786,0)</f>
        <v>0</v>
      </c>
      <c r="BF786" s="195">
        <f>IF(N786="snížená",J786,0)</f>
        <v>0</v>
      </c>
      <c r="BG786" s="195">
        <f>IF(N786="zákl. přenesená",J786,0)</f>
        <v>0</v>
      </c>
      <c r="BH786" s="195">
        <f>IF(N786="sníž. přenesená",J786,0)</f>
        <v>0</v>
      </c>
      <c r="BI786" s="195">
        <f>IF(N786="nulová",J786,0)</f>
        <v>0</v>
      </c>
      <c r="BJ786" s="93" t="s">
        <v>79</v>
      </c>
      <c r="BK786" s="195">
        <f>ROUND(I786*H786,2)</f>
        <v>0</v>
      </c>
      <c r="BL786" s="93" t="s">
        <v>176</v>
      </c>
      <c r="BM786" s="93" t="s">
        <v>915</v>
      </c>
    </row>
    <row r="787" spans="2:65" s="197" customFormat="1" x14ac:dyDescent="0.3">
      <c r="B787" s="196"/>
      <c r="D787" s="198" t="s">
        <v>178</v>
      </c>
      <c r="E787" s="199" t="s">
        <v>5</v>
      </c>
      <c r="F787" s="200" t="s">
        <v>916</v>
      </c>
      <c r="H787" s="199" t="s">
        <v>5</v>
      </c>
      <c r="L787" s="196"/>
      <c r="M787" s="201"/>
      <c r="N787" s="202"/>
      <c r="O787" s="202"/>
      <c r="P787" s="202"/>
      <c r="Q787" s="202"/>
      <c r="R787" s="202"/>
      <c r="S787" s="202"/>
      <c r="T787" s="203"/>
      <c r="AT787" s="199" t="s">
        <v>178</v>
      </c>
      <c r="AU787" s="199" t="s">
        <v>81</v>
      </c>
      <c r="AV787" s="197" t="s">
        <v>79</v>
      </c>
      <c r="AW787" s="197" t="s">
        <v>35</v>
      </c>
      <c r="AX787" s="197" t="s">
        <v>71</v>
      </c>
      <c r="AY787" s="199" t="s">
        <v>169</v>
      </c>
    </row>
    <row r="788" spans="2:65" s="205" customFormat="1" x14ac:dyDescent="0.3">
      <c r="B788" s="204"/>
      <c r="D788" s="198" t="s">
        <v>178</v>
      </c>
      <c r="E788" s="206" t="s">
        <v>5</v>
      </c>
      <c r="F788" s="207" t="s">
        <v>917</v>
      </c>
      <c r="H788" s="208">
        <v>5.74</v>
      </c>
      <c r="L788" s="204"/>
      <c r="M788" s="209"/>
      <c r="N788" s="210"/>
      <c r="O788" s="210"/>
      <c r="P788" s="210"/>
      <c r="Q788" s="210"/>
      <c r="R788" s="210"/>
      <c r="S788" s="210"/>
      <c r="T788" s="211"/>
      <c r="AT788" s="206" t="s">
        <v>178</v>
      </c>
      <c r="AU788" s="206" t="s">
        <v>81</v>
      </c>
      <c r="AV788" s="205" t="s">
        <v>81</v>
      </c>
      <c r="AW788" s="205" t="s">
        <v>35</v>
      </c>
      <c r="AX788" s="205" t="s">
        <v>71</v>
      </c>
      <c r="AY788" s="206" t="s">
        <v>169</v>
      </c>
    </row>
    <row r="789" spans="2:65" s="213" customFormat="1" x14ac:dyDescent="0.3">
      <c r="B789" s="212"/>
      <c r="D789" s="198" t="s">
        <v>178</v>
      </c>
      <c r="E789" s="214" t="s">
        <v>5</v>
      </c>
      <c r="F789" s="215" t="s">
        <v>181</v>
      </c>
      <c r="H789" s="216">
        <v>5.74</v>
      </c>
      <c r="L789" s="212"/>
      <c r="M789" s="217"/>
      <c r="N789" s="218"/>
      <c r="O789" s="218"/>
      <c r="P789" s="218"/>
      <c r="Q789" s="218"/>
      <c r="R789" s="218"/>
      <c r="S789" s="218"/>
      <c r="T789" s="219"/>
      <c r="AT789" s="214" t="s">
        <v>178</v>
      </c>
      <c r="AU789" s="214" t="s">
        <v>81</v>
      </c>
      <c r="AV789" s="213" t="s">
        <v>176</v>
      </c>
      <c r="AW789" s="213" t="s">
        <v>35</v>
      </c>
      <c r="AX789" s="213" t="s">
        <v>79</v>
      </c>
      <c r="AY789" s="214" t="s">
        <v>169</v>
      </c>
    </row>
    <row r="790" spans="2:65" s="103" customFormat="1" ht="25.5" customHeight="1" x14ac:dyDescent="0.3">
      <c r="B790" s="104"/>
      <c r="C790" s="185">
        <f>MAX($C$106:C789)+1</f>
        <v>134</v>
      </c>
      <c r="D790" s="185" t="s">
        <v>171</v>
      </c>
      <c r="E790" s="186" t="s">
        <v>918</v>
      </c>
      <c r="F790" s="187" t="s">
        <v>919</v>
      </c>
      <c r="G790" s="188" t="s">
        <v>188</v>
      </c>
      <c r="H790" s="189">
        <v>1.5760000000000001</v>
      </c>
      <c r="I790" s="87"/>
      <c r="J790" s="190">
        <f>ROUND(I790*H790,2)</f>
        <v>0</v>
      </c>
      <c r="K790" s="187" t="s">
        <v>175</v>
      </c>
      <c r="L790" s="104"/>
      <c r="M790" s="191" t="s">
        <v>5</v>
      </c>
      <c r="N790" s="192" t="s">
        <v>42</v>
      </c>
      <c r="O790" s="105"/>
      <c r="P790" s="193">
        <f>O790*H790</f>
        <v>0</v>
      </c>
      <c r="Q790" s="193">
        <v>0</v>
      </c>
      <c r="R790" s="193">
        <f>Q790*H790</f>
        <v>0</v>
      </c>
      <c r="S790" s="193">
        <v>7.5999999999999998E-2</v>
      </c>
      <c r="T790" s="194">
        <f>S790*H790</f>
        <v>0.11977600000000001</v>
      </c>
      <c r="AR790" s="93" t="s">
        <v>176</v>
      </c>
      <c r="AT790" s="93" t="s">
        <v>171</v>
      </c>
      <c r="AU790" s="93" t="s">
        <v>81</v>
      </c>
      <c r="AY790" s="93" t="s">
        <v>169</v>
      </c>
      <c r="BE790" s="195">
        <f>IF(N790="základní",J790,0)</f>
        <v>0</v>
      </c>
      <c r="BF790" s="195">
        <f>IF(N790="snížená",J790,0)</f>
        <v>0</v>
      </c>
      <c r="BG790" s="195">
        <f>IF(N790="zákl. přenesená",J790,0)</f>
        <v>0</v>
      </c>
      <c r="BH790" s="195">
        <f>IF(N790="sníž. přenesená",J790,0)</f>
        <v>0</v>
      </c>
      <c r="BI790" s="195">
        <f>IF(N790="nulová",J790,0)</f>
        <v>0</v>
      </c>
      <c r="BJ790" s="93" t="s">
        <v>79</v>
      </c>
      <c r="BK790" s="195">
        <f>ROUND(I790*H790,2)</f>
        <v>0</v>
      </c>
      <c r="BL790" s="93" t="s">
        <v>176</v>
      </c>
      <c r="BM790" s="93" t="s">
        <v>920</v>
      </c>
    </row>
    <row r="791" spans="2:65" s="103" customFormat="1" ht="40.5" x14ac:dyDescent="0.3">
      <c r="B791" s="104"/>
      <c r="D791" s="198" t="s">
        <v>207</v>
      </c>
      <c r="F791" s="220" t="s">
        <v>921</v>
      </c>
      <c r="L791" s="104"/>
      <c r="M791" s="221"/>
      <c r="N791" s="105"/>
      <c r="O791" s="105"/>
      <c r="P791" s="105"/>
      <c r="Q791" s="105"/>
      <c r="R791" s="105"/>
      <c r="S791" s="105"/>
      <c r="T791" s="222"/>
      <c r="AT791" s="93" t="s">
        <v>207</v>
      </c>
      <c r="AU791" s="93" t="s">
        <v>81</v>
      </c>
    </row>
    <row r="792" spans="2:65" s="205" customFormat="1" x14ac:dyDescent="0.3">
      <c r="B792" s="204"/>
      <c r="D792" s="198" t="s">
        <v>178</v>
      </c>
      <c r="E792" s="206" t="s">
        <v>5</v>
      </c>
      <c r="F792" s="207" t="s">
        <v>922</v>
      </c>
      <c r="H792" s="208">
        <v>1.5760000000000001</v>
      </c>
      <c r="L792" s="204"/>
      <c r="M792" s="209"/>
      <c r="N792" s="210"/>
      <c r="O792" s="210"/>
      <c r="P792" s="210"/>
      <c r="Q792" s="210"/>
      <c r="R792" s="210"/>
      <c r="S792" s="210"/>
      <c r="T792" s="211"/>
      <c r="AT792" s="206" t="s">
        <v>178</v>
      </c>
      <c r="AU792" s="206" t="s">
        <v>81</v>
      </c>
      <c r="AV792" s="205" t="s">
        <v>81</v>
      </c>
      <c r="AW792" s="205" t="s">
        <v>35</v>
      </c>
      <c r="AX792" s="205" t="s">
        <v>71</v>
      </c>
      <c r="AY792" s="206" t="s">
        <v>169</v>
      </c>
    </row>
    <row r="793" spans="2:65" s="213" customFormat="1" x14ac:dyDescent="0.3">
      <c r="B793" s="212"/>
      <c r="D793" s="198" t="s">
        <v>178</v>
      </c>
      <c r="E793" s="214" t="s">
        <v>5</v>
      </c>
      <c r="F793" s="215" t="s">
        <v>181</v>
      </c>
      <c r="H793" s="216">
        <v>1.5760000000000001</v>
      </c>
      <c r="L793" s="212"/>
      <c r="M793" s="217"/>
      <c r="N793" s="218"/>
      <c r="O793" s="218"/>
      <c r="P793" s="218"/>
      <c r="Q793" s="218"/>
      <c r="R793" s="218"/>
      <c r="S793" s="218"/>
      <c r="T793" s="219"/>
      <c r="AT793" s="214" t="s">
        <v>178</v>
      </c>
      <c r="AU793" s="214" t="s">
        <v>81</v>
      </c>
      <c r="AV793" s="213" t="s">
        <v>176</v>
      </c>
      <c r="AW793" s="213" t="s">
        <v>35</v>
      </c>
      <c r="AX793" s="213" t="s">
        <v>79</v>
      </c>
      <c r="AY793" s="214" t="s">
        <v>169</v>
      </c>
    </row>
    <row r="794" spans="2:65" s="103" customFormat="1" ht="25.5" customHeight="1" x14ac:dyDescent="0.3">
      <c r="B794" s="104"/>
      <c r="C794" s="185">
        <f>MAX($C$106:C793)+1</f>
        <v>135</v>
      </c>
      <c r="D794" s="185" t="s">
        <v>171</v>
      </c>
      <c r="E794" s="186" t="s">
        <v>923</v>
      </c>
      <c r="F794" s="187" t="s">
        <v>924</v>
      </c>
      <c r="G794" s="188" t="s">
        <v>188</v>
      </c>
      <c r="H794" s="189">
        <v>10.429</v>
      </c>
      <c r="I794" s="87"/>
      <c r="J794" s="190">
        <f>ROUND(I794*H794,2)</f>
        <v>0</v>
      </c>
      <c r="K794" s="187" t="s">
        <v>175</v>
      </c>
      <c r="L794" s="104"/>
      <c r="M794" s="191" t="s">
        <v>5</v>
      </c>
      <c r="N794" s="192" t="s">
        <v>42</v>
      </c>
      <c r="O794" s="105"/>
      <c r="P794" s="193">
        <f>O794*H794</f>
        <v>0</v>
      </c>
      <c r="Q794" s="193">
        <v>0</v>
      </c>
      <c r="R794" s="193">
        <f>Q794*H794</f>
        <v>0</v>
      </c>
      <c r="S794" s="193">
        <v>5.0999999999999997E-2</v>
      </c>
      <c r="T794" s="194">
        <f>S794*H794</f>
        <v>0.53187899999999999</v>
      </c>
      <c r="AR794" s="93" t="s">
        <v>176</v>
      </c>
      <c r="AT794" s="93" t="s">
        <v>171</v>
      </c>
      <c r="AU794" s="93" t="s">
        <v>81</v>
      </c>
      <c r="AY794" s="93" t="s">
        <v>169</v>
      </c>
      <c r="BE794" s="195">
        <f>IF(N794="základní",J794,0)</f>
        <v>0</v>
      </c>
      <c r="BF794" s="195">
        <f>IF(N794="snížená",J794,0)</f>
        <v>0</v>
      </c>
      <c r="BG794" s="195">
        <f>IF(N794="zákl. přenesená",J794,0)</f>
        <v>0</v>
      </c>
      <c r="BH794" s="195">
        <f>IF(N794="sníž. přenesená",J794,0)</f>
        <v>0</v>
      </c>
      <c r="BI794" s="195">
        <f>IF(N794="nulová",J794,0)</f>
        <v>0</v>
      </c>
      <c r="BJ794" s="93" t="s">
        <v>79</v>
      </c>
      <c r="BK794" s="195">
        <f>ROUND(I794*H794,2)</f>
        <v>0</v>
      </c>
      <c r="BL794" s="93" t="s">
        <v>176</v>
      </c>
      <c r="BM794" s="93" t="s">
        <v>925</v>
      </c>
    </row>
    <row r="795" spans="2:65" s="103" customFormat="1" ht="54" x14ac:dyDescent="0.3">
      <c r="B795" s="104"/>
      <c r="D795" s="198" t="s">
        <v>207</v>
      </c>
      <c r="F795" s="220" t="s">
        <v>926</v>
      </c>
      <c r="L795" s="104"/>
      <c r="M795" s="221"/>
      <c r="N795" s="105"/>
      <c r="O795" s="105"/>
      <c r="P795" s="105"/>
      <c r="Q795" s="105"/>
      <c r="R795" s="105"/>
      <c r="S795" s="105"/>
      <c r="T795" s="222"/>
      <c r="AT795" s="93" t="s">
        <v>207</v>
      </c>
      <c r="AU795" s="93" t="s">
        <v>81</v>
      </c>
    </row>
    <row r="796" spans="2:65" s="205" customFormat="1" x14ac:dyDescent="0.3">
      <c r="B796" s="204"/>
      <c r="D796" s="198" t="s">
        <v>178</v>
      </c>
      <c r="E796" s="206" t="s">
        <v>5</v>
      </c>
      <c r="F796" s="207" t="s">
        <v>927</v>
      </c>
      <c r="H796" s="208">
        <v>4.5</v>
      </c>
      <c r="L796" s="204"/>
      <c r="M796" s="209"/>
      <c r="N796" s="210"/>
      <c r="O796" s="210"/>
      <c r="P796" s="210"/>
      <c r="Q796" s="210"/>
      <c r="R796" s="210"/>
      <c r="S796" s="210"/>
      <c r="T796" s="211"/>
      <c r="AT796" s="206" t="s">
        <v>178</v>
      </c>
      <c r="AU796" s="206" t="s">
        <v>81</v>
      </c>
      <c r="AV796" s="205" t="s">
        <v>81</v>
      </c>
      <c r="AW796" s="205" t="s">
        <v>35</v>
      </c>
      <c r="AX796" s="205" t="s">
        <v>71</v>
      </c>
      <c r="AY796" s="206" t="s">
        <v>169</v>
      </c>
    </row>
    <row r="797" spans="2:65" s="205" customFormat="1" x14ac:dyDescent="0.3">
      <c r="B797" s="204"/>
      <c r="D797" s="198" t="s">
        <v>178</v>
      </c>
      <c r="E797" s="206" t="s">
        <v>5</v>
      </c>
      <c r="F797" s="207" t="s">
        <v>928</v>
      </c>
      <c r="H797" s="208">
        <v>1.9690000000000001</v>
      </c>
      <c r="L797" s="204"/>
      <c r="M797" s="209"/>
      <c r="N797" s="210"/>
      <c r="O797" s="210"/>
      <c r="P797" s="210"/>
      <c r="Q797" s="210"/>
      <c r="R797" s="210"/>
      <c r="S797" s="210"/>
      <c r="T797" s="211"/>
      <c r="AT797" s="206" t="s">
        <v>178</v>
      </c>
      <c r="AU797" s="206" t="s">
        <v>81</v>
      </c>
      <c r="AV797" s="205" t="s">
        <v>81</v>
      </c>
      <c r="AW797" s="205" t="s">
        <v>35</v>
      </c>
      <c r="AX797" s="205" t="s">
        <v>71</v>
      </c>
      <c r="AY797" s="206" t="s">
        <v>169</v>
      </c>
    </row>
    <row r="798" spans="2:65" s="205" customFormat="1" x14ac:dyDescent="0.3">
      <c r="B798" s="204"/>
      <c r="D798" s="198" t="s">
        <v>178</v>
      </c>
      <c r="E798" s="206" t="s">
        <v>5</v>
      </c>
      <c r="F798" s="207" t="s">
        <v>929</v>
      </c>
      <c r="H798" s="208">
        <v>1.8</v>
      </c>
      <c r="L798" s="204"/>
      <c r="M798" s="209"/>
      <c r="N798" s="210"/>
      <c r="O798" s="210"/>
      <c r="P798" s="210"/>
      <c r="Q798" s="210"/>
      <c r="R798" s="210"/>
      <c r="S798" s="210"/>
      <c r="T798" s="211"/>
      <c r="AT798" s="206" t="s">
        <v>178</v>
      </c>
      <c r="AU798" s="206" t="s">
        <v>81</v>
      </c>
      <c r="AV798" s="205" t="s">
        <v>81</v>
      </c>
      <c r="AW798" s="205" t="s">
        <v>35</v>
      </c>
      <c r="AX798" s="205" t="s">
        <v>71</v>
      </c>
      <c r="AY798" s="206" t="s">
        <v>169</v>
      </c>
    </row>
    <row r="799" spans="2:65" s="205" customFormat="1" x14ac:dyDescent="0.3">
      <c r="B799" s="204"/>
      <c r="D799" s="198" t="s">
        <v>178</v>
      </c>
      <c r="E799" s="206" t="s">
        <v>5</v>
      </c>
      <c r="F799" s="207" t="s">
        <v>930</v>
      </c>
      <c r="H799" s="208">
        <v>2.16</v>
      </c>
      <c r="L799" s="204"/>
      <c r="M799" s="209"/>
      <c r="N799" s="210"/>
      <c r="O799" s="210"/>
      <c r="P799" s="210"/>
      <c r="Q799" s="210"/>
      <c r="R799" s="210"/>
      <c r="S799" s="210"/>
      <c r="T799" s="211"/>
      <c r="AT799" s="206" t="s">
        <v>178</v>
      </c>
      <c r="AU799" s="206" t="s">
        <v>81</v>
      </c>
      <c r="AV799" s="205" t="s">
        <v>81</v>
      </c>
      <c r="AW799" s="205" t="s">
        <v>35</v>
      </c>
      <c r="AX799" s="205" t="s">
        <v>71</v>
      </c>
      <c r="AY799" s="206" t="s">
        <v>169</v>
      </c>
    </row>
    <row r="800" spans="2:65" s="213" customFormat="1" x14ac:dyDescent="0.3">
      <c r="B800" s="212"/>
      <c r="D800" s="198" t="s">
        <v>178</v>
      </c>
      <c r="E800" s="214" t="s">
        <v>5</v>
      </c>
      <c r="F800" s="215" t="s">
        <v>181</v>
      </c>
      <c r="H800" s="216">
        <v>10.429</v>
      </c>
      <c r="L800" s="212"/>
      <c r="M800" s="217"/>
      <c r="N800" s="218"/>
      <c r="O800" s="218"/>
      <c r="P800" s="218"/>
      <c r="Q800" s="218"/>
      <c r="R800" s="218"/>
      <c r="S800" s="218"/>
      <c r="T800" s="219"/>
      <c r="AT800" s="214" t="s">
        <v>178</v>
      </c>
      <c r="AU800" s="214" t="s">
        <v>81</v>
      </c>
      <c r="AV800" s="213" t="s">
        <v>176</v>
      </c>
      <c r="AW800" s="213" t="s">
        <v>35</v>
      </c>
      <c r="AX800" s="213" t="s">
        <v>79</v>
      </c>
      <c r="AY800" s="214" t="s">
        <v>169</v>
      </c>
    </row>
    <row r="801" spans="2:65" s="103" customFormat="1" ht="38.25" customHeight="1" x14ac:dyDescent="0.3">
      <c r="B801" s="104"/>
      <c r="C801" s="185">
        <f>MAX($C$106:C800)+1</f>
        <v>136</v>
      </c>
      <c r="D801" s="185" t="s">
        <v>171</v>
      </c>
      <c r="E801" s="186" t="s">
        <v>931</v>
      </c>
      <c r="F801" s="187" t="s">
        <v>932</v>
      </c>
      <c r="G801" s="188" t="s">
        <v>199</v>
      </c>
      <c r="H801" s="189">
        <v>17.12</v>
      </c>
      <c r="I801" s="87"/>
      <c r="J801" s="190">
        <f>ROUND(I801*H801,2)</f>
        <v>0</v>
      </c>
      <c r="K801" s="187" t="s">
        <v>175</v>
      </c>
      <c r="L801" s="104"/>
      <c r="M801" s="191" t="s">
        <v>5</v>
      </c>
      <c r="N801" s="192" t="s">
        <v>42</v>
      </c>
      <c r="O801" s="105"/>
      <c r="P801" s="193">
        <f>O801*H801</f>
        <v>0</v>
      </c>
      <c r="Q801" s="193">
        <v>0</v>
      </c>
      <c r="R801" s="193">
        <f>Q801*H801</f>
        <v>0</v>
      </c>
      <c r="S801" s="193">
        <v>4.2000000000000003E-2</v>
      </c>
      <c r="T801" s="194">
        <f>S801*H801</f>
        <v>0.71904000000000012</v>
      </c>
      <c r="AR801" s="93" t="s">
        <v>176</v>
      </c>
      <c r="AT801" s="93" t="s">
        <v>171</v>
      </c>
      <c r="AU801" s="93" t="s">
        <v>81</v>
      </c>
      <c r="AY801" s="93" t="s">
        <v>169</v>
      </c>
      <c r="BE801" s="195">
        <f>IF(N801="základní",J801,0)</f>
        <v>0</v>
      </c>
      <c r="BF801" s="195">
        <f>IF(N801="snížená",J801,0)</f>
        <v>0</v>
      </c>
      <c r="BG801" s="195">
        <f>IF(N801="zákl. přenesená",J801,0)</f>
        <v>0</v>
      </c>
      <c r="BH801" s="195">
        <f>IF(N801="sníž. přenesená",J801,0)</f>
        <v>0</v>
      </c>
      <c r="BI801" s="195">
        <f>IF(N801="nulová",J801,0)</f>
        <v>0</v>
      </c>
      <c r="BJ801" s="93" t="s">
        <v>79</v>
      </c>
      <c r="BK801" s="195">
        <f>ROUND(I801*H801,2)</f>
        <v>0</v>
      </c>
      <c r="BL801" s="93" t="s">
        <v>176</v>
      </c>
      <c r="BM801" s="93" t="s">
        <v>933</v>
      </c>
    </row>
    <row r="802" spans="2:65" s="197" customFormat="1" x14ac:dyDescent="0.3">
      <c r="B802" s="196"/>
      <c r="D802" s="198" t="s">
        <v>178</v>
      </c>
      <c r="E802" s="199" t="s">
        <v>5</v>
      </c>
      <c r="F802" s="200" t="s">
        <v>934</v>
      </c>
      <c r="H802" s="199" t="s">
        <v>5</v>
      </c>
      <c r="L802" s="196"/>
      <c r="M802" s="201"/>
      <c r="N802" s="202"/>
      <c r="O802" s="202"/>
      <c r="P802" s="202"/>
      <c r="Q802" s="202"/>
      <c r="R802" s="202"/>
      <c r="S802" s="202"/>
      <c r="T802" s="203"/>
      <c r="AT802" s="199" t="s">
        <v>178</v>
      </c>
      <c r="AU802" s="199" t="s">
        <v>81</v>
      </c>
      <c r="AV802" s="197" t="s">
        <v>79</v>
      </c>
      <c r="AW802" s="197" t="s">
        <v>35</v>
      </c>
      <c r="AX802" s="197" t="s">
        <v>71</v>
      </c>
      <c r="AY802" s="199" t="s">
        <v>169</v>
      </c>
    </row>
    <row r="803" spans="2:65" s="205" customFormat="1" x14ac:dyDescent="0.3">
      <c r="B803" s="204"/>
      <c r="D803" s="198" t="s">
        <v>178</v>
      </c>
      <c r="E803" s="206" t="s">
        <v>5</v>
      </c>
      <c r="F803" s="207" t="s">
        <v>935</v>
      </c>
      <c r="H803" s="208">
        <v>17.12</v>
      </c>
      <c r="L803" s="204"/>
      <c r="M803" s="209"/>
      <c r="N803" s="210"/>
      <c r="O803" s="210"/>
      <c r="P803" s="210"/>
      <c r="Q803" s="210"/>
      <c r="R803" s="210"/>
      <c r="S803" s="210"/>
      <c r="T803" s="211"/>
      <c r="AT803" s="206" t="s">
        <v>178</v>
      </c>
      <c r="AU803" s="206" t="s">
        <v>81</v>
      </c>
      <c r="AV803" s="205" t="s">
        <v>81</v>
      </c>
      <c r="AW803" s="205" t="s">
        <v>35</v>
      </c>
      <c r="AX803" s="205" t="s">
        <v>71</v>
      </c>
      <c r="AY803" s="206" t="s">
        <v>169</v>
      </c>
    </row>
    <row r="804" spans="2:65" s="213" customFormat="1" x14ac:dyDescent="0.3">
      <c r="B804" s="212"/>
      <c r="D804" s="198" t="s">
        <v>178</v>
      </c>
      <c r="E804" s="214" t="s">
        <v>5</v>
      </c>
      <c r="F804" s="215" t="s">
        <v>181</v>
      </c>
      <c r="H804" s="216">
        <v>17.12</v>
      </c>
      <c r="L804" s="212"/>
      <c r="M804" s="217"/>
      <c r="N804" s="218"/>
      <c r="O804" s="218"/>
      <c r="P804" s="218"/>
      <c r="Q804" s="218"/>
      <c r="R804" s="218"/>
      <c r="S804" s="218"/>
      <c r="T804" s="219"/>
      <c r="AT804" s="214" t="s">
        <v>178</v>
      </c>
      <c r="AU804" s="214" t="s">
        <v>81</v>
      </c>
      <c r="AV804" s="213" t="s">
        <v>176</v>
      </c>
      <c r="AW804" s="213" t="s">
        <v>35</v>
      </c>
      <c r="AX804" s="213" t="s">
        <v>79</v>
      </c>
      <c r="AY804" s="214" t="s">
        <v>169</v>
      </c>
    </row>
    <row r="805" spans="2:65" s="103" customFormat="1" ht="38.25" customHeight="1" x14ac:dyDescent="0.3">
      <c r="B805" s="104"/>
      <c r="C805" s="185">
        <f>MAX($C$106:C804)+1</f>
        <v>137</v>
      </c>
      <c r="D805" s="185" t="s">
        <v>171</v>
      </c>
      <c r="E805" s="186" t="s">
        <v>936</v>
      </c>
      <c r="F805" s="187" t="s">
        <v>937</v>
      </c>
      <c r="G805" s="188" t="s">
        <v>199</v>
      </c>
      <c r="H805" s="189">
        <v>28</v>
      </c>
      <c r="I805" s="87"/>
      <c r="J805" s="190">
        <f>ROUND(I805*H805,2)</f>
        <v>0</v>
      </c>
      <c r="K805" s="187" t="s">
        <v>175</v>
      </c>
      <c r="L805" s="104"/>
      <c r="M805" s="191" t="s">
        <v>5</v>
      </c>
      <c r="N805" s="192" t="s">
        <v>42</v>
      </c>
      <c r="O805" s="105"/>
      <c r="P805" s="193">
        <f>O805*H805</f>
        <v>0</v>
      </c>
      <c r="Q805" s="193">
        <v>0</v>
      </c>
      <c r="R805" s="193">
        <f>Q805*H805</f>
        <v>0</v>
      </c>
      <c r="S805" s="193">
        <v>6.5000000000000002E-2</v>
      </c>
      <c r="T805" s="194">
        <f>S805*H805</f>
        <v>1.82</v>
      </c>
      <c r="AR805" s="93" t="s">
        <v>176</v>
      </c>
      <c r="AT805" s="93" t="s">
        <v>171</v>
      </c>
      <c r="AU805" s="93" t="s">
        <v>81</v>
      </c>
      <c r="AY805" s="93" t="s">
        <v>169</v>
      </c>
      <c r="BE805" s="195">
        <f>IF(N805="základní",J805,0)</f>
        <v>0</v>
      </c>
      <c r="BF805" s="195">
        <f>IF(N805="snížená",J805,0)</f>
        <v>0</v>
      </c>
      <c r="BG805" s="195">
        <f>IF(N805="zákl. přenesená",J805,0)</f>
        <v>0</v>
      </c>
      <c r="BH805" s="195">
        <f>IF(N805="sníž. přenesená",J805,0)</f>
        <v>0</v>
      </c>
      <c r="BI805" s="195">
        <f>IF(N805="nulová",J805,0)</f>
        <v>0</v>
      </c>
      <c r="BJ805" s="93" t="s">
        <v>79</v>
      </c>
      <c r="BK805" s="195">
        <f>ROUND(I805*H805,2)</f>
        <v>0</v>
      </c>
      <c r="BL805" s="93" t="s">
        <v>176</v>
      </c>
      <c r="BM805" s="93" t="s">
        <v>938</v>
      </c>
    </row>
    <row r="806" spans="2:65" s="197" customFormat="1" x14ac:dyDescent="0.3">
      <c r="B806" s="196"/>
      <c r="D806" s="198" t="s">
        <v>178</v>
      </c>
      <c r="E806" s="199" t="s">
        <v>5</v>
      </c>
      <c r="F806" s="200" t="s">
        <v>939</v>
      </c>
      <c r="H806" s="199" t="s">
        <v>5</v>
      </c>
      <c r="L806" s="196"/>
      <c r="M806" s="201"/>
      <c r="N806" s="202"/>
      <c r="O806" s="202"/>
      <c r="P806" s="202"/>
      <c r="Q806" s="202"/>
      <c r="R806" s="202"/>
      <c r="S806" s="202"/>
      <c r="T806" s="203"/>
      <c r="AT806" s="199" t="s">
        <v>178</v>
      </c>
      <c r="AU806" s="199" t="s">
        <v>81</v>
      </c>
      <c r="AV806" s="197" t="s">
        <v>79</v>
      </c>
      <c r="AW806" s="197" t="s">
        <v>35</v>
      </c>
      <c r="AX806" s="197" t="s">
        <v>71</v>
      </c>
      <c r="AY806" s="199" t="s">
        <v>169</v>
      </c>
    </row>
    <row r="807" spans="2:65" s="205" customFormat="1" x14ac:dyDescent="0.3">
      <c r="B807" s="204"/>
      <c r="D807" s="198" t="s">
        <v>178</v>
      </c>
      <c r="E807" s="206" t="s">
        <v>5</v>
      </c>
      <c r="F807" s="207" t="s">
        <v>940</v>
      </c>
      <c r="H807" s="208">
        <v>28</v>
      </c>
      <c r="L807" s="204"/>
      <c r="M807" s="209"/>
      <c r="N807" s="210"/>
      <c r="O807" s="210"/>
      <c r="P807" s="210"/>
      <c r="Q807" s="210"/>
      <c r="R807" s="210"/>
      <c r="S807" s="210"/>
      <c r="T807" s="211"/>
      <c r="AT807" s="206" t="s">
        <v>178</v>
      </c>
      <c r="AU807" s="206" t="s">
        <v>81</v>
      </c>
      <c r="AV807" s="205" t="s">
        <v>81</v>
      </c>
      <c r="AW807" s="205" t="s">
        <v>35</v>
      </c>
      <c r="AX807" s="205" t="s">
        <v>71</v>
      </c>
      <c r="AY807" s="206" t="s">
        <v>169</v>
      </c>
    </row>
    <row r="808" spans="2:65" s="213" customFormat="1" x14ac:dyDescent="0.3">
      <c r="B808" s="212"/>
      <c r="D808" s="198" t="s">
        <v>178</v>
      </c>
      <c r="E808" s="214" t="s">
        <v>5</v>
      </c>
      <c r="F808" s="215" t="s">
        <v>181</v>
      </c>
      <c r="H808" s="216">
        <v>28</v>
      </c>
      <c r="L808" s="212"/>
      <c r="M808" s="217"/>
      <c r="N808" s="218"/>
      <c r="O808" s="218"/>
      <c r="P808" s="218"/>
      <c r="Q808" s="218"/>
      <c r="R808" s="218"/>
      <c r="S808" s="218"/>
      <c r="T808" s="219"/>
      <c r="AT808" s="214" t="s">
        <v>178</v>
      </c>
      <c r="AU808" s="214" t="s">
        <v>81</v>
      </c>
      <c r="AV808" s="213" t="s">
        <v>176</v>
      </c>
      <c r="AW808" s="213" t="s">
        <v>35</v>
      </c>
      <c r="AX808" s="213" t="s">
        <v>79</v>
      </c>
      <c r="AY808" s="214" t="s">
        <v>169</v>
      </c>
    </row>
    <row r="809" spans="2:65" s="103" customFormat="1" ht="25.5" customHeight="1" x14ac:dyDescent="0.3">
      <c r="B809" s="104"/>
      <c r="C809" s="185">
        <f>MAX($C$106:C808)+1</f>
        <v>138</v>
      </c>
      <c r="D809" s="185" t="s">
        <v>171</v>
      </c>
      <c r="E809" s="186" t="s">
        <v>941</v>
      </c>
      <c r="F809" s="187" t="s">
        <v>942</v>
      </c>
      <c r="G809" s="188" t="s">
        <v>199</v>
      </c>
      <c r="H809" s="189">
        <v>0.25</v>
      </c>
      <c r="I809" s="87"/>
      <c r="J809" s="190">
        <f>ROUND(I809*H809,2)</f>
        <v>0</v>
      </c>
      <c r="K809" s="187" t="s">
        <v>175</v>
      </c>
      <c r="L809" s="104"/>
      <c r="M809" s="191" t="s">
        <v>5</v>
      </c>
      <c r="N809" s="192" t="s">
        <v>42</v>
      </c>
      <c r="O809" s="105"/>
      <c r="P809" s="193">
        <f>O809*H809</f>
        <v>0</v>
      </c>
      <c r="Q809" s="193">
        <v>9.6000000000000002E-4</v>
      </c>
      <c r="R809" s="193">
        <f>Q809*H809</f>
        <v>2.4000000000000001E-4</v>
      </c>
      <c r="S809" s="193">
        <v>3.1E-2</v>
      </c>
      <c r="T809" s="194">
        <f>S809*H809</f>
        <v>7.7499999999999999E-3</v>
      </c>
      <c r="AR809" s="93" t="s">
        <v>176</v>
      </c>
      <c r="AT809" s="93" t="s">
        <v>171</v>
      </c>
      <c r="AU809" s="93" t="s">
        <v>81</v>
      </c>
      <c r="AY809" s="93" t="s">
        <v>169</v>
      </c>
      <c r="BE809" s="195">
        <f>IF(N809="základní",J809,0)</f>
        <v>0</v>
      </c>
      <c r="BF809" s="195">
        <f>IF(N809="snížená",J809,0)</f>
        <v>0</v>
      </c>
      <c r="BG809" s="195">
        <f>IF(N809="zákl. přenesená",J809,0)</f>
        <v>0</v>
      </c>
      <c r="BH809" s="195">
        <f>IF(N809="sníž. přenesená",J809,0)</f>
        <v>0</v>
      </c>
      <c r="BI809" s="195">
        <f>IF(N809="nulová",J809,0)</f>
        <v>0</v>
      </c>
      <c r="BJ809" s="93" t="s">
        <v>79</v>
      </c>
      <c r="BK809" s="195">
        <f>ROUND(I809*H809,2)</f>
        <v>0</v>
      </c>
      <c r="BL809" s="93" t="s">
        <v>176</v>
      </c>
      <c r="BM809" s="93" t="s">
        <v>943</v>
      </c>
    </row>
    <row r="810" spans="2:65" s="103" customFormat="1" ht="54" x14ac:dyDescent="0.3">
      <c r="B810" s="104"/>
      <c r="D810" s="198" t="s">
        <v>207</v>
      </c>
      <c r="F810" s="220" t="s">
        <v>944</v>
      </c>
      <c r="L810" s="104"/>
      <c r="M810" s="221"/>
      <c r="N810" s="105"/>
      <c r="O810" s="105"/>
      <c r="P810" s="105"/>
      <c r="Q810" s="105"/>
      <c r="R810" s="105"/>
      <c r="S810" s="105"/>
      <c r="T810" s="222"/>
      <c r="AT810" s="93" t="s">
        <v>207</v>
      </c>
      <c r="AU810" s="93" t="s">
        <v>81</v>
      </c>
    </row>
    <row r="811" spans="2:65" s="197" customFormat="1" x14ac:dyDescent="0.3">
      <c r="B811" s="196"/>
      <c r="D811" s="198" t="s">
        <v>178</v>
      </c>
      <c r="E811" s="199" t="s">
        <v>5</v>
      </c>
      <c r="F811" s="200" t="s">
        <v>945</v>
      </c>
      <c r="H811" s="199" t="s">
        <v>5</v>
      </c>
      <c r="L811" s="196"/>
      <c r="M811" s="201"/>
      <c r="N811" s="202"/>
      <c r="O811" s="202"/>
      <c r="P811" s="202"/>
      <c r="Q811" s="202"/>
      <c r="R811" s="202"/>
      <c r="S811" s="202"/>
      <c r="T811" s="203"/>
      <c r="AT811" s="199" t="s">
        <v>178</v>
      </c>
      <c r="AU811" s="199" t="s">
        <v>81</v>
      </c>
      <c r="AV811" s="197" t="s">
        <v>79</v>
      </c>
      <c r="AW811" s="197" t="s">
        <v>35</v>
      </c>
      <c r="AX811" s="197" t="s">
        <v>71</v>
      </c>
      <c r="AY811" s="199" t="s">
        <v>169</v>
      </c>
    </row>
    <row r="812" spans="2:65" s="205" customFormat="1" x14ac:dyDescent="0.3">
      <c r="B812" s="204"/>
      <c r="D812" s="198" t="s">
        <v>178</v>
      </c>
      <c r="E812" s="206" t="s">
        <v>5</v>
      </c>
      <c r="F812" s="207" t="s">
        <v>946</v>
      </c>
      <c r="H812" s="208">
        <v>0.25</v>
      </c>
      <c r="L812" s="204"/>
      <c r="M812" s="209"/>
      <c r="N812" s="210"/>
      <c r="O812" s="210"/>
      <c r="P812" s="210"/>
      <c r="Q812" s="210"/>
      <c r="R812" s="210"/>
      <c r="S812" s="210"/>
      <c r="T812" s="211"/>
      <c r="AT812" s="206" t="s">
        <v>178</v>
      </c>
      <c r="AU812" s="206" t="s">
        <v>81</v>
      </c>
      <c r="AV812" s="205" t="s">
        <v>81</v>
      </c>
      <c r="AW812" s="205" t="s">
        <v>35</v>
      </c>
      <c r="AX812" s="205" t="s">
        <v>71</v>
      </c>
      <c r="AY812" s="206" t="s">
        <v>169</v>
      </c>
    </row>
    <row r="813" spans="2:65" s="213" customFormat="1" x14ac:dyDescent="0.3">
      <c r="B813" s="212"/>
      <c r="D813" s="198" t="s">
        <v>178</v>
      </c>
      <c r="E813" s="214" t="s">
        <v>5</v>
      </c>
      <c r="F813" s="215" t="s">
        <v>181</v>
      </c>
      <c r="H813" s="216">
        <v>0.25</v>
      </c>
      <c r="L813" s="212"/>
      <c r="M813" s="217"/>
      <c r="N813" s="218"/>
      <c r="O813" s="218"/>
      <c r="P813" s="218"/>
      <c r="Q813" s="218"/>
      <c r="R813" s="218"/>
      <c r="S813" s="218"/>
      <c r="T813" s="219"/>
      <c r="AT813" s="214" t="s">
        <v>178</v>
      </c>
      <c r="AU813" s="214" t="s">
        <v>81</v>
      </c>
      <c r="AV813" s="213" t="s">
        <v>176</v>
      </c>
      <c r="AW813" s="213" t="s">
        <v>35</v>
      </c>
      <c r="AX813" s="213" t="s">
        <v>79</v>
      </c>
      <c r="AY813" s="214" t="s">
        <v>169</v>
      </c>
    </row>
    <row r="814" spans="2:65" s="103" customFormat="1" ht="25.5" customHeight="1" x14ac:dyDescent="0.3">
      <c r="B814" s="104"/>
      <c r="C814" s="185">
        <f>MAX($C$106:C813)+1</f>
        <v>139</v>
      </c>
      <c r="D814" s="185" t="s">
        <v>171</v>
      </c>
      <c r="E814" s="186" t="s">
        <v>947</v>
      </c>
      <c r="F814" s="187" t="s">
        <v>948</v>
      </c>
      <c r="G814" s="188" t="s">
        <v>199</v>
      </c>
      <c r="H814" s="189">
        <v>1</v>
      </c>
      <c r="I814" s="87"/>
      <c r="J814" s="190">
        <f>ROUND(I814*H814,2)</f>
        <v>0</v>
      </c>
      <c r="K814" s="187" t="s">
        <v>175</v>
      </c>
      <c r="L814" s="104"/>
      <c r="M814" s="191" t="s">
        <v>5</v>
      </c>
      <c r="N814" s="192" t="s">
        <v>42</v>
      </c>
      <c r="O814" s="105"/>
      <c r="P814" s="193">
        <f>O814*H814</f>
        <v>0</v>
      </c>
      <c r="Q814" s="193">
        <v>1.2199999999999999E-3</v>
      </c>
      <c r="R814" s="193">
        <f>Q814*H814</f>
        <v>1.2199999999999999E-3</v>
      </c>
      <c r="S814" s="193">
        <v>7.0000000000000007E-2</v>
      </c>
      <c r="T814" s="194">
        <f>S814*H814</f>
        <v>7.0000000000000007E-2</v>
      </c>
      <c r="AR814" s="93" t="s">
        <v>176</v>
      </c>
      <c r="AT814" s="93" t="s">
        <v>171</v>
      </c>
      <c r="AU814" s="93" t="s">
        <v>81</v>
      </c>
      <c r="AY814" s="93" t="s">
        <v>169</v>
      </c>
      <c r="BE814" s="195">
        <f>IF(N814="základní",J814,0)</f>
        <v>0</v>
      </c>
      <c r="BF814" s="195">
        <f>IF(N814="snížená",J814,0)</f>
        <v>0</v>
      </c>
      <c r="BG814" s="195">
        <f>IF(N814="zákl. přenesená",J814,0)</f>
        <v>0</v>
      </c>
      <c r="BH814" s="195">
        <f>IF(N814="sníž. přenesená",J814,0)</f>
        <v>0</v>
      </c>
      <c r="BI814" s="195">
        <f>IF(N814="nulová",J814,0)</f>
        <v>0</v>
      </c>
      <c r="BJ814" s="93" t="s">
        <v>79</v>
      </c>
      <c r="BK814" s="195">
        <f>ROUND(I814*H814,2)</f>
        <v>0</v>
      </c>
      <c r="BL814" s="93" t="s">
        <v>176</v>
      </c>
      <c r="BM814" s="93" t="s">
        <v>949</v>
      </c>
    </row>
    <row r="815" spans="2:65" s="103" customFormat="1" ht="54" x14ac:dyDescent="0.3">
      <c r="B815" s="104"/>
      <c r="D815" s="198" t="s">
        <v>207</v>
      </c>
      <c r="F815" s="220" t="s">
        <v>944</v>
      </c>
      <c r="L815" s="104"/>
      <c r="M815" s="221"/>
      <c r="N815" s="105"/>
      <c r="O815" s="105"/>
      <c r="P815" s="105"/>
      <c r="Q815" s="105"/>
      <c r="R815" s="105"/>
      <c r="S815" s="105"/>
      <c r="T815" s="222"/>
      <c r="AT815" s="93" t="s">
        <v>207</v>
      </c>
      <c r="AU815" s="93" t="s">
        <v>81</v>
      </c>
    </row>
    <row r="816" spans="2:65" s="197" customFormat="1" x14ac:dyDescent="0.3">
      <c r="B816" s="196"/>
      <c r="D816" s="198" t="s">
        <v>178</v>
      </c>
      <c r="E816" s="199" t="s">
        <v>5</v>
      </c>
      <c r="F816" s="200" t="s">
        <v>950</v>
      </c>
      <c r="H816" s="199" t="s">
        <v>5</v>
      </c>
      <c r="L816" s="196"/>
      <c r="M816" s="201"/>
      <c r="N816" s="202"/>
      <c r="O816" s="202"/>
      <c r="P816" s="202"/>
      <c r="Q816" s="202"/>
      <c r="R816" s="202"/>
      <c r="S816" s="202"/>
      <c r="T816" s="203"/>
      <c r="AT816" s="199" t="s">
        <v>178</v>
      </c>
      <c r="AU816" s="199" t="s">
        <v>81</v>
      </c>
      <c r="AV816" s="197" t="s">
        <v>79</v>
      </c>
      <c r="AW816" s="197" t="s">
        <v>35</v>
      </c>
      <c r="AX816" s="197" t="s">
        <v>71</v>
      </c>
      <c r="AY816" s="199" t="s">
        <v>169</v>
      </c>
    </row>
    <row r="817" spans="2:65" s="205" customFormat="1" x14ac:dyDescent="0.3">
      <c r="B817" s="204"/>
      <c r="D817" s="198" t="s">
        <v>178</v>
      </c>
      <c r="E817" s="206" t="s">
        <v>5</v>
      </c>
      <c r="F817" s="207" t="s">
        <v>951</v>
      </c>
      <c r="H817" s="208">
        <v>1</v>
      </c>
      <c r="L817" s="204"/>
      <c r="M817" s="209"/>
      <c r="N817" s="210"/>
      <c r="O817" s="210"/>
      <c r="P817" s="210"/>
      <c r="Q817" s="210"/>
      <c r="R817" s="210"/>
      <c r="S817" s="210"/>
      <c r="T817" s="211"/>
      <c r="AT817" s="206" t="s">
        <v>178</v>
      </c>
      <c r="AU817" s="206" t="s">
        <v>81</v>
      </c>
      <c r="AV817" s="205" t="s">
        <v>81</v>
      </c>
      <c r="AW817" s="205" t="s">
        <v>35</v>
      </c>
      <c r="AX817" s="205" t="s">
        <v>71</v>
      </c>
      <c r="AY817" s="206" t="s">
        <v>169</v>
      </c>
    </row>
    <row r="818" spans="2:65" s="213" customFormat="1" x14ac:dyDescent="0.3">
      <c r="B818" s="212"/>
      <c r="D818" s="198" t="s">
        <v>178</v>
      </c>
      <c r="E818" s="214" t="s">
        <v>5</v>
      </c>
      <c r="F818" s="215" t="s">
        <v>181</v>
      </c>
      <c r="H818" s="216">
        <v>1</v>
      </c>
      <c r="L818" s="212"/>
      <c r="M818" s="217"/>
      <c r="N818" s="218"/>
      <c r="O818" s="218"/>
      <c r="P818" s="218"/>
      <c r="Q818" s="218"/>
      <c r="R818" s="218"/>
      <c r="S818" s="218"/>
      <c r="T818" s="219"/>
      <c r="AT818" s="214" t="s">
        <v>178</v>
      </c>
      <c r="AU818" s="214" t="s">
        <v>81</v>
      </c>
      <c r="AV818" s="213" t="s">
        <v>176</v>
      </c>
      <c r="AW818" s="213" t="s">
        <v>35</v>
      </c>
      <c r="AX818" s="213" t="s">
        <v>79</v>
      </c>
      <c r="AY818" s="214" t="s">
        <v>169</v>
      </c>
    </row>
    <row r="819" spans="2:65" s="103" customFormat="1" ht="25.5" customHeight="1" x14ac:dyDescent="0.3">
      <c r="B819" s="104"/>
      <c r="C819" s="185">
        <f>MAX($C$106:C818)+1</f>
        <v>140</v>
      </c>
      <c r="D819" s="185" t="s">
        <v>171</v>
      </c>
      <c r="E819" s="186" t="s">
        <v>952</v>
      </c>
      <c r="F819" s="187" t="s">
        <v>953</v>
      </c>
      <c r="G819" s="188" t="s">
        <v>199</v>
      </c>
      <c r="H819" s="189">
        <v>0.25</v>
      </c>
      <c r="I819" s="87"/>
      <c r="J819" s="190">
        <f>ROUND(I819*H819,2)</f>
        <v>0</v>
      </c>
      <c r="K819" s="187" t="s">
        <v>175</v>
      </c>
      <c r="L819" s="104"/>
      <c r="M819" s="191" t="s">
        <v>5</v>
      </c>
      <c r="N819" s="192" t="s">
        <v>42</v>
      </c>
      <c r="O819" s="105"/>
      <c r="P819" s="193">
        <f>O819*H819</f>
        <v>0</v>
      </c>
      <c r="Q819" s="193">
        <v>4.1700000000000001E-3</v>
      </c>
      <c r="R819" s="193">
        <f>Q819*H819</f>
        <v>1.0425E-3</v>
      </c>
      <c r="S819" s="193">
        <v>0.28299999999999997</v>
      </c>
      <c r="T819" s="194">
        <f>S819*H819</f>
        <v>7.0749999999999993E-2</v>
      </c>
      <c r="AR819" s="93" t="s">
        <v>176</v>
      </c>
      <c r="AT819" s="93" t="s">
        <v>171</v>
      </c>
      <c r="AU819" s="93" t="s">
        <v>81</v>
      </c>
      <c r="AY819" s="93" t="s">
        <v>169</v>
      </c>
      <c r="BE819" s="195">
        <f>IF(N819="základní",J819,0)</f>
        <v>0</v>
      </c>
      <c r="BF819" s="195">
        <f>IF(N819="snížená",J819,0)</f>
        <v>0</v>
      </c>
      <c r="BG819" s="195">
        <f>IF(N819="zákl. přenesená",J819,0)</f>
        <v>0</v>
      </c>
      <c r="BH819" s="195">
        <f>IF(N819="sníž. přenesená",J819,0)</f>
        <v>0</v>
      </c>
      <c r="BI819" s="195">
        <f>IF(N819="nulová",J819,0)</f>
        <v>0</v>
      </c>
      <c r="BJ819" s="93" t="s">
        <v>79</v>
      </c>
      <c r="BK819" s="195">
        <f>ROUND(I819*H819,2)</f>
        <v>0</v>
      </c>
      <c r="BL819" s="93" t="s">
        <v>176</v>
      </c>
      <c r="BM819" s="93" t="s">
        <v>954</v>
      </c>
    </row>
    <row r="820" spans="2:65" s="103" customFormat="1" ht="54" x14ac:dyDescent="0.3">
      <c r="B820" s="104"/>
      <c r="D820" s="198" t="s">
        <v>207</v>
      </c>
      <c r="F820" s="220" t="s">
        <v>944</v>
      </c>
      <c r="L820" s="104"/>
      <c r="M820" s="221"/>
      <c r="N820" s="105"/>
      <c r="O820" s="105"/>
      <c r="P820" s="105"/>
      <c r="Q820" s="105"/>
      <c r="R820" s="105"/>
      <c r="S820" s="105"/>
      <c r="T820" s="222"/>
      <c r="AT820" s="93" t="s">
        <v>207</v>
      </c>
      <c r="AU820" s="93" t="s">
        <v>81</v>
      </c>
    </row>
    <row r="821" spans="2:65" s="197" customFormat="1" x14ac:dyDescent="0.3">
      <c r="B821" s="196"/>
      <c r="D821" s="198" t="s">
        <v>178</v>
      </c>
      <c r="E821" s="199" t="s">
        <v>5</v>
      </c>
      <c r="F821" s="200" t="s">
        <v>950</v>
      </c>
      <c r="H821" s="199" t="s">
        <v>5</v>
      </c>
      <c r="L821" s="196"/>
      <c r="M821" s="201"/>
      <c r="N821" s="202"/>
      <c r="O821" s="202"/>
      <c r="P821" s="202"/>
      <c r="Q821" s="202"/>
      <c r="R821" s="202"/>
      <c r="S821" s="202"/>
      <c r="T821" s="203"/>
      <c r="AT821" s="199" t="s">
        <v>178</v>
      </c>
      <c r="AU821" s="199" t="s">
        <v>81</v>
      </c>
      <c r="AV821" s="197" t="s">
        <v>79</v>
      </c>
      <c r="AW821" s="197" t="s">
        <v>35</v>
      </c>
      <c r="AX821" s="197" t="s">
        <v>71</v>
      </c>
      <c r="AY821" s="199" t="s">
        <v>169</v>
      </c>
    </row>
    <row r="822" spans="2:65" s="205" customFormat="1" x14ac:dyDescent="0.3">
      <c r="B822" s="204"/>
      <c r="D822" s="198" t="s">
        <v>178</v>
      </c>
      <c r="E822" s="206" t="s">
        <v>5</v>
      </c>
      <c r="F822" s="207" t="s">
        <v>946</v>
      </c>
      <c r="H822" s="208">
        <v>0.25</v>
      </c>
      <c r="L822" s="204"/>
      <c r="M822" s="209"/>
      <c r="N822" s="210"/>
      <c r="O822" s="210"/>
      <c r="P822" s="210"/>
      <c r="Q822" s="210"/>
      <c r="R822" s="210"/>
      <c r="S822" s="210"/>
      <c r="T822" s="211"/>
      <c r="AT822" s="206" t="s">
        <v>178</v>
      </c>
      <c r="AU822" s="206" t="s">
        <v>81</v>
      </c>
      <c r="AV822" s="205" t="s">
        <v>81</v>
      </c>
      <c r="AW822" s="205" t="s">
        <v>35</v>
      </c>
      <c r="AX822" s="205" t="s">
        <v>71</v>
      </c>
      <c r="AY822" s="206" t="s">
        <v>169</v>
      </c>
    </row>
    <row r="823" spans="2:65" s="213" customFormat="1" x14ac:dyDescent="0.3">
      <c r="B823" s="212"/>
      <c r="D823" s="198" t="s">
        <v>178</v>
      </c>
      <c r="E823" s="214" t="s">
        <v>5</v>
      </c>
      <c r="F823" s="215" t="s">
        <v>181</v>
      </c>
      <c r="H823" s="216">
        <v>0.25</v>
      </c>
      <c r="L823" s="212"/>
      <c r="M823" s="217"/>
      <c r="N823" s="218"/>
      <c r="O823" s="218"/>
      <c r="P823" s="218"/>
      <c r="Q823" s="218"/>
      <c r="R823" s="218"/>
      <c r="S823" s="218"/>
      <c r="T823" s="219"/>
      <c r="AT823" s="214" t="s">
        <v>178</v>
      </c>
      <c r="AU823" s="214" t="s">
        <v>81</v>
      </c>
      <c r="AV823" s="213" t="s">
        <v>176</v>
      </c>
      <c r="AW823" s="213" t="s">
        <v>35</v>
      </c>
      <c r="AX823" s="213" t="s">
        <v>79</v>
      </c>
      <c r="AY823" s="214" t="s">
        <v>169</v>
      </c>
    </row>
    <row r="824" spans="2:65" s="173" customFormat="1" ht="29.85" customHeight="1" x14ac:dyDescent="0.3">
      <c r="B824" s="172"/>
      <c r="D824" s="174" t="s">
        <v>70</v>
      </c>
      <c r="E824" s="183" t="s">
        <v>955</v>
      </c>
      <c r="F824" s="183" t="s">
        <v>956</v>
      </c>
      <c r="J824" s="184">
        <f>BK824</f>
        <v>0</v>
      </c>
      <c r="L824" s="172"/>
      <c r="M824" s="177"/>
      <c r="N824" s="178"/>
      <c r="O824" s="178"/>
      <c r="P824" s="179">
        <f>SUM(P825:P833)</f>
        <v>0</v>
      </c>
      <c r="Q824" s="178"/>
      <c r="R824" s="179">
        <f>SUM(R825:R833)</f>
        <v>0</v>
      </c>
      <c r="S824" s="178"/>
      <c r="T824" s="180">
        <f>SUM(T825:T833)</f>
        <v>0</v>
      </c>
      <c r="AR824" s="174" t="s">
        <v>79</v>
      </c>
      <c r="AT824" s="181" t="s">
        <v>70</v>
      </c>
      <c r="AU824" s="181" t="s">
        <v>79</v>
      </c>
      <c r="AY824" s="174" t="s">
        <v>169</v>
      </c>
      <c r="BK824" s="182">
        <f>SUM(BK825:BK833)</f>
        <v>0</v>
      </c>
    </row>
    <row r="825" spans="2:65" s="103" customFormat="1" ht="25.5" customHeight="1" x14ac:dyDescent="0.3">
      <c r="B825" s="104"/>
      <c r="C825" s="185">
        <f>MAX($C$106:C824)+1</f>
        <v>141</v>
      </c>
      <c r="D825" s="185" t="s">
        <v>171</v>
      </c>
      <c r="E825" s="186" t="s">
        <v>957</v>
      </c>
      <c r="F825" s="187" t="s">
        <v>958</v>
      </c>
      <c r="G825" s="188" t="s">
        <v>315</v>
      </c>
      <c r="H825" s="189">
        <v>57.320999999999998</v>
      </c>
      <c r="I825" s="87"/>
      <c r="J825" s="190">
        <f>ROUND(I825*H825,2)</f>
        <v>0</v>
      </c>
      <c r="K825" s="187" t="s">
        <v>175</v>
      </c>
      <c r="L825" s="104"/>
      <c r="M825" s="191" t="s">
        <v>5</v>
      </c>
      <c r="N825" s="192" t="s">
        <v>42</v>
      </c>
      <c r="O825" s="105"/>
      <c r="P825" s="193">
        <f>O825*H825</f>
        <v>0</v>
      </c>
      <c r="Q825" s="193">
        <v>0</v>
      </c>
      <c r="R825" s="193">
        <f>Q825*H825</f>
        <v>0</v>
      </c>
      <c r="S825" s="193">
        <v>0</v>
      </c>
      <c r="T825" s="194">
        <f>S825*H825</f>
        <v>0</v>
      </c>
      <c r="AR825" s="93" t="s">
        <v>176</v>
      </c>
      <c r="AT825" s="93" t="s">
        <v>171</v>
      </c>
      <c r="AU825" s="93" t="s">
        <v>81</v>
      </c>
      <c r="AY825" s="93" t="s">
        <v>169</v>
      </c>
      <c r="BE825" s="195">
        <f>IF(N825="základní",J825,0)</f>
        <v>0</v>
      </c>
      <c r="BF825" s="195">
        <f>IF(N825="snížená",J825,0)</f>
        <v>0</v>
      </c>
      <c r="BG825" s="195">
        <f>IF(N825="zákl. přenesená",J825,0)</f>
        <v>0</v>
      </c>
      <c r="BH825" s="195">
        <f>IF(N825="sníž. přenesená",J825,0)</f>
        <v>0</v>
      </c>
      <c r="BI825" s="195">
        <f>IF(N825="nulová",J825,0)</f>
        <v>0</v>
      </c>
      <c r="BJ825" s="93" t="s">
        <v>79</v>
      </c>
      <c r="BK825" s="195">
        <f>ROUND(I825*H825,2)</f>
        <v>0</v>
      </c>
      <c r="BL825" s="93" t="s">
        <v>176</v>
      </c>
      <c r="BM825" s="93" t="s">
        <v>959</v>
      </c>
    </row>
    <row r="826" spans="2:65" s="103" customFormat="1" ht="121.5" x14ac:dyDescent="0.3">
      <c r="B826" s="104"/>
      <c r="D826" s="198" t="s">
        <v>207</v>
      </c>
      <c r="F826" s="220" t="s">
        <v>960</v>
      </c>
      <c r="L826" s="104"/>
      <c r="M826" s="221"/>
      <c r="N826" s="105"/>
      <c r="O826" s="105"/>
      <c r="P826" s="105"/>
      <c r="Q826" s="105"/>
      <c r="R826" s="105"/>
      <c r="S826" s="105"/>
      <c r="T826" s="222"/>
      <c r="AT826" s="93" t="s">
        <v>207</v>
      </c>
      <c r="AU826" s="93" t="s">
        <v>81</v>
      </c>
    </row>
    <row r="827" spans="2:65" s="103" customFormat="1" ht="25.5" customHeight="1" x14ac:dyDescent="0.3">
      <c r="B827" s="104"/>
      <c r="C827" s="185">
        <f>MAX($C$106:C826)+1</f>
        <v>142</v>
      </c>
      <c r="D827" s="185" t="s">
        <v>171</v>
      </c>
      <c r="E827" s="186" t="s">
        <v>961</v>
      </c>
      <c r="F827" s="187" t="s">
        <v>962</v>
      </c>
      <c r="G827" s="188" t="s">
        <v>315</v>
      </c>
      <c r="H827" s="189">
        <v>1146.42</v>
      </c>
      <c r="I827" s="87"/>
      <c r="J827" s="190">
        <f>ROUND(I827*H827,2)</f>
        <v>0</v>
      </c>
      <c r="K827" s="187" t="s">
        <v>175</v>
      </c>
      <c r="L827" s="104"/>
      <c r="M827" s="191" t="s">
        <v>5</v>
      </c>
      <c r="N827" s="192" t="s">
        <v>42</v>
      </c>
      <c r="O827" s="105"/>
      <c r="P827" s="193">
        <f>O827*H827</f>
        <v>0</v>
      </c>
      <c r="Q827" s="193">
        <v>0</v>
      </c>
      <c r="R827" s="193">
        <f>Q827*H827</f>
        <v>0</v>
      </c>
      <c r="S827" s="193">
        <v>0</v>
      </c>
      <c r="T827" s="194">
        <f>S827*H827</f>
        <v>0</v>
      </c>
      <c r="AR827" s="93" t="s">
        <v>176</v>
      </c>
      <c r="AT827" s="93" t="s">
        <v>171</v>
      </c>
      <c r="AU827" s="93" t="s">
        <v>81</v>
      </c>
      <c r="AY827" s="93" t="s">
        <v>169</v>
      </c>
      <c r="BE827" s="195">
        <f>IF(N827="základní",J827,0)</f>
        <v>0</v>
      </c>
      <c r="BF827" s="195">
        <f>IF(N827="snížená",J827,0)</f>
        <v>0</v>
      </c>
      <c r="BG827" s="195">
        <f>IF(N827="zákl. přenesená",J827,0)</f>
        <v>0</v>
      </c>
      <c r="BH827" s="195">
        <f>IF(N827="sníž. přenesená",J827,0)</f>
        <v>0</v>
      </c>
      <c r="BI827" s="195">
        <f>IF(N827="nulová",J827,0)</f>
        <v>0</v>
      </c>
      <c r="BJ827" s="93" t="s">
        <v>79</v>
      </c>
      <c r="BK827" s="195">
        <f>ROUND(I827*H827,2)</f>
        <v>0</v>
      </c>
      <c r="BL827" s="93" t="s">
        <v>176</v>
      </c>
      <c r="BM827" s="93" t="s">
        <v>963</v>
      </c>
    </row>
    <row r="828" spans="2:65" s="103" customFormat="1" ht="81" x14ac:dyDescent="0.3">
      <c r="B828" s="104"/>
      <c r="D828" s="198" t="s">
        <v>207</v>
      </c>
      <c r="F828" s="220" t="s">
        <v>964</v>
      </c>
      <c r="L828" s="104"/>
      <c r="M828" s="221"/>
      <c r="N828" s="105"/>
      <c r="O828" s="105"/>
      <c r="P828" s="105"/>
      <c r="Q828" s="105"/>
      <c r="R828" s="105"/>
      <c r="S828" s="105"/>
      <c r="T828" s="222"/>
      <c r="AT828" s="93" t="s">
        <v>207</v>
      </c>
      <c r="AU828" s="93" t="s">
        <v>81</v>
      </c>
    </row>
    <row r="829" spans="2:65" s="205" customFormat="1" x14ac:dyDescent="0.3">
      <c r="B829" s="204"/>
      <c r="D829" s="198" t="s">
        <v>178</v>
      </c>
      <c r="F829" s="207" t="s">
        <v>965</v>
      </c>
      <c r="H829" s="208">
        <v>1146.42</v>
      </c>
      <c r="L829" s="204"/>
      <c r="M829" s="209"/>
      <c r="N829" s="210"/>
      <c r="O829" s="210"/>
      <c r="P829" s="210"/>
      <c r="Q829" s="210"/>
      <c r="R829" s="210"/>
      <c r="S829" s="210"/>
      <c r="T829" s="211"/>
      <c r="AT829" s="206" t="s">
        <v>178</v>
      </c>
      <c r="AU829" s="206" t="s">
        <v>81</v>
      </c>
      <c r="AV829" s="205" t="s">
        <v>81</v>
      </c>
      <c r="AW829" s="205" t="s">
        <v>6</v>
      </c>
      <c r="AX829" s="205" t="s">
        <v>79</v>
      </c>
      <c r="AY829" s="206" t="s">
        <v>169</v>
      </c>
    </row>
    <row r="830" spans="2:65" s="103" customFormat="1" ht="25.5" customHeight="1" x14ac:dyDescent="0.3">
      <c r="B830" s="104"/>
      <c r="C830" s="185">
        <f>MAX($C$106:C829)+1</f>
        <v>143</v>
      </c>
      <c r="D830" s="185" t="s">
        <v>171</v>
      </c>
      <c r="E830" s="186" t="s">
        <v>966</v>
      </c>
      <c r="F830" s="187" t="s">
        <v>967</v>
      </c>
      <c r="G830" s="188" t="s">
        <v>315</v>
      </c>
      <c r="H830" s="189">
        <v>57.320999999999998</v>
      </c>
      <c r="I830" s="87"/>
      <c r="J830" s="190">
        <f>ROUND(I830*H830,2)</f>
        <v>0</v>
      </c>
      <c r="K830" s="187" t="s">
        <v>175</v>
      </c>
      <c r="L830" s="104"/>
      <c r="M830" s="191" t="s">
        <v>5</v>
      </c>
      <c r="N830" s="192" t="s">
        <v>42</v>
      </c>
      <c r="O830" s="105"/>
      <c r="P830" s="193">
        <f>O830*H830</f>
        <v>0</v>
      </c>
      <c r="Q830" s="193">
        <v>0</v>
      </c>
      <c r="R830" s="193">
        <f>Q830*H830</f>
        <v>0</v>
      </c>
      <c r="S830" s="193">
        <v>0</v>
      </c>
      <c r="T830" s="194">
        <f>S830*H830</f>
        <v>0</v>
      </c>
      <c r="AR830" s="93" t="s">
        <v>176</v>
      </c>
      <c r="AT830" s="93" t="s">
        <v>171</v>
      </c>
      <c r="AU830" s="93" t="s">
        <v>81</v>
      </c>
      <c r="AY830" s="93" t="s">
        <v>169</v>
      </c>
      <c r="BE830" s="195">
        <f>IF(N830="základní",J830,0)</f>
        <v>0</v>
      </c>
      <c r="BF830" s="195">
        <f>IF(N830="snížená",J830,0)</f>
        <v>0</v>
      </c>
      <c r="BG830" s="195">
        <f>IF(N830="zákl. přenesená",J830,0)</f>
        <v>0</v>
      </c>
      <c r="BH830" s="195">
        <f>IF(N830="sníž. přenesená",J830,0)</f>
        <v>0</v>
      </c>
      <c r="BI830" s="195">
        <f>IF(N830="nulová",J830,0)</f>
        <v>0</v>
      </c>
      <c r="BJ830" s="93" t="s">
        <v>79</v>
      </c>
      <c r="BK830" s="195">
        <f>ROUND(I830*H830,2)</f>
        <v>0</v>
      </c>
      <c r="BL830" s="93" t="s">
        <v>176</v>
      </c>
      <c r="BM830" s="93" t="s">
        <v>968</v>
      </c>
    </row>
    <row r="831" spans="2:65" s="103" customFormat="1" ht="81" x14ac:dyDescent="0.3">
      <c r="B831" s="104"/>
      <c r="D831" s="198" t="s">
        <v>207</v>
      </c>
      <c r="F831" s="220" t="s">
        <v>969</v>
      </c>
      <c r="L831" s="104"/>
      <c r="M831" s="221"/>
      <c r="N831" s="105"/>
      <c r="O831" s="105"/>
      <c r="P831" s="105"/>
      <c r="Q831" s="105"/>
      <c r="R831" s="105"/>
      <c r="S831" s="105"/>
      <c r="T831" s="222"/>
      <c r="AT831" s="93" t="s">
        <v>207</v>
      </c>
      <c r="AU831" s="93" t="s">
        <v>81</v>
      </c>
    </row>
    <row r="832" spans="2:65" s="103" customFormat="1" ht="38.25" customHeight="1" x14ac:dyDescent="0.3">
      <c r="B832" s="104"/>
      <c r="C832" s="185">
        <f>MAX($C$106:C831)+1</f>
        <v>144</v>
      </c>
      <c r="D832" s="185" t="s">
        <v>171</v>
      </c>
      <c r="E832" s="186" t="s">
        <v>970</v>
      </c>
      <c r="F832" s="187" t="s">
        <v>971</v>
      </c>
      <c r="G832" s="188" t="s">
        <v>315</v>
      </c>
      <c r="H832" s="189">
        <v>57.320999999999998</v>
      </c>
      <c r="I832" s="87"/>
      <c r="J832" s="190">
        <f>ROUND(I832*H832,2)</f>
        <v>0</v>
      </c>
      <c r="K832" s="187" t="s">
        <v>175</v>
      </c>
      <c r="L832" s="104"/>
      <c r="M832" s="191" t="s">
        <v>5</v>
      </c>
      <c r="N832" s="192" t="s">
        <v>42</v>
      </c>
      <c r="O832" s="105"/>
      <c r="P832" s="193">
        <f>O832*H832</f>
        <v>0</v>
      </c>
      <c r="Q832" s="193">
        <v>0</v>
      </c>
      <c r="R832" s="193">
        <f>Q832*H832</f>
        <v>0</v>
      </c>
      <c r="S832" s="193">
        <v>0</v>
      </c>
      <c r="T832" s="194">
        <f>S832*H832</f>
        <v>0</v>
      </c>
      <c r="AR832" s="93" t="s">
        <v>176</v>
      </c>
      <c r="AT832" s="93" t="s">
        <v>171</v>
      </c>
      <c r="AU832" s="93" t="s">
        <v>81</v>
      </c>
      <c r="AY832" s="93" t="s">
        <v>169</v>
      </c>
      <c r="BE832" s="195">
        <f>IF(N832="základní",J832,0)</f>
        <v>0</v>
      </c>
      <c r="BF832" s="195">
        <f>IF(N832="snížená",J832,0)</f>
        <v>0</v>
      </c>
      <c r="BG832" s="195">
        <f>IF(N832="zákl. přenesená",J832,0)</f>
        <v>0</v>
      </c>
      <c r="BH832" s="195">
        <f>IF(N832="sníž. přenesená",J832,0)</f>
        <v>0</v>
      </c>
      <c r="BI832" s="195">
        <f>IF(N832="nulová",J832,0)</f>
        <v>0</v>
      </c>
      <c r="BJ832" s="93" t="s">
        <v>79</v>
      </c>
      <c r="BK832" s="195">
        <f>ROUND(I832*H832,2)</f>
        <v>0</v>
      </c>
      <c r="BL832" s="93" t="s">
        <v>176</v>
      </c>
      <c r="BM832" s="93" t="s">
        <v>972</v>
      </c>
    </row>
    <row r="833" spans="2:65" s="103" customFormat="1" ht="81" x14ac:dyDescent="0.3">
      <c r="B833" s="104"/>
      <c r="D833" s="198" t="s">
        <v>207</v>
      </c>
      <c r="F833" s="220" t="s">
        <v>973</v>
      </c>
      <c r="L833" s="104"/>
      <c r="M833" s="221"/>
      <c r="N833" s="105"/>
      <c r="O833" s="105"/>
      <c r="P833" s="105"/>
      <c r="Q833" s="105"/>
      <c r="R833" s="105"/>
      <c r="S833" s="105"/>
      <c r="T833" s="222"/>
      <c r="AT833" s="93" t="s">
        <v>207</v>
      </c>
      <c r="AU833" s="93" t="s">
        <v>81</v>
      </c>
    </row>
    <row r="834" spans="2:65" s="173" customFormat="1" ht="29.85" customHeight="1" x14ac:dyDescent="0.3">
      <c r="B834" s="172"/>
      <c r="D834" s="174" t="s">
        <v>70</v>
      </c>
      <c r="E834" s="183" t="s">
        <v>974</v>
      </c>
      <c r="F834" s="183" t="s">
        <v>975</v>
      </c>
      <c r="J834" s="184">
        <f>BK834</f>
        <v>0</v>
      </c>
      <c r="L834" s="172"/>
      <c r="M834" s="177"/>
      <c r="N834" s="178"/>
      <c r="O834" s="178"/>
      <c r="P834" s="179">
        <f>SUM(P835:P836)</f>
        <v>0</v>
      </c>
      <c r="Q834" s="178"/>
      <c r="R834" s="179">
        <f>SUM(R835:R836)</f>
        <v>0</v>
      </c>
      <c r="S834" s="178"/>
      <c r="T834" s="180">
        <f>SUM(T835:T836)</f>
        <v>0</v>
      </c>
      <c r="AR834" s="174" t="s">
        <v>79</v>
      </c>
      <c r="AT834" s="181" t="s">
        <v>70</v>
      </c>
      <c r="AU834" s="181" t="s">
        <v>79</v>
      </c>
      <c r="AY834" s="174" t="s">
        <v>169</v>
      </c>
      <c r="BK834" s="182">
        <f>SUM(BK835:BK836)</f>
        <v>0</v>
      </c>
    </row>
    <row r="835" spans="2:65" s="103" customFormat="1" ht="38.25" customHeight="1" x14ac:dyDescent="0.3">
      <c r="B835" s="104"/>
      <c r="C835" s="185">
        <f>MAX($C$106:C834)+1</f>
        <v>145</v>
      </c>
      <c r="D835" s="185" t="s">
        <v>171</v>
      </c>
      <c r="E835" s="186" t="s">
        <v>976</v>
      </c>
      <c r="F835" s="187" t="s">
        <v>977</v>
      </c>
      <c r="G835" s="188" t="s">
        <v>315</v>
      </c>
      <c r="H835" s="189">
        <v>2413.415</v>
      </c>
      <c r="I835" s="87"/>
      <c r="J835" s="190">
        <f>ROUND(I835*H835,2)</f>
        <v>0</v>
      </c>
      <c r="K835" s="187" t="s">
        <v>175</v>
      </c>
      <c r="L835" s="104"/>
      <c r="M835" s="191" t="s">
        <v>5</v>
      </c>
      <c r="N835" s="192" t="s">
        <v>42</v>
      </c>
      <c r="O835" s="105"/>
      <c r="P835" s="193">
        <f>O835*H835</f>
        <v>0</v>
      </c>
      <c r="Q835" s="193">
        <v>0</v>
      </c>
      <c r="R835" s="193">
        <f>Q835*H835</f>
        <v>0</v>
      </c>
      <c r="S835" s="193">
        <v>0</v>
      </c>
      <c r="T835" s="194">
        <f>S835*H835</f>
        <v>0</v>
      </c>
      <c r="AR835" s="93" t="s">
        <v>176</v>
      </c>
      <c r="AT835" s="93" t="s">
        <v>171</v>
      </c>
      <c r="AU835" s="93" t="s">
        <v>81</v>
      </c>
      <c r="AY835" s="93" t="s">
        <v>169</v>
      </c>
      <c r="BE835" s="195">
        <f>IF(N835="základní",J835,0)</f>
        <v>0</v>
      </c>
      <c r="BF835" s="195">
        <f>IF(N835="snížená",J835,0)</f>
        <v>0</v>
      </c>
      <c r="BG835" s="195">
        <f>IF(N835="zákl. přenesená",J835,0)</f>
        <v>0</v>
      </c>
      <c r="BH835" s="195">
        <f>IF(N835="sníž. přenesená",J835,0)</f>
        <v>0</v>
      </c>
      <c r="BI835" s="195">
        <f>IF(N835="nulová",J835,0)</f>
        <v>0</v>
      </c>
      <c r="BJ835" s="93" t="s">
        <v>79</v>
      </c>
      <c r="BK835" s="195">
        <f>ROUND(I835*H835,2)</f>
        <v>0</v>
      </c>
      <c r="BL835" s="93" t="s">
        <v>176</v>
      </c>
      <c r="BM835" s="93" t="s">
        <v>978</v>
      </c>
    </row>
    <row r="836" spans="2:65" s="103" customFormat="1" ht="81" x14ac:dyDescent="0.3">
      <c r="B836" s="104"/>
      <c r="D836" s="198" t="s">
        <v>207</v>
      </c>
      <c r="F836" s="220" t="s">
        <v>979</v>
      </c>
      <c r="L836" s="104"/>
      <c r="M836" s="221"/>
      <c r="N836" s="105"/>
      <c r="O836" s="105"/>
      <c r="P836" s="105"/>
      <c r="Q836" s="105"/>
      <c r="R836" s="105"/>
      <c r="S836" s="105"/>
      <c r="T836" s="222"/>
      <c r="AT836" s="93" t="s">
        <v>207</v>
      </c>
      <c r="AU836" s="93" t="s">
        <v>81</v>
      </c>
    </row>
    <row r="837" spans="2:65" s="173" customFormat="1" ht="37.35" customHeight="1" x14ac:dyDescent="0.35">
      <c r="B837" s="172"/>
      <c r="D837" s="174" t="s">
        <v>70</v>
      </c>
      <c r="E837" s="175" t="s">
        <v>980</v>
      </c>
      <c r="F837" s="175" t="s">
        <v>981</v>
      </c>
      <c r="J837" s="176">
        <f>BK837</f>
        <v>0</v>
      </c>
      <c r="L837" s="172"/>
      <c r="M837" s="177"/>
      <c r="N837" s="178"/>
      <c r="O837" s="178"/>
      <c r="P837" s="179">
        <f>P838+P885+P914+P955+P957+P1092+P1102+P1159+P1201+P1229+P1283+P1296+P1309</f>
        <v>0</v>
      </c>
      <c r="Q837" s="178"/>
      <c r="R837" s="179">
        <f>R838+R885+R914+R955+R957+R1092+R1102+R1159+R1201+R1229+R1283+R1296+R1309</f>
        <v>61.664887610000001</v>
      </c>
      <c r="S837" s="178"/>
      <c r="T837" s="180">
        <f>T838+T885+T914+T955+T957+T1092+T1102+T1159+T1201+T1229+T1283+T1296+T1309</f>
        <v>1.5268421000000001</v>
      </c>
      <c r="AR837" s="174" t="s">
        <v>81</v>
      </c>
      <c r="AT837" s="181" t="s">
        <v>70</v>
      </c>
      <c r="AU837" s="181" t="s">
        <v>71</v>
      </c>
      <c r="AY837" s="174" t="s">
        <v>169</v>
      </c>
      <c r="BK837" s="182">
        <f>BK838+BK885+BK914+BK955+BK957+BK1092+BK1102+BK1159+BK1201+BK1229+BK1283+BK1296+BK1309</f>
        <v>0</v>
      </c>
    </row>
    <row r="838" spans="2:65" s="173" customFormat="1" ht="19.899999999999999" customHeight="1" x14ac:dyDescent="0.3">
      <c r="B838" s="172"/>
      <c r="D838" s="174" t="s">
        <v>70</v>
      </c>
      <c r="E838" s="183" t="s">
        <v>982</v>
      </c>
      <c r="F838" s="183" t="s">
        <v>983</v>
      </c>
      <c r="J838" s="184">
        <f>BK838</f>
        <v>0</v>
      </c>
      <c r="L838" s="172"/>
      <c r="M838" s="177"/>
      <c r="N838" s="178"/>
      <c r="O838" s="178"/>
      <c r="P838" s="179">
        <f>SUM(P839:P884)</f>
        <v>0</v>
      </c>
      <c r="Q838" s="178"/>
      <c r="R838" s="179">
        <f>SUM(R839:R884)</f>
        <v>8.6162678400000008</v>
      </c>
      <c r="S838" s="178"/>
      <c r="T838" s="180">
        <f>SUM(T839:T884)</f>
        <v>0</v>
      </c>
      <c r="AR838" s="174" t="s">
        <v>81</v>
      </c>
      <c r="AT838" s="181" t="s">
        <v>70</v>
      </c>
      <c r="AU838" s="181" t="s">
        <v>79</v>
      </c>
      <c r="AY838" s="174" t="s">
        <v>169</v>
      </c>
      <c r="BK838" s="182">
        <f>SUM(BK839:BK884)</f>
        <v>0</v>
      </c>
    </row>
    <row r="839" spans="2:65" s="103" customFormat="1" ht="25.5" customHeight="1" x14ac:dyDescent="0.3">
      <c r="B839" s="104"/>
      <c r="C839" s="185">
        <f>MAX($C$106:C838)+1</f>
        <v>146</v>
      </c>
      <c r="D839" s="185" t="s">
        <v>171</v>
      </c>
      <c r="E839" s="186" t="s">
        <v>984</v>
      </c>
      <c r="F839" s="187" t="s">
        <v>985</v>
      </c>
      <c r="G839" s="188" t="s">
        <v>188</v>
      </c>
      <c r="H839" s="189">
        <v>482.13499999999999</v>
      </c>
      <c r="I839" s="87"/>
      <c r="J839" s="190">
        <f>ROUND(I839*H839,2)</f>
        <v>0</v>
      </c>
      <c r="K839" s="187" t="s">
        <v>175</v>
      </c>
      <c r="L839" s="104"/>
      <c r="M839" s="191" t="s">
        <v>5</v>
      </c>
      <c r="N839" s="192" t="s">
        <v>42</v>
      </c>
      <c r="O839" s="105"/>
      <c r="P839" s="193">
        <f>O839*H839</f>
        <v>0</v>
      </c>
      <c r="Q839" s="193">
        <v>0</v>
      </c>
      <c r="R839" s="193">
        <f>Q839*H839</f>
        <v>0</v>
      </c>
      <c r="S839" s="193">
        <v>0</v>
      </c>
      <c r="T839" s="194">
        <f>S839*H839</f>
        <v>0</v>
      </c>
      <c r="AR839" s="93" t="s">
        <v>266</v>
      </c>
      <c r="AT839" s="93" t="s">
        <v>171</v>
      </c>
      <c r="AU839" s="93" t="s">
        <v>81</v>
      </c>
      <c r="AY839" s="93" t="s">
        <v>169</v>
      </c>
      <c r="BE839" s="195">
        <f>IF(N839="základní",J839,0)</f>
        <v>0</v>
      </c>
      <c r="BF839" s="195">
        <f>IF(N839="snížená",J839,0)</f>
        <v>0</v>
      </c>
      <c r="BG839" s="195">
        <f>IF(N839="zákl. přenesená",J839,0)</f>
        <v>0</v>
      </c>
      <c r="BH839" s="195">
        <f>IF(N839="sníž. přenesená",J839,0)</f>
        <v>0</v>
      </c>
      <c r="BI839" s="195">
        <f>IF(N839="nulová",J839,0)</f>
        <v>0</v>
      </c>
      <c r="BJ839" s="93" t="s">
        <v>79</v>
      </c>
      <c r="BK839" s="195">
        <f>ROUND(I839*H839,2)</f>
        <v>0</v>
      </c>
      <c r="BL839" s="93" t="s">
        <v>266</v>
      </c>
      <c r="BM839" s="93" t="s">
        <v>986</v>
      </c>
    </row>
    <row r="840" spans="2:65" s="103" customFormat="1" ht="40.5" x14ac:dyDescent="0.3">
      <c r="B840" s="104"/>
      <c r="D840" s="198" t="s">
        <v>207</v>
      </c>
      <c r="F840" s="220" t="s">
        <v>987</v>
      </c>
      <c r="L840" s="104"/>
      <c r="M840" s="221"/>
      <c r="N840" s="105"/>
      <c r="O840" s="105"/>
      <c r="P840" s="105"/>
      <c r="Q840" s="105"/>
      <c r="R840" s="105"/>
      <c r="S840" s="105"/>
      <c r="T840" s="222"/>
      <c r="AT840" s="93" t="s">
        <v>207</v>
      </c>
      <c r="AU840" s="93" t="s">
        <v>81</v>
      </c>
    </row>
    <row r="841" spans="2:65" s="205" customFormat="1" x14ac:dyDescent="0.3">
      <c r="B841" s="204"/>
      <c r="D841" s="198" t="s">
        <v>178</v>
      </c>
      <c r="E841" s="206" t="s">
        <v>5</v>
      </c>
      <c r="F841" s="207" t="s">
        <v>329</v>
      </c>
      <c r="H841" s="208">
        <v>103.001</v>
      </c>
      <c r="L841" s="204"/>
      <c r="M841" s="209"/>
      <c r="N841" s="210"/>
      <c r="O841" s="210"/>
      <c r="P841" s="210"/>
      <c r="Q841" s="210"/>
      <c r="R841" s="210"/>
      <c r="S841" s="210"/>
      <c r="T841" s="211"/>
      <c r="AT841" s="206" t="s">
        <v>178</v>
      </c>
      <c r="AU841" s="206" t="s">
        <v>81</v>
      </c>
      <c r="AV841" s="205" t="s">
        <v>81</v>
      </c>
      <c r="AW841" s="205" t="s">
        <v>35</v>
      </c>
      <c r="AX841" s="205" t="s">
        <v>71</v>
      </c>
      <c r="AY841" s="206" t="s">
        <v>169</v>
      </c>
    </row>
    <row r="842" spans="2:65" s="205" customFormat="1" x14ac:dyDescent="0.3">
      <c r="B842" s="204"/>
      <c r="D842" s="198" t="s">
        <v>178</v>
      </c>
      <c r="E842" s="206" t="s">
        <v>5</v>
      </c>
      <c r="F842" s="207" t="s">
        <v>330</v>
      </c>
      <c r="H842" s="208">
        <v>17.995999999999999</v>
      </c>
      <c r="L842" s="204"/>
      <c r="M842" s="209"/>
      <c r="N842" s="210"/>
      <c r="O842" s="210"/>
      <c r="P842" s="210"/>
      <c r="Q842" s="210"/>
      <c r="R842" s="210"/>
      <c r="S842" s="210"/>
      <c r="T842" s="211"/>
      <c r="AT842" s="206" t="s">
        <v>178</v>
      </c>
      <c r="AU842" s="206" t="s">
        <v>81</v>
      </c>
      <c r="AV842" s="205" t="s">
        <v>81</v>
      </c>
      <c r="AW842" s="205" t="s">
        <v>35</v>
      </c>
      <c r="AX842" s="205" t="s">
        <v>71</v>
      </c>
      <c r="AY842" s="206" t="s">
        <v>169</v>
      </c>
    </row>
    <row r="843" spans="2:65" s="205" customFormat="1" x14ac:dyDescent="0.3">
      <c r="B843" s="204"/>
      <c r="D843" s="198" t="s">
        <v>178</v>
      </c>
      <c r="E843" s="206" t="s">
        <v>5</v>
      </c>
      <c r="F843" s="207" t="s">
        <v>331</v>
      </c>
      <c r="H843" s="208">
        <v>340.61399999999998</v>
      </c>
      <c r="L843" s="204"/>
      <c r="M843" s="209"/>
      <c r="N843" s="210"/>
      <c r="O843" s="210"/>
      <c r="P843" s="210"/>
      <c r="Q843" s="210"/>
      <c r="R843" s="210"/>
      <c r="S843" s="210"/>
      <c r="T843" s="211"/>
      <c r="AT843" s="206" t="s">
        <v>178</v>
      </c>
      <c r="AU843" s="206" t="s">
        <v>81</v>
      </c>
      <c r="AV843" s="205" t="s">
        <v>81</v>
      </c>
      <c r="AW843" s="205" t="s">
        <v>35</v>
      </c>
      <c r="AX843" s="205" t="s">
        <v>71</v>
      </c>
      <c r="AY843" s="206" t="s">
        <v>169</v>
      </c>
    </row>
    <row r="844" spans="2:65" s="205" customFormat="1" x14ac:dyDescent="0.3">
      <c r="B844" s="204"/>
      <c r="D844" s="198" t="s">
        <v>178</v>
      </c>
      <c r="E844" s="206" t="s">
        <v>5</v>
      </c>
      <c r="F844" s="207" t="s">
        <v>332</v>
      </c>
      <c r="H844" s="208">
        <v>20.524000000000001</v>
      </c>
      <c r="L844" s="204"/>
      <c r="M844" s="209"/>
      <c r="N844" s="210"/>
      <c r="O844" s="210"/>
      <c r="P844" s="210"/>
      <c r="Q844" s="210"/>
      <c r="R844" s="210"/>
      <c r="S844" s="210"/>
      <c r="T844" s="211"/>
      <c r="AT844" s="206" t="s">
        <v>178</v>
      </c>
      <c r="AU844" s="206" t="s">
        <v>81</v>
      </c>
      <c r="AV844" s="205" t="s">
        <v>81</v>
      </c>
      <c r="AW844" s="205" t="s">
        <v>35</v>
      </c>
      <c r="AX844" s="205" t="s">
        <v>71</v>
      </c>
      <c r="AY844" s="206" t="s">
        <v>169</v>
      </c>
    </row>
    <row r="845" spans="2:65" s="213" customFormat="1" x14ac:dyDescent="0.3">
      <c r="B845" s="212"/>
      <c r="D845" s="198" t="s">
        <v>178</v>
      </c>
      <c r="E845" s="214" t="s">
        <v>5</v>
      </c>
      <c r="F845" s="215" t="s">
        <v>181</v>
      </c>
      <c r="H845" s="216">
        <v>482.13499999999999</v>
      </c>
      <c r="L845" s="212"/>
      <c r="M845" s="217"/>
      <c r="N845" s="218"/>
      <c r="O845" s="218"/>
      <c r="P845" s="218"/>
      <c r="Q845" s="218"/>
      <c r="R845" s="218"/>
      <c r="S845" s="218"/>
      <c r="T845" s="219"/>
      <c r="AT845" s="214" t="s">
        <v>178</v>
      </c>
      <c r="AU845" s="214" t="s">
        <v>81</v>
      </c>
      <c r="AV845" s="213" t="s">
        <v>176</v>
      </c>
      <c r="AW845" s="213" t="s">
        <v>35</v>
      </c>
      <c r="AX845" s="213" t="s">
        <v>79</v>
      </c>
      <c r="AY845" s="214" t="s">
        <v>169</v>
      </c>
    </row>
    <row r="846" spans="2:65" s="103" customFormat="1" ht="16.5" customHeight="1" x14ac:dyDescent="0.3">
      <c r="B846" s="104"/>
      <c r="C846" s="223">
        <f>MAX($C$106:C845)+1</f>
        <v>147</v>
      </c>
      <c r="D846" s="223" t="s">
        <v>397</v>
      </c>
      <c r="E846" s="224" t="s">
        <v>988</v>
      </c>
      <c r="F846" s="225" t="s">
        <v>989</v>
      </c>
      <c r="G846" s="226" t="s">
        <v>315</v>
      </c>
      <c r="H846" s="227">
        <v>0.14499999999999999</v>
      </c>
      <c r="I846" s="88"/>
      <c r="J846" s="228">
        <f>ROUND(I846*H846,2)</f>
        <v>0</v>
      </c>
      <c r="K846" s="225" t="s">
        <v>175</v>
      </c>
      <c r="L846" s="229"/>
      <c r="M846" s="230" t="s">
        <v>5</v>
      </c>
      <c r="N846" s="231" t="s">
        <v>42</v>
      </c>
      <c r="O846" s="105"/>
      <c r="P846" s="193">
        <f>O846*H846</f>
        <v>0</v>
      </c>
      <c r="Q846" s="193">
        <v>1</v>
      </c>
      <c r="R846" s="193">
        <f>Q846*H846</f>
        <v>0.14499999999999999</v>
      </c>
      <c r="S846" s="193">
        <v>0</v>
      </c>
      <c r="T846" s="194">
        <f>S846*H846</f>
        <v>0</v>
      </c>
      <c r="AR846" s="93" t="s">
        <v>402</v>
      </c>
      <c r="AT846" s="93" t="s">
        <v>397</v>
      </c>
      <c r="AU846" s="93" t="s">
        <v>81</v>
      </c>
      <c r="AY846" s="93" t="s">
        <v>169</v>
      </c>
      <c r="BE846" s="195">
        <f>IF(N846="základní",J846,0)</f>
        <v>0</v>
      </c>
      <c r="BF846" s="195">
        <f>IF(N846="snížená",J846,0)</f>
        <v>0</v>
      </c>
      <c r="BG846" s="195">
        <f>IF(N846="zákl. přenesená",J846,0)</f>
        <v>0</v>
      </c>
      <c r="BH846" s="195">
        <f>IF(N846="sníž. přenesená",J846,0)</f>
        <v>0</v>
      </c>
      <c r="BI846" s="195">
        <f>IF(N846="nulová",J846,0)</f>
        <v>0</v>
      </c>
      <c r="BJ846" s="93" t="s">
        <v>79</v>
      </c>
      <c r="BK846" s="195">
        <f>ROUND(I846*H846,2)</f>
        <v>0</v>
      </c>
      <c r="BL846" s="93" t="s">
        <v>266</v>
      </c>
      <c r="BM846" s="93" t="s">
        <v>990</v>
      </c>
    </row>
    <row r="847" spans="2:65" s="205" customFormat="1" x14ac:dyDescent="0.3">
      <c r="B847" s="204"/>
      <c r="D847" s="198" t="s">
        <v>178</v>
      </c>
      <c r="F847" s="207" t="s">
        <v>991</v>
      </c>
      <c r="H847" s="208">
        <v>0.14499999999999999</v>
      </c>
      <c r="L847" s="204"/>
      <c r="M847" s="209"/>
      <c r="N847" s="210"/>
      <c r="O847" s="210"/>
      <c r="P847" s="210"/>
      <c r="Q847" s="210"/>
      <c r="R847" s="210"/>
      <c r="S847" s="210"/>
      <c r="T847" s="211"/>
      <c r="AT847" s="206" t="s">
        <v>178</v>
      </c>
      <c r="AU847" s="206" t="s">
        <v>81</v>
      </c>
      <c r="AV847" s="205" t="s">
        <v>81</v>
      </c>
      <c r="AW847" s="205" t="s">
        <v>6</v>
      </c>
      <c r="AX847" s="205" t="s">
        <v>79</v>
      </c>
      <c r="AY847" s="206" t="s">
        <v>169</v>
      </c>
    </row>
    <row r="848" spans="2:65" s="103" customFormat="1" ht="25.5" customHeight="1" x14ac:dyDescent="0.3">
      <c r="B848" s="104"/>
      <c r="C848" s="185">
        <f>MAX($C$106:C847)+1</f>
        <v>148</v>
      </c>
      <c r="D848" s="185" t="s">
        <v>171</v>
      </c>
      <c r="E848" s="186" t="s">
        <v>992</v>
      </c>
      <c r="F848" s="187" t="s">
        <v>993</v>
      </c>
      <c r="G848" s="188" t="s">
        <v>188</v>
      </c>
      <c r="H848" s="189">
        <v>208.63900000000001</v>
      </c>
      <c r="I848" s="87"/>
      <c r="J848" s="190">
        <f>ROUND(I848*H848,2)</f>
        <v>0</v>
      </c>
      <c r="K848" s="187" t="s">
        <v>175</v>
      </c>
      <c r="L848" s="104"/>
      <c r="M848" s="191" t="s">
        <v>5</v>
      </c>
      <c r="N848" s="192" t="s">
        <v>42</v>
      </c>
      <c r="O848" s="105"/>
      <c r="P848" s="193">
        <f>O848*H848</f>
        <v>0</v>
      </c>
      <c r="Q848" s="193">
        <v>0</v>
      </c>
      <c r="R848" s="193">
        <f>Q848*H848</f>
        <v>0</v>
      </c>
      <c r="S848" s="193">
        <v>0</v>
      </c>
      <c r="T848" s="194">
        <f>S848*H848</f>
        <v>0</v>
      </c>
      <c r="AR848" s="93" t="s">
        <v>266</v>
      </c>
      <c r="AT848" s="93" t="s">
        <v>171</v>
      </c>
      <c r="AU848" s="93" t="s">
        <v>81</v>
      </c>
      <c r="AY848" s="93" t="s">
        <v>169</v>
      </c>
      <c r="BE848" s="195">
        <f>IF(N848="základní",J848,0)</f>
        <v>0</v>
      </c>
      <c r="BF848" s="195">
        <f>IF(N848="snížená",J848,0)</f>
        <v>0</v>
      </c>
      <c r="BG848" s="195">
        <f>IF(N848="zákl. přenesená",J848,0)</f>
        <v>0</v>
      </c>
      <c r="BH848" s="195">
        <f>IF(N848="sníž. přenesená",J848,0)</f>
        <v>0</v>
      </c>
      <c r="BI848" s="195">
        <f>IF(N848="nulová",J848,0)</f>
        <v>0</v>
      </c>
      <c r="BJ848" s="93" t="s">
        <v>79</v>
      </c>
      <c r="BK848" s="195">
        <f>ROUND(I848*H848,2)</f>
        <v>0</v>
      </c>
      <c r="BL848" s="93" t="s">
        <v>266</v>
      </c>
      <c r="BM848" s="93" t="s">
        <v>994</v>
      </c>
    </row>
    <row r="849" spans="2:65" s="197" customFormat="1" x14ac:dyDescent="0.3">
      <c r="B849" s="196"/>
      <c r="D849" s="198" t="s">
        <v>178</v>
      </c>
      <c r="E849" s="199" t="s">
        <v>5</v>
      </c>
      <c r="F849" s="200" t="s">
        <v>995</v>
      </c>
      <c r="H849" s="199" t="s">
        <v>5</v>
      </c>
      <c r="L849" s="196"/>
      <c r="M849" s="201"/>
      <c r="N849" s="202"/>
      <c r="O849" s="202"/>
      <c r="P849" s="202"/>
      <c r="Q849" s="202"/>
      <c r="R849" s="202"/>
      <c r="S849" s="202"/>
      <c r="T849" s="203"/>
      <c r="AT849" s="199" t="s">
        <v>178</v>
      </c>
      <c r="AU849" s="199" t="s">
        <v>81</v>
      </c>
      <c r="AV849" s="197" t="s">
        <v>79</v>
      </c>
      <c r="AW849" s="197" t="s">
        <v>35</v>
      </c>
      <c r="AX849" s="197" t="s">
        <v>71</v>
      </c>
      <c r="AY849" s="199" t="s">
        <v>169</v>
      </c>
    </row>
    <row r="850" spans="2:65" s="205" customFormat="1" x14ac:dyDescent="0.3">
      <c r="B850" s="204"/>
      <c r="D850" s="198" t="s">
        <v>178</v>
      </c>
      <c r="E850" s="206" t="s">
        <v>5</v>
      </c>
      <c r="F850" s="207" t="s">
        <v>996</v>
      </c>
      <c r="H850" s="208">
        <v>208.63900000000001</v>
      </c>
      <c r="L850" s="204"/>
      <c r="M850" s="209"/>
      <c r="N850" s="210"/>
      <c r="O850" s="210"/>
      <c r="P850" s="210"/>
      <c r="Q850" s="210"/>
      <c r="R850" s="210"/>
      <c r="S850" s="210"/>
      <c r="T850" s="211"/>
      <c r="AT850" s="206" t="s">
        <v>178</v>
      </c>
      <c r="AU850" s="206" t="s">
        <v>81</v>
      </c>
      <c r="AV850" s="205" t="s">
        <v>81</v>
      </c>
      <c r="AW850" s="205" t="s">
        <v>35</v>
      </c>
      <c r="AX850" s="205" t="s">
        <v>71</v>
      </c>
      <c r="AY850" s="206" t="s">
        <v>169</v>
      </c>
    </row>
    <row r="851" spans="2:65" s="213" customFormat="1" x14ac:dyDescent="0.3">
      <c r="B851" s="212"/>
      <c r="D851" s="198" t="s">
        <v>178</v>
      </c>
      <c r="E851" s="214" t="s">
        <v>5</v>
      </c>
      <c r="F851" s="215" t="s">
        <v>181</v>
      </c>
      <c r="H851" s="216">
        <v>208.63900000000001</v>
      </c>
      <c r="L851" s="212"/>
      <c r="M851" s="217"/>
      <c r="N851" s="218"/>
      <c r="O851" s="218"/>
      <c r="P851" s="218"/>
      <c r="Q851" s="218"/>
      <c r="R851" s="218"/>
      <c r="S851" s="218"/>
      <c r="T851" s="219"/>
      <c r="AT851" s="214" t="s">
        <v>178</v>
      </c>
      <c r="AU851" s="214" t="s">
        <v>81</v>
      </c>
      <c r="AV851" s="213" t="s">
        <v>176</v>
      </c>
      <c r="AW851" s="213" t="s">
        <v>35</v>
      </c>
      <c r="AX851" s="213" t="s">
        <v>79</v>
      </c>
      <c r="AY851" s="214" t="s">
        <v>169</v>
      </c>
    </row>
    <row r="852" spans="2:65" s="103" customFormat="1" ht="16.5" customHeight="1" x14ac:dyDescent="0.3">
      <c r="B852" s="104"/>
      <c r="C852" s="223">
        <f>MAX($C$106:C851)+1</f>
        <v>149</v>
      </c>
      <c r="D852" s="223" t="s">
        <v>397</v>
      </c>
      <c r="E852" s="224" t="s">
        <v>988</v>
      </c>
      <c r="F852" s="225" t="s">
        <v>989</v>
      </c>
      <c r="G852" s="226" t="s">
        <v>315</v>
      </c>
      <c r="H852" s="227">
        <v>7.2999999999999995E-2</v>
      </c>
      <c r="I852" s="88"/>
      <c r="J852" s="228">
        <f>ROUND(I852*H852,2)</f>
        <v>0</v>
      </c>
      <c r="K852" s="225" t="s">
        <v>175</v>
      </c>
      <c r="L852" s="229"/>
      <c r="M852" s="230" t="s">
        <v>5</v>
      </c>
      <c r="N852" s="231" t="s">
        <v>42</v>
      </c>
      <c r="O852" s="105"/>
      <c r="P852" s="193">
        <f>O852*H852</f>
        <v>0</v>
      </c>
      <c r="Q852" s="193">
        <v>1</v>
      </c>
      <c r="R852" s="193">
        <f>Q852*H852</f>
        <v>7.2999999999999995E-2</v>
      </c>
      <c r="S852" s="193">
        <v>0</v>
      </c>
      <c r="T852" s="194">
        <f>S852*H852</f>
        <v>0</v>
      </c>
      <c r="AR852" s="93" t="s">
        <v>402</v>
      </c>
      <c r="AT852" s="93" t="s">
        <v>397</v>
      </c>
      <c r="AU852" s="93" t="s">
        <v>81</v>
      </c>
      <c r="AY852" s="93" t="s">
        <v>169</v>
      </c>
      <c r="BE852" s="195">
        <f>IF(N852="základní",J852,0)</f>
        <v>0</v>
      </c>
      <c r="BF852" s="195">
        <f>IF(N852="snížená",J852,0)</f>
        <v>0</v>
      </c>
      <c r="BG852" s="195">
        <f>IF(N852="zákl. přenesená",J852,0)</f>
        <v>0</v>
      </c>
      <c r="BH852" s="195">
        <f>IF(N852="sníž. přenesená",J852,0)</f>
        <v>0</v>
      </c>
      <c r="BI852" s="195">
        <f>IF(N852="nulová",J852,0)</f>
        <v>0</v>
      </c>
      <c r="BJ852" s="93" t="s">
        <v>79</v>
      </c>
      <c r="BK852" s="195">
        <f>ROUND(I852*H852,2)</f>
        <v>0</v>
      </c>
      <c r="BL852" s="93" t="s">
        <v>266</v>
      </c>
      <c r="BM852" s="93" t="s">
        <v>997</v>
      </c>
    </row>
    <row r="853" spans="2:65" s="205" customFormat="1" x14ac:dyDescent="0.3">
      <c r="B853" s="204"/>
      <c r="D853" s="198" t="s">
        <v>178</v>
      </c>
      <c r="F853" s="207" t="s">
        <v>998</v>
      </c>
      <c r="H853" s="208">
        <v>7.2999999999999995E-2</v>
      </c>
      <c r="L853" s="204"/>
      <c r="M853" s="209"/>
      <c r="N853" s="210"/>
      <c r="O853" s="210"/>
      <c r="P853" s="210"/>
      <c r="Q853" s="210"/>
      <c r="R853" s="210"/>
      <c r="S853" s="210"/>
      <c r="T853" s="211"/>
      <c r="AT853" s="206" t="s">
        <v>178</v>
      </c>
      <c r="AU853" s="206" t="s">
        <v>81</v>
      </c>
      <c r="AV853" s="205" t="s">
        <v>81</v>
      </c>
      <c r="AW853" s="205" t="s">
        <v>6</v>
      </c>
      <c r="AX853" s="205" t="s">
        <v>79</v>
      </c>
      <c r="AY853" s="206" t="s">
        <v>169</v>
      </c>
    </row>
    <row r="854" spans="2:65" s="103" customFormat="1" ht="25.5" customHeight="1" x14ac:dyDescent="0.3">
      <c r="B854" s="104"/>
      <c r="C854" s="185">
        <f>MAX($C$106:C853)+1</f>
        <v>150</v>
      </c>
      <c r="D854" s="185" t="s">
        <v>171</v>
      </c>
      <c r="E854" s="186" t="s">
        <v>999</v>
      </c>
      <c r="F854" s="187" t="s">
        <v>1000</v>
      </c>
      <c r="G854" s="188" t="s">
        <v>188</v>
      </c>
      <c r="H854" s="189">
        <f>H858</f>
        <v>91.58</v>
      </c>
      <c r="I854" s="87"/>
      <c r="J854" s="190">
        <f>ROUND(I854*H854,2)</f>
        <v>0</v>
      </c>
      <c r="K854" s="187" t="s">
        <v>175</v>
      </c>
      <c r="L854" s="104"/>
      <c r="M854" s="191" t="s">
        <v>5</v>
      </c>
      <c r="N854" s="192" t="s">
        <v>42</v>
      </c>
      <c r="O854" s="105"/>
      <c r="P854" s="193">
        <f>O854*H854</f>
        <v>0</v>
      </c>
      <c r="Q854" s="193">
        <v>4.0000000000000001E-3</v>
      </c>
      <c r="R854" s="193">
        <f>Q854*H854</f>
        <v>0.36631999999999998</v>
      </c>
      <c r="S854" s="193">
        <v>0</v>
      </c>
      <c r="T854" s="194">
        <f>S854*H854</f>
        <v>0</v>
      </c>
      <c r="AR854" s="93" t="s">
        <v>266</v>
      </c>
      <c r="AT854" s="93" t="s">
        <v>171</v>
      </c>
      <c r="AU854" s="93" t="s">
        <v>81</v>
      </c>
      <c r="AY854" s="93" t="s">
        <v>169</v>
      </c>
      <c r="BE854" s="195">
        <f>IF(N854="základní",J854,0)</f>
        <v>0</v>
      </c>
      <c r="BF854" s="195">
        <f>IF(N854="snížená",J854,0)</f>
        <v>0</v>
      </c>
      <c r="BG854" s="195">
        <f>IF(N854="zákl. přenesená",J854,0)</f>
        <v>0</v>
      </c>
      <c r="BH854" s="195">
        <f>IF(N854="sníž. přenesená",J854,0)</f>
        <v>0</v>
      </c>
      <c r="BI854" s="195">
        <f>IF(N854="nulová",J854,0)</f>
        <v>0</v>
      </c>
      <c r="BJ854" s="93" t="s">
        <v>79</v>
      </c>
      <c r="BK854" s="195">
        <f>ROUND(I854*H854,2)</f>
        <v>0</v>
      </c>
      <c r="BL854" s="93" t="s">
        <v>266</v>
      </c>
      <c r="BM854" s="93" t="s">
        <v>1001</v>
      </c>
    </row>
    <row r="855" spans="2:65" s="205" customFormat="1" x14ac:dyDescent="0.3">
      <c r="B855" s="204"/>
      <c r="D855" s="198" t="s">
        <v>178</v>
      </c>
      <c r="E855" s="206" t="s">
        <v>5</v>
      </c>
      <c r="F855" s="207" t="s">
        <v>2023</v>
      </c>
      <c r="H855" s="208">
        <f>38.95+17</f>
        <v>55.95</v>
      </c>
      <c r="L855" s="204"/>
      <c r="M855" s="209"/>
      <c r="N855" s="210"/>
      <c r="O855" s="210"/>
      <c r="P855" s="210"/>
      <c r="Q855" s="210"/>
      <c r="R855" s="210"/>
      <c r="S855" s="210"/>
      <c r="T855" s="211"/>
      <c r="AT855" s="206" t="s">
        <v>178</v>
      </c>
      <c r="AU855" s="206" t="s">
        <v>81</v>
      </c>
      <c r="AV855" s="205" t="s">
        <v>81</v>
      </c>
      <c r="AW855" s="205" t="s">
        <v>35</v>
      </c>
      <c r="AX855" s="205" t="s">
        <v>71</v>
      </c>
      <c r="AY855" s="206" t="s">
        <v>169</v>
      </c>
    </row>
    <row r="856" spans="2:65" s="205" customFormat="1" x14ac:dyDescent="0.3">
      <c r="B856" s="204"/>
      <c r="D856" s="198" t="s">
        <v>178</v>
      </c>
      <c r="E856" s="206" t="s">
        <v>5</v>
      </c>
      <c r="F856" s="207" t="s">
        <v>2024</v>
      </c>
      <c r="H856" s="208">
        <v>24.38</v>
      </c>
      <c r="L856" s="204"/>
      <c r="M856" s="209"/>
      <c r="N856" s="210"/>
      <c r="O856" s="210"/>
      <c r="P856" s="210"/>
      <c r="Q856" s="210"/>
      <c r="R856" s="210"/>
      <c r="S856" s="210"/>
      <c r="T856" s="211"/>
      <c r="AT856" s="206" t="s">
        <v>178</v>
      </c>
      <c r="AU856" s="206" t="s">
        <v>81</v>
      </c>
      <c r="AV856" s="205" t="s">
        <v>81</v>
      </c>
      <c r="AW856" s="205" t="s">
        <v>35</v>
      </c>
      <c r="AX856" s="205" t="s">
        <v>71</v>
      </c>
      <c r="AY856" s="206" t="s">
        <v>169</v>
      </c>
    </row>
    <row r="857" spans="2:65" s="205" customFormat="1" x14ac:dyDescent="0.3">
      <c r="B857" s="204"/>
      <c r="D857" s="198" t="s">
        <v>178</v>
      </c>
      <c r="E857" s="206" t="s">
        <v>5</v>
      </c>
      <c r="F857" s="207" t="s">
        <v>1491</v>
      </c>
      <c r="H857" s="208">
        <v>11.25</v>
      </c>
      <c r="L857" s="204"/>
      <c r="M857" s="209"/>
      <c r="N857" s="328"/>
      <c r="O857" s="328"/>
      <c r="P857" s="328"/>
      <c r="Q857" s="328"/>
      <c r="R857" s="328"/>
      <c r="S857" s="328"/>
      <c r="T857" s="211"/>
      <c r="AT857" s="206"/>
      <c r="AU857" s="206"/>
      <c r="AY857" s="206"/>
    </row>
    <row r="858" spans="2:65" s="213" customFormat="1" x14ac:dyDescent="0.3">
      <c r="B858" s="212"/>
      <c r="D858" s="198" t="s">
        <v>178</v>
      </c>
      <c r="E858" s="214" t="s">
        <v>5</v>
      </c>
      <c r="F858" s="215" t="s">
        <v>181</v>
      </c>
      <c r="H858" s="216">
        <f>SUM(H855:H857)</f>
        <v>91.58</v>
      </c>
      <c r="L858" s="212"/>
      <c r="M858" s="217"/>
      <c r="N858" s="218"/>
      <c r="O858" s="218"/>
      <c r="P858" s="218"/>
      <c r="Q858" s="218"/>
      <c r="R858" s="218"/>
      <c r="S858" s="218"/>
      <c r="T858" s="219"/>
      <c r="AT858" s="214" t="s">
        <v>178</v>
      </c>
      <c r="AU858" s="214" t="s">
        <v>81</v>
      </c>
      <c r="AV858" s="213" t="s">
        <v>176</v>
      </c>
      <c r="AW858" s="213" t="s">
        <v>35</v>
      </c>
      <c r="AX858" s="213" t="s">
        <v>79</v>
      </c>
      <c r="AY858" s="214" t="s">
        <v>169</v>
      </c>
    </row>
    <row r="859" spans="2:65" s="103" customFormat="1" ht="25.5" customHeight="1" x14ac:dyDescent="0.3">
      <c r="B859" s="104"/>
      <c r="C859" s="185">
        <f>MAX($C$106:C858)+1</f>
        <v>151</v>
      </c>
      <c r="D859" s="185" t="s">
        <v>171</v>
      </c>
      <c r="E859" s="186" t="s">
        <v>1004</v>
      </c>
      <c r="F859" s="187" t="s">
        <v>1005</v>
      </c>
      <c r="G859" s="188" t="s">
        <v>188</v>
      </c>
      <c r="H859" s="189">
        <v>128</v>
      </c>
      <c r="I859" s="87"/>
      <c r="J859" s="190">
        <f>ROUND(I859*H859,2)</f>
        <v>0</v>
      </c>
      <c r="K859" s="187" t="s">
        <v>175</v>
      </c>
      <c r="L859" s="104"/>
      <c r="M859" s="191" t="s">
        <v>5</v>
      </c>
      <c r="N859" s="192" t="s">
        <v>42</v>
      </c>
      <c r="O859" s="105"/>
      <c r="P859" s="193">
        <f>O859*H859</f>
        <v>0</v>
      </c>
      <c r="Q859" s="193">
        <v>4.0000000000000001E-3</v>
      </c>
      <c r="R859" s="193">
        <f>Q859*H859</f>
        <v>0.51200000000000001</v>
      </c>
      <c r="S859" s="193">
        <v>0</v>
      </c>
      <c r="T859" s="194">
        <f>S859*H859</f>
        <v>0</v>
      </c>
      <c r="AR859" s="93" t="s">
        <v>266</v>
      </c>
      <c r="AT859" s="93" t="s">
        <v>171</v>
      </c>
      <c r="AU859" s="93" t="s">
        <v>81</v>
      </c>
      <c r="AY859" s="93" t="s">
        <v>169</v>
      </c>
      <c r="BE859" s="195">
        <f>IF(N859="základní",J859,0)</f>
        <v>0</v>
      </c>
      <c r="BF859" s="195">
        <f>IF(N859="snížená",J859,0)</f>
        <v>0</v>
      </c>
      <c r="BG859" s="195">
        <f>IF(N859="zákl. přenesená",J859,0)</f>
        <v>0</v>
      </c>
      <c r="BH859" s="195">
        <f>IF(N859="sníž. přenesená",J859,0)</f>
        <v>0</v>
      </c>
      <c r="BI859" s="195">
        <f>IF(N859="nulová",J859,0)</f>
        <v>0</v>
      </c>
      <c r="BJ859" s="93" t="s">
        <v>79</v>
      </c>
      <c r="BK859" s="195">
        <f>ROUND(I859*H859,2)</f>
        <v>0</v>
      </c>
      <c r="BL859" s="93" t="s">
        <v>266</v>
      </c>
      <c r="BM859" s="93" t="s">
        <v>1006</v>
      </c>
    </row>
    <row r="860" spans="2:65" s="197" customFormat="1" x14ac:dyDescent="0.3">
      <c r="B860" s="196"/>
      <c r="D860" s="198" t="s">
        <v>178</v>
      </c>
      <c r="E860" s="199" t="s">
        <v>5</v>
      </c>
      <c r="F860" s="200" t="s">
        <v>2025</v>
      </c>
      <c r="H860" s="199" t="s">
        <v>5</v>
      </c>
      <c r="L860" s="196"/>
      <c r="M860" s="201"/>
      <c r="N860" s="202"/>
      <c r="O860" s="202"/>
      <c r="P860" s="202"/>
      <c r="Q860" s="202"/>
      <c r="R860" s="202"/>
      <c r="S860" s="202"/>
      <c r="T860" s="203"/>
      <c r="AT860" s="199" t="s">
        <v>178</v>
      </c>
      <c r="AU860" s="199" t="s">
        <v>81</v>
      </c>
      <c r="AV860" s="197" t="s">
        <v>79</v>
      </c>
      <c r="AW860" s="197" t="s">
        <v>35</v>
      </c>
      <c r="AX860" s="197" t="s">
        <v>71</v>
      </c>
      <c r="AY860" s="199" t="s">
        <v>169</v>
      </c>
    </row>
    <row r="861" spans="2:65" s="205" customFormat="1" x14ac:dyDescent="0.3">
      <c r="B861" s="204"/>
      <c r="D861" s="198" t="s">
        <v>178</v>
      </c>
      <c r="E861" s="206" t="s">
        <v>5</v>
      </c>
      <c r="F861" s="207" t="s">
        <v>318</v>
      </c>
      <c r="H861" s="208">
        <v>25</v>
      </c>
      <c r="L861" s="204"/>
      <c r="M861" s="209"/>
      <c r="N861" s="210"/>
      <c r="O861" s="210"/>
      <c r="P861" s="210"/>
      <c r="Q861" s="210"/>
      <c r="R861" s="210"/>
      <c r="S861" s="210"/>
      <c r="T861" s="211"/>
      <c r="AT861" s="206" t="s">
        <v>178</v>
      </c>
      <c r="AU861" s="206" t="s">
        <v>81</v>
      </c>
      <c r="AV861" s="205" t="s">
        <v>81</v>
      </c>
      <c r="AW861" s="205" t="s">
        <v>35</v>
      </c>
      <c r="AX861" s="205" t="s">
        <v>71</v>
      </c>
      <c r="AY861" s="206" t="s">
        <v>169</v>
      </c>
    </row>
    <row r="862" spans="2:65" s="213" customFormat="1" x14ac:dyDescent="0.3">
      <c r="B862" s="212"/>
      <c r="D862" s="198" t="s">
        <v>178</v>
      </c>
      <c r="E862" s="214" t="s">
        <v>5</v>
      </c>
      <c r="F862" s="215" t="s">
        <v>181</v>
      </c>
      <c r="H862" s="216">
        <v>25</v>
      </c>
      <c r="L862" s="212"/>
      <c r="M862" s="217"/>
      <c r="N862" s="218"/>
      <c r="O862" s="218"/>
      <c r="P862" s="218"/>
      <c r="Q862" s="218"/>
      <c r="R862" s="218"/>
      <c r="S862" s="218"/>
      <c r="T862" s="219"/>
      <c r="AT862" s="214" t="s">
        <v>178</v>
      </c>
      <c r="AU862" s="214" t="s">
        <v>81</v>
      </c>
      <c r="AV862" s="213" t="s">
        <v>176</v>
      </c>
      <c r="AW862" s="213" t="s">
        <v>35</v>
      </c>
      <c r="AX862" s="213" t="s">
        <v>79</v>
      </c>
      <c r="AY862" s="214" t="s">
        <v>169</v>
      </c>
    </row>
    <row r="863" spans="2:65" s="103" customFormat="1" ht="25.5" customHeight="1" x14ac:dyDescent="0.3">
      <c r="B863" s="104"/>
      <c r="C863" s="185">
        <f>MAX($C$106:C862)+1</f>
        <v>152</v>
      </c>
      <c r="D863" s="185" t="s">
        <v>171</v>
      </c>
      <c r="E863" s="186" t="s">
        <v>1007</v>
      </c>
      <c r="F863" s="187" t="s">
        <v>1008</v>
      </c>
      <c r="G863" s="188" t="s">
        <v>188</v>
      </c>
      <c r="H863" s="189">
        <v>964.27</v>
      </c>
      <c r="I863" s="87"/>
      <c r="J863" s="190">
        <f>ROUND(I863*H863,2)</f>
        <v>0</v>
      </c>
      <c r="K863" s="187" t="s">
        <v>175</v>
      </c>
      <c r="L863" s="104"/>
      <c r="M863" s="191" t="s">
        <v>5</v>
      </c>
      <c r="N863" s="192" t="s">
        <v>42</v>
      </c>
      <c r="O863" s="105"/>
      <c r="P863" s="193">
        <f>O863*H863</f>
        <v>0</v>
      </c>
      <c r="Q863" s="193">
        <v>4.0000000000000002E-4</v>
      </c>
      <c r="R863" s="193">
        <f>Q863*H863</f>
        <v>0.385708</v>
      </c>
      <c r="S863" s="193">
        <v>0</v>
      </c>
      <c r="T863" s="194">
        <f>S863*H863</f>
        <v>0</v>
      </c>
      <c r="AR863" s="93" t="s">
        <v>266</v>
      </c>
      <c r="AT863" s="93" t="s">
        <v>171</v>
      </c>
      <c r="AU863" s="93" t="s">
        <v>81</v>
      </c>
      <c r="AY863" s="93" t="s">
        <v>169</v>
      </c>
      <c r="BE863" s="195">
        <f>IF(N863="základní",J863,0)</f>
        <v>0</v>
      </c>
      <c r="BF863" s="195">
        <f>IF(N863="snížená",J863,0)</f>
        <v>0</v>
      </c>
      <c r="BG863" s="195">
        <f>IF(N863="zákl. přenesená",J863,0)</f>
        <v>0</v>
      </c>
      <c r="BH863" s="195">
        <f>IF(N863="sníž. přenesená",J863,0)</f>
        <v>0</v>
      </c>
      <c r="BI863" s="195">
        <f>IF(N863="nulová",J863,0)</f>
        <v>0</v>
      </c>
      <c r="BJ863" s="93" t="s">
        <v>79</v>
      </c>
      <c r="BK863" s="195">
        <f>ROUND(I863*H863,2)</f>
        <v>0</v>
      </c>
      <c r="BL863" s="93" t="s">
        <v>266</v>
      </c>
      <c r="BM863" s="93" t="s">
        <v>1009</v>
      </c>
    </row>
    <row r="864" spans="2:65" s="103" customFormat="1" ht="40.5" x14ac:dyDescent="0.3">
      <c r="B864" s="104"/>
      <c r="D864" s="198" t="s">
        <v>207</v>
      </c>
      <c r="F864" s="220" t="s">
        <v>1010</v>
      </c>
      <c r="L864" s="104"/>
      <c r="M864" s="221"/>
      <c r="N864" s="105"/>
      <c r="O864" s="105"/>
      <c r="P864" s="105"/>
      <c r="Q864" s="105"/>
      <c r="R864" s="105"/>
      <c r="S864" s="105"/>
      <c r="T864" s="222"/>
      <c r="AT864" s="93" t="s">
        <v>207</v>
      </c>
      <c r="AU864" s="93" t="s">
        <v>81</v>
      </c>
    </row>
    <row r="865" spans="2:65" s="205" customFormat="1" x14ac:dyDescent="0.3">
      <c r="B865" s="204"/>
      <c r="D865" s="198" t="s">
        <v>178</v>
      </c>
      <c r="E865" s="206" t="s">
        <v>5</v>
      </c>
      <c r="F865" s="207" t="s">
        <v>1011</v>
      </c>
      <c r="H865" s="208">
        <v>964.27</v>
      </c>
      <c r="L865" s="204"/>
      <c r="M865" s="209"/>
      <c r="N865" s="210"/>
      <c r="O865" s="210"/>
      <c r="P865" s="210"/>
      <c r="Q865" s="210"/>
      <c r="R865" s="210"/>
      <c r="S865" s="210"/>
      <c r="T865" s="211"/>
      <c r="AT865" s="206" t="s">
        <v>178</v>
      </c>
      <c r="AU865" s="206" t="s">
        <v>81</v>
      </c>
      <c r="AV865" s="205" t="s">
        <v>81</v>
      </c>
      <c r="AW865" s="205" t="s">
        <v>35</v>
      </c>
      <c r="AX865" s="205" t="s">
        <v>71</v>
      </c>
      <c r="AY865" s="206" t="s">
        <v>169</v>
      </c>
    </row>
    <row r="866" spans="2:65" s="213" customFormat="1" x14ac:dyDescent="0.3">
      <c r="B866" s="212"/>
      <c r="D866" s="198" t="s">
        <v>178</v>
      </c>
      <c r="E866" s="214" t="s">
        <v>5</v>
      </c>
      <c r="F866" s="215" t="s">
        <v>181</v>
      </c>
      <c r="H866" s="216">
        <v>964.27</v>
      </c>
      <c r="L866" s="212"/>
      <c r="M866" s="217"/>
      <c r="N866" s="218"/>
      <c r="O866" s="218"/>
      <c r="P866" s="218"/>
      <c r="Q866" s="218"/>
      <c r="R866" s="218"/>
      <c r="S866" s="218"/>
      <c r="T866" s="219"/>
      <c r="AT866" s="214" t="s">
        <v>178</v>
      </c>
      <c r="AU866" s="214" t="s">
        <v>81</v>
      </c>
      <c r="AV866" s="213" t="s">
        <v>176</v>
      </c>
      <c r="AW866" s="213" t="s">
        <v>35</v>
      </c>
      <c r="AX866" s="213" t="s">
        <v>79</v>
      </c>
      <c r="AY866" s="214" t="s">
        <v>169</v>
      </c>
    </row>
    <row r="867" spans="2:65" s="103" customFormat="1" ht="25.5" customHeight="1" x14ac:dyDescent="0.3">
      <c r="B867" s="104"/>
      <c r="C867" s="223">
        <f>MAX($C$106:C866)+1</f>
        <v>153</v>
      </c>
      <c r="D867" s="223" t="s">
        <v>397</v>
      </c>
      <c r="E867" s="224" t="s">
        <v>1012</v>
      </c>
      <c r="F867" s="225" t="s">
        <v>1013</v>
      </c>
      <c r="G867" s="226" t="s">
        <v>188</v>
      </c>
      <c r="H867" s="227">
        <v>554.45500000000004</v>
      </c>
      <c r="I867" s="88"/>
      <c r="J867" s="228">
        <f>ROUND(I867*H867,2)</f>
        <v>0</v>
      </c>
      <c r="K867" s="225" t="s">
        <v>175</v>
      </c>
      <c r="L867" s="229"/>
      <c r="M867" s="230" t="s">
        <v>5</v>
      </c>
      <c r="N867" s="231" t="s">
        <v>42</v>
      </c>
      <c r="O867" s="105"/>
      <c r="P867" s="193">
        <f>O867*H867</f>
        <v>0</v>
      </c>
      <c r="Q867" s="193">
        <v>4.4999999999999997E-3</v>
      </c>
      <c r="R867" s="193">
        <f>Q867*H867</f>
        <v>2.4950475000000001</v>
      </c>
      <c r="S867" s="193">
        <v>0</v>
      </c>
      <c r="T867" s="194">
        <f>S867*H867</f>
        <v>0</v>
      </c>
      <c r="AR867" s="93" t="s">
        <v>402</v>
      </c>
      <c r="AT867" s="93" t="s">
        <v>397</v>
      </c>
      <c r="AU867" s="93" t="s">
        <v>81</v>
      </c>
      <c r="AY867" s="93" t="s">
        <v>169</v>
      </c>
      <c r="BE867" s="195">
        <f>IF(N867="základní",J867,0)</f>
        <v>0</v>
      </c>
      <c r="BF867" s="195">
        <f>IF(N867="snížená",J867,0)</f>
        <v>0</v>
      </c>
      <c r="BG867" s="195">
        <f>IF(N867="zákl. přenesená",J867,0)</f>
        <v>0</v>
      </c>
      <c r="BH867" s="195">
        <f>IF(N867="sníž. přenesená",J867,0)</f>
        <v>0</v>
      </c>
      <c r="BI867" s="195">
        <f>IF(N867="nulová",J867,0)</f>
        <v>0</v>
      </c>
      <c r="BJ867" s="93" t="s">
        <v>79</v>
      </c>
      <c r="BK867" s="195">
        <f>ROUND(I867*H867,2)</f>
        <v>0</v>
      </c>
      <c r="BL867" s="93" t="s">
        <v>266</v>
      </c>
      <c r="BM867" s="93" t="s">
        <v>1014</v>
      </c>
    </row>
    <row r="868" spans="2:65" s="205" customFormat="1" x14ac:dyDescent="0.3">
      <c r="B868" s="204"/>
      <c r="D868" s="198" t="s">
        <v>178</v>
      </c>
      <c r="F868" s="207" t="s">
        <v>1015</v>
      </c>
      <c r="H868" s="208">
        <v>554.45500000000004</v>
      </c>
      <c r="L868" s="204"/>
      <c r="M868" s="209"/>
      <c r="N868" s="210"/>
      <c r="O868" s="210"/>
      <c r="P868" s="210"/>
      <c r="Q868" s="210"/>
      <c r="R868" s="210"/>
      <c r="S868" s="210"/>
      <c r="T868" s="211"/>
      <c r="AT868" s="206" t="s">
        <v>178</v>
      </c>
      <c r="AU868" s="206" t="s">
        <v>81</v>
      </c>
      <c r="AV868" s="205" t="s">
        <v>81</v>
      </c>
      <c r="AW868" s="205" t="s">
        <v>6</v>
      </c>
      <c r="AX868" s="205" t="s">
        <v>79</v>
      </c>
      <c r="AY868" s="206" t="s">
        <v>169</v>
      </c>
    </row>
    <row r="869" spans="2:65" s="103" customFormat="1" ht="16.5" customHeight="1" x14ac:dyDescent="0.3">
      <c r="B869" s="104"/>
      <c r="C869" s="223">
        <f>MAX($C$106:C868)+1</f>
        <v>154</v>
      </c>
      <c r="D869" s="223" t="s">
        <v>397</v>
      </c>
      <c r="E869" s="224" t="s">
        <v>1016</v>
      </c>
      <c r="F869" s="225" t="s">
        <v>1017</v>
      </c>
      <c r="G869" s="226" t="s">
        <v>188</v>
      </c>
      <c r="H869" s="227">
        <v>554.45500000000004</v>
      </c>
      <c r="I869" s="88"/>
      <c r="J869" s="228">
        <f>ROUND(I869*H869,2)</f>
        <v>0</v>
      </c>
      <c r="K869" s="225" t="s">
        <v>175</v>
      </c>
      <c r="L869" s="229"/>
      <c r="M869" s="230" t="s">
        <v>5</v>
      </c>
      <c r="N869" s="231" t="s">
        <v>42</v>
      </c>
      <c r="O869" s="105"/>
      <c r="P869" s="193">
        <f>O869*H869</f>
        <v>0</v>
      </c>
      <c r="Q869" s="193">
        <v>4.1000000000000003E-3</v>
      </c>
      <c r="R869" s="193">
        <f>Q869*H869</f>
        <v>2.2732655000000004</v>
      </c>
      <c r="S869" s="193">
        <v>0</v>
      </c>
      <c r="T869" s="194">
        <f>S869*H869</f>
        <v>0</v>
      </c>
      <c r="AR869" s="93" t="s">
        <v>402</v>
      </c>
      <c r="AT869" s="93" t="s">
        <v>397</v>
      </c>
      <c r="AU869" s="93" t="s">
        <v>81</v>
      </c>
      <c r="AY869" s="93" t="s">
        <v>169</v>
      </c>
      <c r="BE869" s="195">
        <f>IF(N869="základní",J869,0)</f>
        <v>0</v>
      </c>
      <c r="BF869" s="195">
        <f>IF(N869="snížená",J869,0)</f>
        <v>0</v>
      </c>
      <c r="BG869" s="195">
        <f>IF(N869="zákl. přenesená",J869,0)</f>
        <v>0</v>
      </c>
      <c r="BH869" s="195">
        <f>IF(N869="sníž. přenesená",J869,0)</f>
        <v>0</v>
      </c>
      <c r="BI869" s="195">
        <f>IF(N869="nulová",J869,0)</f>
        <v>0</v>
      </c>
      <c r="BJ869" s="93" t="s">
        <v>79</v>
      </c>
      <c r="BK869" s="195">
        <f>ROUND(I869*H869,2)</f>
        <v>0</v>
      </c>
      <c r="BL869" s="93" t="s">
        <v>266</v>
      </c>
      <c r="BM869" s="93" t="s">
        <v>1018</v>
      </c>
    </row>
    <row r="870" spans="2:65" s="205" customFormat="1" x14ac:dyDescent="0.3">
      <c r="B870" s="204"/>
      <c r="D870" s="198" t="s">
        <v>178</v>
      </c>
      <c r="F870" s="207" t="s">
        <v>1015</v>
      </c>
      <c r="H870" s="208">
        <v>554.45500000000004</v>
      </c>
      <c r="L870" s="204"/>
      <c r="M870" s="209"/>
      <c r="N870" s="210"/>
      <c r="O870" s="210"/>
      <c r="P870" s="210"/>
      <c r="Q870" s="210"/>
      <c r="R870" s="210"/>
      <c r="S870" s="210"/>
      <c r="T870" s="211"/>
      <c r="AT870" s="206" t="s">
        <v>178</v>
      </c>
      <c r="AU870" s="206" t="s">
        <v>81</v>
      </c>
      <c r="AV870" s="205" t="s">
        <v>81</v>
      </c>
      <c r="AW870" s="205" t="s">
        <v>6</v>
      </c>
      <c r="AX870" s="205" t="s">
        <v>79</v>
      </c>
      <c r="AY870" s="206" t="s">
        <v>169</v>
      </c>
    </row>
    <row r="871" spans="2:65" s="103" customFormat="1" ht="25.5" customHeight="1" x14ac:dyDescent="0.3">
      <c r="B871" s="104"/>
      <c r="C871" s="185">
        <f>MAX($C$106:C870)+1</f>
        <v>155</v>
      </c>
      <c r="D871" s="185" t="s">
        <v>171</v>
      </c>
      <c r="E871" s="186" t="s">
        <v>1019</v>
      </c>
      <c r="F871" s="187" t="s">
        <v>1020</v>
      </c>
      <c r="G871" s="188" t="s">
        <v>188</v>
      </c>
      <c r="H871" s="189">
        <v>417.27800000000002</v>
      </c>
      <c r="I871" s="87"/>
      <c r="J871" s="190">
        <f>ROUND(I871*H871,2)</f>
        <v>0</v>
      </c>
      <c r="K871" s="187" t="s">
        <v>175</v>
      </c>
      <c r="L871" s="104"/>
      <c r="M871" s="191" t="s">
        <v>5</v>
      </c>
      <c r="N871" s="192" t="s">
        <v>42</v>
      </c>
      <c r="O871" s="105"/>
      <c r="P871" s="193">
        <f>O871*H871</f>
        <v>0</v>
      </c>
      <c r="Q871" s="193">
        <v>4.0000000000000002E-4</v>
      </c>
      <c r="R871" s="193">
        <f>Q871*H871</f>
        <v>0.16691120000000001</v>
      </c>
      <c r="S871" s="193">
        <v>0</v>
      </c>
      <c r="T871" s="194">
        <f>S871*H871</f>
        <v>0</v>
      </c>
      <c r="AR871" s="93" t="s">
        <v>266</v>
      </c>
      <c r="AT871" s="93" t="s">
        <v>171</v>
      </c>
      <c r="AU871" s="93" t="s">
        <v>81</v>
      </c>
      <c r="AY871" s="93" t="s">
        <v>169</v>
      </c>
      <c r="BE871" s="195">
        <f>IF(N871="základní",J871,0)</f>
        <v>0</v>
      </c>
      <c r="BF871" s="195">
        <f>IF(N871="snížená",J871,0)</f>
        <v>0</v>
      </c>
      <c r="BG871" s="195">
        <f>IF(N871="zákl. přenesená",J871,0)</f>
        <v>0</v>
      </c>
      <c r="BH871" s="195">
        <f>IF(N871="sníž. přenesená",J871,0)</f>
        <v>0</v>
      </c>
      <c r="BI871" s="195">
        <f>IF(N871="nulová",J871,0)</f>
        <v>0</v>
      </c>
      <c r="BJ871" s="93" t="s">
        <v>79</v>
      </c>
      <c r="BK871" s="195">
        <f>ROUND(I871*H871,2)</f>
        <v>0</v>
      </c>
      <c r="BL871" s="93" t="s">
        <v>266</v>
      </c>
      <c r="BM871" s="93" t="s">
        <v>1021</v>
      </c>
    </row>
    <row r="872" spans="2:65" s="197" customFormat="1" x14ac:dyDescent="0.3">
      <c r="B872" s="196"/>
      <c r="D872" s="198" t="s">
        <v>178</v>
      </c>
      <c r="E872" s="199" t="s">
        <v>5</v>
      </c>
      <c r="F872" s="200" t="s">
        <v>995</v>
      </c>
      <c r="H872" s="199" t="s">
        <v>5</v>
      </c>
      <c r="L872" s="196"/>
      <c r="M872" s="201"/>
      <c r="N872" s="202"/>
      <c r="O872" s="202"/>
      <c r="P872" s="202"/>
      <c r="Q872" s="202"/>
      <c r="R872" s="202"/>
      <c r="S872" s="202"/>
      <c r="T872" s="203"/>
      <c r="AT872" s="199" t="s">
        <v>178</v>
      </c>
      <c r="AU872" s="199" t="s">
        <v>81</v>
      </c>
      <c r="AV872" s="197" t="s">
        <v>79</v>
      </c>
      <c r="AW872" s="197" t="s">
        <v>35</v>
      </c>
      <c r="AX872" s="197" t="s">
        <v>71</v>
      </c>
      <c r="AY872" s="199" t="s">
        <v>169</v>
      </c>
    </row>
    <row r="873" spans="2:65" s="205" customFormat="1" x14ac:dyDescent="0.3">
      <c r="B873" s="204"/>
      <c r="D873" s="198" t="s">
        <v>178</v>
      </c>
      <c r="E873" s="206" t="s">
        <v>5</v>
      </c>
      <c r="F873" s="207" t="s">
        <v>1022</v>
      </c>
      <c r="H873" s="208">
        <v>417.27800000000002</v>
      </c>
      <c r="L873" s="204"/>
      <c r="M873" s="209"/>
      <c r="N873" s="210"/>
      <c r="O873" s="210"/>
      <c r="P873" s="210"/>
      <c r="Q873" s="210"/>
      <c r="R873" s="210"/>
      <c r="S873" s="210"/>
      <c r="T873" s="211"/>
      <c r="AT873" s="206" t="s">
        <v>178</v>
      </c>
      <c r="AU873" s="206" t="s">
        <v>81</v>
      </c>
      <c r="AV873" s="205" t="s">
        <v>81</v>
      </c>
      <c r="AW873" s="205" t="s">
        <v>35</v>
      </c>
      <c r="AX873" s="205" t="s">
        <v>71</v>
      </c>
      <c r="AY873" s="206" t="s">
        <v>169</v>
      </c>
    </row>
    <row r="874" spans="2:65" s="213" customFormat="1" x14ac:dyDescent="0.3">
      <c r="B874" s="212"/>
      <c r="D874" s="198" t="s">
        <v>178</v>
      </c>
      <c r="E874" s="214" t="s">
        <v>5</v>
      </c>
      <c r="F874" s="215" t="s">
        <v>181</v>
      </c>
      <c r="H874" s="216">
        <v>417.27800000000002</v>
      </c>
      <c r="L874" s="212"/>
      <c r="M874" s="217"/>
      <c r="N874" s="218"/>
      <c r="O874" s="218"/>
      <c r="P874" s="218"/>
      <c r="Q874" s="218"/>
      <c r="R874" s="218"/>
      <c r="S874" s="218"/>
      <c r="T874" s="219"/>
      <c r="AT874" s="214" t="s">
        <v>178</v>
      </c>
      <c r="AU874" s="214" t="s">
        <v>81</v>
      </c>
      <c r="AV874" s="213" t="s">
        <v>176</v>
      </c>
      <c r="AW874" s="213" t="s">
        <v>35</v>
      </c>
      <c r="AX874" s="213" t="s">
        <v>79</v>
      </c>
      <c r="AY874" s="214" t="s">
        <v>169</v>
      </c>
    </row>
    <row r="875" spans="2:65" s="103" customFormat="1" ht="25.5" customHeight="1" x14ac:dyDescent="0.3">
      <c r="B875" s="104"/>
      <c r="C875" s="223">
        <f>MAX($C$106:C874)+1</f>
        <v>156</v>
      </c>
      <c r="D875" s="223" t="s">
        <v>397</v>
      </c>
      <c r="E875" s="224" t="s">
        <v>1023</v>
      </c>
      <c r="F875" s="225" t="s">
        <v>1013</v>
      </c>
      <c r="G875" s="226" t="s">
        <v>188</v>
      </c>
      <c r="H875" s="227">
        <v>250.36699999999999</v>
      </c>
      <c r="I875" s="88"/>
      <c r="J875" s="228">
        <f>ROUND(I875*H875,2)</f>
        <v>0</v>
      </c>
      <c r="K875" s="225" t="s">
        <v>175</v>
      </c>
      <c r="L875" s="229"/>
      <c r="M875" s="230" t="s">
        <v>5</v>
      </c>
      <c r="N875" s="231" t="s">
        <v>42</v>
      </c>
      <c r="O875" s="105"/>
      <c r="P875" s="193">
        <f>O875*H875</f>
        <v>0</v>
      </c>
      <c r="Q875" s="193">
        <v>4.4999999999999997E-3</v>
      </c>
      <c r="R875" s="193">
        <f>Q875*H875</f>
        <v>1.1266514999999999</v>
      </c>
      <c r="S875" s="193">
        <v>0</v>
      </c>
      <c r="T875" s="194">
        <f>S875*H875</f>
        <v>0</v>
      </c>
      <c r="AR875" s="93" t="s">
        <v>402</v>
      </c>
      <c r="AT875" s="93" t="s">
        <v>397</v>
      </c>
      <c r="AU875" s="93" t="s">
        <v>81</v>
      </c>
      <c r="AY875" s="93" t="s">
        <v>169</v>
      </c>
      <c r="BE875" s="195">
        <f>IF(N875="základní",J875,0)</f>
        <v>0</v>
      </c>
      <c r="BF875" s="195">
        <f>IF(N875="snížená",J875,0)</f>
        <v>0</v>
      </c>
      <c r="BG875" s="195">
        <f>IF(N875="zákl. přenesená",J875,0)</f>
        <v>0</v>
      </c>
      <c r="BH875" s="195">
        <f>IF(N875="sníž. přenesená",J875,0)</f>
        <v>0</v>
      </c>
      <c r="BI875" s="195">
        <f>IF(N875="nulová",J875,0)</f>
        <v>0</v>
      </c>
      <c r="BJ875" s="93" t="s">
        <v>79</v>
      </c>
      <c r="BK875" s="195">
        <f>ROUND(I875*H875,2)</f>
        <v>0</v>
      </c>
      <c r="BL875" s="93" t="s">
        <v>266</v>
      </c>
      <c r="BM875" s="93" t="s">
        <v>1024</v>
      </c>
    </row>
    <row r="876" spans="2:65" s="205" customFormat="1" x14ac:dyDescent="0.3">
      <c r="B876" s="204"/>
      <c r="D876" s="198" t="s">
        <v>178</v>
      </c>
      <c r="F876" s="207" t="s">
        <v>1025</v>
      </c>
      <c r="H876" s="208">
        <v>250.36699999999999</v>
      </c>
      <c r="L876" s="204"/>
      <c r="M876" s="209"/>
      <c r="N876" s="210"/>
      <c r="O876" s="210"/>
      <c r="P876" s="210"/>
      <c r="Q876" s="210"/>
      <c r="R876" s="210"/>
      <c r="S876" s="210"/>
      <c r="T876" s="211"/>
      <c r="AT876" s="206" t="s">
        <v>178</v>
      </c>
      <c r="AU876" s="206" t="s">
        <v>81</v>
      </c>
      <c r="AV876" s="205" t="s">
        <v>81</v>
      </c>
      <c r="AW876" s="205" t="s">
        <v>6</v>
      </c>
      <c r="AX876" s="205" t="s">
        <v>79</v>
      </c>
      <c r="AY876" s="206" t="s">
        <v>169</v>
      </c>
    </row>
    <row r="877" spans="2:65" s="103" customFormat="1" ht="16.5" customHeight="1" x14ac:dyDescent="0.3">
      <c r="B877" s="104"/>
      <c r="C877" s="223">
        <f>MAX($C$106:C876)+1</f>
        <v>157</v>
      </c>
      <c r="D877" s="223" t="s">
        <v>397</v>
      </c>
      <c r="E877" s="224" t="s">
        <v>1016</v>
      </c>
      <c r="F877" s="225" t="s">
        <v>1017</v>
      </c>
      <c r="G877" s="226" t="s">
        <v>188</v>
      </c>
      <c r="H877" s="227">
        <v>250.36699999999999</v>
      </c>
      <c r="I877" s="88"/>
      <c r="J877" s="228">
        <f>ROUND(I877*H877,2)</f>
        <v>0</v>
      </c>
      <c r="K877" s="225" t="s">
        <v>175</v>
      </c>
      <c r="L877" s="229"/>
      <c r="M877" s="230" t="s">
        <v>5</v>
      </c>
      <c r="N877" s="231" t="s">
        <v>42</v>
      </c>
      <c r="O877" s="105"/>
      <c r="P877" s="193">
        <f>O877*H877</f>
        <v>0</v>
      </c>
      <c r="Q877" s="193">
        <v>4.1000000000000003E-3</v>
      </c>
      <c r="R877" s="193">
        <f>Q877*H877</f>
        <v>1.0265047</v>
      </c>
      <c r="S877" s="193">
        <v>0</v>
      </c>
      <c r="T877" s="194">
        <f>S877*H877</f>
        <v>0</v>
      </c>
      <c r="AR877" s="93" t="s">
        <v>402</v>
      </c>
      <c r="AT877" s="93" t="s">
        <v>397</v>
      </c>
      <c r="AU877" s="93" t="s">
        <v>81</v>
      </c>
      <c r="AY877" s="93" t="s">
        <v>169</v>
      </c>
      <c r="BE877" s="195">
        <f>IF(N877="základní",J877,0)</f>
        <v>0</v>
      </c>
      <c r="BF877" s="195">
        <f>IF(N877="snížená",J877,0)</f>
        <v>0</v>
      </c>
      <c r="BG877" s="195">
        <f>IF(N877="zákl. přenesená",J877,0)</f>
        <v>0</v>
      </c>
      <c r="BH877" s="195">
        <f>IF(N877="sníž. přenesená",J877,0)</f>
        <v>0</v>
      </c>
      <c r="BI877" s="195">
        <f>IF(N877="nulová",J877,0)</f>
        <v>0</v>
      </c>
      <c r="BJ877" s="93" t="s">
        <v>79</v>
      </c>
      <c r="BK877" s="195">
        <f>ROUND(I877*H877,2)</f>
        <v>0</v>
      </c>
      <c r="BL877" s="93" t="s">
        <v>266</v>
      </c>
      <c r="BM877" s="93" t="s">
        <v>1026</v>
      </c>
    </row>
    <row r="878" spans="2:65" s="205" customFormat="1" x14ac:dyDescent="0.3">
      <c r="B878" s="204"/>
      <c r="D878" s="198" t="s">
        <v>178</v>
      </c>
      <c r="F878" s="207" t="s">
        <v>1025</v>
      </c>
      <c r="H878" s="208">
        <v>250.36699999999999</v>
      </c>
      <c r="L878" s="204"/>
      <c r="M878" s="209"/>
      <c r="N878" s="210"/>
      <c r="O878" s="210"/>
      <c r="P878" s="210"/>
      <c r="Q878" s="210"/>
      <c r="R878" s="210"/>
      <c r="S878" s="210"/>
      <c r="T878" s="211"/>
      <c r="AT878" s="206" t="s">
        <v>178</v>
      </c>
      <c r="AU878" s="206" t="s">
        <v>81</v>
      </c>
      <c r="AV878" s="205" t="s">
        <v>81</v>
      </c>
      <c r="AW878" s="205" t="s">
        <v>6</v>
      </c>
      <c r="AX878" s="205" t="s">
        <v>79</v>
      </c>
      <c r="AY878" s="206" t="s">
        <v>169</v>
      </c>
    </row>
    <row r="879" spans="2:65" s="103" customFormat="1" ht="38.25" customHeight="1" x14ac:dyDescent="0.3">
      <c r="B879" s="104"/>
      <c r="C879" s="185">
        <f>MAX($C$106:C878)+1</f>
        <v>158</v>
      </c>
      <c r="D879" s="185" t="s">
        <v>171</v>
      </c>
      <c r="E879" s="186" t="s">
        <v>1027</v>
      </c>
      <c r="F879" s="187" t="s">
        <v>1028</v>
      </c>
      <c r="G879" s="188" t="s">
        <v>188</v>
      </c>
      <c r="H879" s="189">
        <v>79.067999999999998</v>
      </c>
      <c r="I879" s="87"/>
      <c r="J879" s="190">
        <f>ROUND(I879*H879,2)</f>
        <v>0</v>
      </c>
      <c r="K879" s="187" t="s">
        <v>175</v>
      </c>
      <c r="L879" s="104"/>
      <c r="M879" s="191" t="s">
        <v>5</v>
      </c>
      <c r="N879" s="192" t="s">
        <v>42</v>
      </c>
      <c r="O879" s="105"/>
      <c r="P879" s="193">
        <f>O879*H879</f>
        <v>0</v>
      </c>
      <c r="Q879" s="193">
        <v>5.8E-4</v>
      </c>
      <c r="R879" s="193">
        <f>Q879*H879</f>
        <v>4.5859440000000001E-2</v>
      </c>
      <c r="S879" s="193">
        <v>0</v>
      </c>
      <c r="T879" s="194">
        <f>S879*H879</f>
        <v>0</v>
      </c>
      <c r="AR879" s="93" t="s">
        <v>266</v>
      </c>
      <c r="AT879" s="93" t="s">
        <v>171</v>
      </c>
      <c r="AU879" s="93" t="s">
        <v>81</v>
      </c>
      <c r="AY879" s="93" t="s">
        <v>169</v>
      </c>
      <c r="BE879" s="195">
        <f>IF(N879="základní",J879,0)</f>
        <v>0</v>
      </c>
      <c r="BF879" s="195">
        <f>IF(N879="snížená",J879,0)</f>
        <v>0</v>
      </c>
      <c r="BG879" s="195">
        <f>IF(N879="zákl. přenesená",J879,0)</f>
        <v>0</v>
      </c>
      <c r="BH879" s="195">
        <f>IF(N879="sníž. přenesená",J879,0)</f>
        <v>0</v>
      </c>
      <c r="BI879" s="195">
        <f>IF(N879="nulová",J879,0)</f>
        <v>0</v>
      </c>
      <c r="BJ879" s="93" t="s">
        <v>79</v>
      </c>
      <c r="BK879" s="195">
        <f>ROUND(I879*H879,2)</f>
        <v>0</v>
      </c>
      <c r="BL879" s="93" t="s">
        <v>266</v>
      </c>
      <c r="BM879" s="93" t="s">
        <v>1029</v>
      </c>
    </row>
    <row r="880" spans="2:65" s="197" customFormat="1" x14ac:dyDescent="0.3">
      <c r="B880" s="196"/>
      <c r="D880" s="198" t="s">
        <v>178</v>
      </c>
      <c r="E880" s="199" t="s">
        <v>5</v>
      </c>
      <c r="F880" s="200" t="s">
        <v>1030</v>
      </c>
      <c r="H880" s="199" t="s">
        <v>5</v>
      </c>
      <c r="L880" s="196"/>
      <c r="M880" s="201"/>
      <c r="N880" s="202"/>
      <c r="O880" s="202"/>
      <c r="P880" s="202"/>
      <c r="Q880" s="202"/>
      <c r="R880" s="202"/>
      <c r="S880" s="202"/>
      <c r="T880" s="203"/>
      <c r="AT880" s="199" t="s">
        <v>178</v>
      </c>
      <c r="AU880" s="199" t="s">
        <v>81</v>
      </c>
      <c r="AV880" s="197" t="s">
        <v>79</v>
      </c>
      <c r="AW880" s="197" t="s">
        <v>35</v>
      </c>
      <c r="AX880" s="197" t="s">
        <v>71</v>
      </c>
      <c r="AY880" s="199" t="s">
        <v>169</v>
      </c>
    </row>
    <row r="881" spans="2:65" s="205" customFormat="1" x14ac:dyDescent="0.3">
      <c r="B881" s="204"/>
      <c r="D881" s="198" t="s">
        <v>178</v>
      </c>
      <c r="E881" s="206" t="s">
        <v>5</v>
      </c>
      <c r="F881" s="207" t="s">
        <v>240</v>
      </c>
      <c r="H881" s="208">
        <v>79.067999999999998</v>
      </c>
      <c r="L881" s="204"/>
      <c r="M881" s="209"/>
      <c r="N881" s="210"/>
      <c r="O881" s="210"/>
      <c r="P881" s="210"/>
      <c r="Q881" s="210"/>
      <c r="R881" s="210"/>
      <c r="S881" s="210"/>
      <c r="T881" s="211"/>
      <c r="AT881" s="206" t="s">
        <v>178</v>
      </c>
      <c r="AU881" s="206" t="s">
        <v>81</v>
      </c>
      <c r="AV881" s="205" t="s">
        <v>81</v>
      </c>
      <c r="AW881" s="205" t="s">
        <v>35</v>
      </c>
      <c r="AX881" s="205" t="s">
        <v>71</v>
      </c>
      <c r="AY881" s="206" t="s">
        <v>169</v>
      </c>
    </row>
    <row r="882" spans="2:65" s="213" customFormat="1" x14ac:dyDescent="0.3">
      <c r="B882" s="212"/>
      <c r="D882" s="198" t="s">
        <v>178</v>
      </c>
      <c r="E882" s="214" t="s">
        <v>5</v>
      </c>
      <c r="F882" s="215" t="s">
        <v>181</v>
      </c>
      <c r="H882" s="216">
        <v>79.067999999999998</v>
      </c>
      <c r="L882" s="212"/>
      <c r="M882" s="217"/>
      <c r="N882" s="218"/>
      <c r="O882" s="218"/>
      <c r="P882" s="218"/>
      <c r="Q882" s="218"/>
      <c r="R882" s="218"/>
      <c r="S882" s="218"/>
      <c r="T882" s="219"/>
      <c r="AT882" s="214" t="s">
        <v>178</v>
      </c>
      <c r="AU882" s="214" t="s">
        <v>81</v>
      </c>
      <c r="AV882" s="213" t="s">
        <v>176</v>
      </c>
      <c r="AW882" s="213" t="s">
        <v>35</v>
      </c>
      <c r="AX882" s="213" t="s">
        <v>79</v>
      </c>
      <c r="AY882" s="214" t="s">
        <v>169</v>
      </c>
    </row>
    <row r="883" spans="2:65" s="103" customFormat="1" ht="38.25" customHeight="1" x14ac:dyDescent="0.3">
      <c r="B883" s="104"/>
      <c r="C883" s="185">
        <f>MAX($C$106:C882)+1</f>
        <v>159</v>
      </c>
      <c r="D883" s="185" t="s">
        <v>171</v>
      </c>
      <c r="E883" s="186" t="s">
        <v>1031</v>
      </c>
      <c r="F883" s="187" t="s">
        <v>1032</v>
      </c>
      <c r="G883" s="188" t="s">
        <v>315</v>
      </c>
      <c r="H883" s="189">
        <v>8.17</v>
      </c>
      <c r="I883" s="87"/>
      <c r="J883" s="190">
        <f>ROUND(I883*H883,2)</f>
        <v>0</v>
      </c>
      <c r="K883" s="187" t="s">
        <v>175</v>
      </c>
      <c r="L883" s="104"/>
      <c r="M883" s="191" t="s">
        <v>5</v>
      </c>
      <c r="N883" s="192" t="s">
        <v>42</v>
      </c>
      <c r="O883" s="105"/>
      <c r="P883" s="193">
        <f>O883*H883</f>
        <v>0</v>
      </c>
      <c r="Q883" s="193">
        <v>0</v>
      </c>
      <c r="R883" s="193">
        <f>Q883*H883</f>
        <v>0</v>
      </c>
      <c r="S883" s="193">
        <v>0</v>
      </c>
      <c r="T883" s="194">
        <f>S883*H883</f>
        <v>0</v>
      </c>
      <c r="AR883" s="93" t="s">
        <v>266</v>
      </c>
      <c r="AT883" s="93" t="s">
        <v>171</v>
      </c>
      <c r="AU883" s="93" t="s">
        <v>81</v>
      </c>
      <c r="AY883" s="93" t="s">
        <v>169</v>
      </c>
      <c r="BE883" s="195">
        <f>IF(N883="základní",J883,0)</f>
        <v>0</v>
      </c>
      <c r="BF883" s="195">
        <f>IF(N883="snížená",J883,0)</f>
        <v>0</v>
      </c>
      <c r="BG883" s="195">
        <f>IF(N883="zákl. přenesená",J883,0)</f>
        <v>0</v>
      </c>
      <c r="BH883" s="195">
        <f>IF(N883="sníž. přenesená",J883,0)</f>
        <v>0</v>
      </c>
      <c r="BI883" s="195">
        <f>IF(N883="nulová",J883,0)</f>
        <v>0</v>
      </c>
      <c r="BJ883" s="93" t="s">
        <v>79</v>
      </c>
      <c r="BK883" s="195">
        <f>ROUND(I883*H883,2)</f>
        <v>0</v>
      </c>
      <c r="BL883" s="93" t="s">
        <v>266</v>
      </c>
      <c r="BM883" s="93" t="s">
        <v>1033</v>
      </c>
    </row>
    <row r="884" spans="2:65" s="103" customFormat="1" ht="121.5" x14ac:dyDescent="0.3">
      <c r="B884" s="104"/>
      <c r="D884" s="198" t="s">
        <v>207</v>
      </c>
      <c r="F884" s="220" t="s">
        <v>1034</v>
      </c>
      <c r="L884" s="104"/>
      <c r="M884" s="221"/>
      <c r="N884" s="105"/>
      <c r="O884" s="105"/>
      <c r="P884" s="105"/>
      <c r="Q884" s="105"/>
      <c r="R884" s="105"/>
      <c r="S884" s="105"/>
      <c r="T884" s="222"/>
      <c r="AT884" s="93" t="s">
        <v>207</v>
      </c>
      <c r="AU884" s="93" t="s">
        <v>81</v>
      </c>
    </row>
    <row r="885" spans="2:65" s="173" customFormat="1" ht="29.85" customHeight="1" x14ac:dyDescent="0.3">
      <c r="B885" s="172"/>
      <c r="D885" s="174" t="s">
        <v>70</v>
      </c>
      <c r="E885" s="183" t="s">
        <v>1035</v>
      </c>
      <c r="F885" s="183" t="s">
        <v>1036</v>
      </c>
      <c r="J885" s="184">
        <f>BK885</f>
        <v>0</v>
      </c>
      <c r="L885" s="172"/>
      <c r="M885" s="177"/>
      <c r="N885" s="178"/>
      <c r="O885" s="178"/>
      <c r="P885" s="179">
        <f>SUM(P886:P913)</f>
        <v>0</v>
      </c>
      <c r="Q885" s="178"/>
      <c r="R885" s="179">
        <f>SUM(R886:R913)</f>
        <v>4.2495494000000003</v>
      </c>
      <c r="S885" s="178"/>
      <c r="T885" s="180">
        <f>SUM(T886:T913)</f>
        <v>0</v>
      </c>
      <c r="AR885" s="174" t="s">
        <v>81</v>
      </c>
      <c r="AT885" s="181" t="s">
        <v>70</v>
      </c>
      <c r="AU885" s="181" t="s">
        <v>79</v>
      </c>
      <c r="AY885" s="174" t="s">
        <v>169</v>
      </c>
      <c r="BK885" s="182">
        <f>SUM(BK886:BK913)</f>
        <v>0</v>
      </c>
    </row>
    <row r="886" spans="2:65" s="103" customFormat="1" ht="25.5" customHeight="1" x14ac:dyDescent="0.3">
      <c r="B886" s="104"/>
      <c r="C886" s="185">
        <f>MAX($C$106:C885)+1</f>
        <v>160</v>
      </c>
      <c r="D886" s="185" t="s">
        <v>171</v>
      </c>
      <c r="E886" s="186" t="s">
        <v>1037</v>
      </c>
      <c r="F886" s="187" t="s">
        <v>1038</v>
      </c>
      <c r="G886" s="188" t="s">
        <v>188</v>
      </c>
      <c r="H886" s="189">
        <v>486.98</v>
      </c>
      <c r="I886" s="87"/>
      <c r="J886" s="190">
        <f>ROUND(I886*H886,2)</f>
        <v>0</v>
      </c>
      <c r="K886" s="187" t="s">
        <v>175</v>
      </c>
      <c r="L886" s="104"/>
      <c r="M886" s="191" t="s">
        <v>5</v>
      </c>
      <c r="N886" s="192" t="s">
        <v>42</v>
      </c>
      <c r="O886" s="105"/>
      <c r="P886" s="193">
        <f>O886*H886</f>
        <v>0</v>
      </c>
      <c r="Q886" s="193">
        <v>0</v>
      </c>
      <c r="R886" s="193">
        <f>Q886*H886</f>
        <v>0</v>
      </c>
      <c r="S886" s="193">
        <v>0</v>
      </c>
      <c r="T886" s="194">
        <f>S886*H886</f>
        <v>0</v>
      </c>
      <c r="AR886" s="93" t="s">
        <v>266</v>
      </c>
      <c r="AT886" s="93" t="s">
        <v>171</v>
      </c>
      <c r="AU886" s="93" t="s">
        <v>81</v>
      </c>
      <c r="AY886" s="93" t="s">
        <v>169</v>
      </c>
      <c r="BE886" s="195">
        <f>IF(N886="základní",J886,0)</f>
        <v>0</v>
      </c>
      <c r="BF886" s="195">
        <f>IF(N886="snížená",J886,0)</f>
        <v>0</v>
      </c>
      <c r="BG886" s="195">
        <f>IF(N886="zákl. přenesená",J886,0)</f>
        <v>0</v>
      </c>
      <c r="BH886" s="195">
        <f>IF(N886="sníž. přenesená",J886,0)</f>
        <v>0</v>
      </c>
      <c r="BI886" s="195">
        <f>IF(N886="nulová",J886,0)</f>
        <v>0</v>
      </c>
      <c r="BJ886" s="93" t="s">
        <v>79</v>
      </c>
      <c r="BK886" s="195">
        <f>ROUND(I886*H886,2)</f>
        <v>0</v>
      </c>
      <c r="BL886" s="93" t="s">
        <v>266</v>
      </c>
      <c r="BM886" s="93" t="s">
        <v>1039</v>
      </c>
    </row>
    <row r="887" spans="2:65" s="103" customFormat="1" ht="40.5" x14ac:dyDescent="0.3">
      <c r="B887" s="104"/>
      <c r="D887" s="198" t="s">
        <v>207</v>
      </c>
      <c r="F887" s="220" t="s">
        <v>1040</v>
      </c>
      <c r="L887" s="104"/>
      <c r="M887" s="221"/>
      <c r="N887" s="105"/>
      <c r="O887" s="105"/>
      <c r="P887" s="105"/>
      <c r="Q887" s="105"/>
      <c r="R887" s="105"/>
      <c r="S887" s="105"/>
      <c r="T887" s="222"/>
      <c r="AT887" s="93" t="s">
        <v>207</v>
      </c>
      <c r="AU887" s="93" t="s">
        <v>81</v>
      </c>
    </row>
    <row r="888" spans="2:65" s="205" customFormat="1" x14ac:dyDescent="0.3">
      <c r="B888" s="204"/>
      <c r="D888" s="198" t="s">
        <v>178</v>
      </c>
      <c r="E888" s="206" t="s">
        <v>5</v>
      </c>
      <c r="F888" s="207" t="s">
        <v>1041</v>
      </c>
      <c r="H888" s="208">
        <v>486.98</v>
      </c>
      <c r="L888" s="204"/>
      <c r="M888" s="209"/>
      <c r="N888" s="210"/>
      <c r="O888" s="210"/>
      <c r="P888" s="210"/>
      <c r="Q888" s="210"/>
      <c r="R888" s="210"/>
      <c r="S888" s="210"/>
      <c r="T888" s="211"/>
      <c r="AT888" s="206" t="s">
        <v>178</v>
      </c>
      <c r="AU888" s="206" t="s">
        <v>81</v>
      </c>
      <c r="AV888" s="205" t="s">
        <v>81</v>
      </c>
      <c r="AW888" s="205" t="s">
        <v>35</v>
      </c>
      <c r="AX888" s="205" t="s">
        <v>71</v>
      </c>
      <c r="AY888" s="206" t="s">
        <v>169</v>
      </c>
    </row>
    <row r="889" spans="2:65" s="213" customFormat="1" x14ac:dyDescent="0.3">
      <c r="B889" s="212"/>
      <c r="D889" s="198" t="s">
        <v>178</v>
      </c>
      <c r="E889" s="214" t="s">
        <v>5</v>
      </c>
      <c r="F889" s="215" t="s">
        <v>181</v>
      </c>
      <c r="H889" s="216">
        <v>486.98</v>
      </c>
      <c r="L889" s="212"/>
      <c r="M889" s="217"/>
      <c r="N889" s="218"/>
      <c r="O889" s="218"/>
      <c r="P889" s="218"/>
      <c r="Q889" s="218"/>
      <c r="R889" s="218"/>
      <c r="S889" s="218"/>
      <c r="T889" s="219"/>
      <c r="AT889" s="214" t="s">
        <v>178</v>
      </c>
      <c r="AU889" s="214" t="s">
        <v>81</v>
      </c>
      <c r="AV889" s="213" t="s">
        <v>176</v>
      </c>
      <c r="AW889" s="213" t="s">
        <v>35</v>
      </c>
      <c r="AX889" s="213" t="s">
        <v>79</v>
      </c>
      <c r="AY889" s="214" t="s">
        <v>169</v>
      </c>
    </row>
    <row r="890" spans="2:65" s="103" customFormat="1" ht="16.5" customHeight="1" x14ac:dyDescent="0.3">
      <c r="B890" s="104"/>
      <c r="C890" s="223">
        <f>MAX($C$106:C889)+1</f>
        <v>161</v>
      </c>
      <c r="D890" s="223" t="s">
        <v>397</v>
      </c>
      <c r="E890" s="224" t="s">
        <v>988</v>
      </c>
      <c r="F890" s="225" t="s">
        <v>989</v>
      </c>
      <c r="G890" s="226" t="s">
        <v>315</v>
      </c>
      <c r="H890" s="227">
        <v>0.14599999999999999</v>
      </c>
      <c r="I890" s="88"/>
      <c r="J890" s="228">
        <f>ROUND(I890*H890,2)</f>
        <v>0</v>
      </c>
      <c r="K890" s="225" t="s">
        <v>175</v>
      </c>
      <c r="L890" s="229"/>
      <c r="M890" s="230" t="s">
        <v>5</v>
      </c>
      <c r="N890" s="231" t="s">
        <v>42</v>
      </c>
      <c r="O890" s="105"/>
      <c r="P890" s="193">
        <f>O890*H890</f>
        <v>0</v>
      </c>
      <c r="Q890" s="193">
        <v>1</v>
      </c>
      <c r="R890" s="193">
        <f>Q890*H890</f>
        <v>0.14599999999999999</v>
      </c>
      <c r="S890" s="193">
        <v>0</v>
      </c>
      <c r="T890" s="194">
        <f>S890*H890</f>
        <v>0</v>
      </c>
      <c r="AR890" s="93" t="s">
        <v>402</v>
      </c>
      <c r="AT890" s="93" t="s">
        <v>397</v>
      </c>
      <c r="AU890" s="93" t="s">
        <v>81</v>
      </c>
      <c r="AY890" s="93" t="s">
        <v>169</v>
      </c>
      <c r="BE890" s="195">
        <f>IF(N890="základní",J890,0)</f>
        <v>0</v>
      </c>
      <c r="BF890" s="195">
        <f>IF(N890="snížená",J890,0)</f>
        <v>0</v>
      </c>
      <c r="BG890" s="195">
        <f>IF(N890="zákl. přenesená",J890,0)</f>
        <v>0</v>
      </c>
      <c r="BH890" s="195">
        <f>IF(N890="sníž. přenesená",J890,0)</f>
        <v>0</v>
      </c>
      <c r="BI890" s="195">
        <f>IF(N890="nulová",J890,0)</f>
        <v>0</v>
      </c>
      <c r="BJ890" s="93" t="s">
        <v>79</v>
      </c>
      <c r="BK890" s="195">
        <f>ROUND(I890*H890,2)</f>
        <v>0</v>
      </c>
      <c r="BL890" s="93" t="s">
        <v>266</v>
      </c>
      <c r="BM890" s="93" t="s">
        <v>1042</v>
      </c>
    </row>
    <row r="891" spans="2:65" s="205" customFormat="1" x14ac:dyDescent="0.3">
      <c r="B891" s="204"/>
      <c r="D891" s="198" t="s">
        <v>178</v>
      </c>
      <c r="F891" s="207" t="s">
        <v>1043</v>
      </c>
      <c r="H891" s="208">
        <v>0.14599999999999999</v>
      </c>
      <c r="L891" s="204"/>
      <c r="M891" s="209"/>
      <c r="N891" s="210"/>
      <c r="O891" s="210"/>
      <c r="P891" s="210"/>
      <c r="Q891" s="210"/>
      <c r="R891" s="210"/>
      <c r="S891" s="210"/>
      <c r="T891" s="211"/>
      <c r="AT891" s="206" t="s">
        <v>178</v>
      </c>
      <c r="AU891" s="206" t="s">
        <v>81</v>
      </c>
      <c r="AV891" s="205" t="s">
        <v>81</v>
      </c>
      <c r="AW891" s="205" t="s">
        <v>6</v>
      </c>
      <c r="AX891" s="205" t="s">
        <v>79</v>
      </c>
      <c r="AY891" s="206" t="s">
        <v>169</v>
      </c>
    </row>
    <row r="892" spans="2:65" s="103" customFormat="1" ht="25.5" customHeight="1" x14ac:dyDescent="0.3">
      <c r="B892" s="104"/>
      <c r="C892" s="185">
        <f>MAX($C$106:C891)+1</f>
        <v>162</v>
      </c>
      <c r="D892" s="185" t="s">
        <v>171</v>
      </c>
      <c r="E892" s="186" t="s">
        <v>1044</v>
      </c>
      <c r="F892" s="187" t="s">
        <v>1045</v>
      </c>
      <c r="G892" s="188" t="s">
        <v>188</v>
      </c>
      <c r="H892" s="189">
        <v>486.98</v>
      </c>
      <c r="I892" s="87"/>
      <c r="J892" s="190">
        <f>ROUND(I892*H892,2)</f>
        <v>0</v>
      </c>
      <c r="K892" s="187" t="s">
        <v>175</v>
      </c>
      <c r="L892" s="104"/>
      <c r="M892" s="191" t="s">
        <v>5</v>
      </c>
      <c r="N892" s="192" t="s">
        <v>42</v>
      </c>
      <c r="O892" s="105"/>
      <c r="P892" s="193">
        <f>O892*H892</f>
        <v>0</v>
      </c>
      <c r="Q892" s="193">
        <v>8.8000000000000003E-4</v>
      </c>
      <c r="R892" s="193">
        <f>Q892*H892</f>
        <v>0.42854240000000005</v>
      </c>
      <c r="S892" s="193">
        <v>0</v>
      </c>
      <c r="T892" s="194">
        <f>S892*H892</f>
        <v>0</v>
      </c>
      <c r="AR892" s="93" t="s">
        <v>266</v>
      </c>
      <c r="AT892" s="93" t="s">
        <v>171</v>
      </c>
      <c r="AU892" s="93" t="s">
        <v>81</v>
      </c>
      <c r="AY892" s="93" t="s">
        <v>169</v>
      </c>
      <c r="BE892" s="195">
        <f>IF(N892="základní",J892,0)</f>
        <v>0</v>
      </c>
      <c r="BF892" s="195">
        <f>IF(N892="snížená",J892,0)</f>
        <v>0</v>
      </c>
      <c r="BG892" s="195">
        <f>IF(N892="zákl. přenesená",J892,0)</f>
        <v>0</v>
      </c>
      <c r="BH892" s="195">
        <f>IF(N892="sníž. přenesená",J892,0)</f>
        <v>0</v>
      </c>
      <c r="BI892" s="195">
        <f>IF(N892="nulová",J892,0)</f>
        <v>0</v>
      </c>
      <c r="BJ892" s="93" t="s">
        <v>79</v>
      </c>
      <c r="BK892" s="195">
        <f>ROUND(I892*H892,2)</f>
        <v>0</v>
      </c>
      <c r="BL892" s="93" t="s">
        <v>266</v>
      </c>
      <c r="BM892" s="93" t="s">
        <v>1046</v>
      </c>
    </row>
    <row r="893" spans="2:65" s="103" customFormat="1" ht="40.5" x14ac:dyDescent="0.3">
      <c r="B893" s="104"/>
      <c r="D893" s="198" t="s">
        <v>207</v>
      </c>
      <c r="F893" s="220" t="s">
        <v>1047</v>
      </c>
      <c r="L893" s="104"/>
      <c r="M893" s="221"/>
      <c r="N893" s="105"/>
      <c r="O893" s="105"/>
      <c r="P893" s="105"/>
      <c r="Q893" s="105"/>
      <c r="R893" s="105"/>
      <c r="S893" s="105"/>
      <c r="T893" s="222"/>
      <c r="AT893" s="93" t="s">
        <v>207</v>
      </c>
      <c r="AU893" s="93" t="s">
        <v>81</v>
      </c>
    </row>
    <row r="894" spans="2:65" s="205" customFormat="1" x14ac:dyDescent="0.3">
      <c r="B894" s="204"/>
      <c r="D894" s="198" t="s">
        <v>178</v>
      </c>
      <c r="E894" s="206" t="s">
        <v>5</v>
      </c>
      <c r="F894" s="207" t="s">
        <v>1041</v>
      </c>
      <c r="H894" s="208">
        <v>486.98</v>
      </c>
      <c r="L894" s="204"/>
      <c r="M894" s="209"/>
      <c r="N894" s="210"/>
      <c r="O894" s="210"/>
      <c r="P894" s="210"/>
      <c r="Q894" s="210"/>
      <c r="R894" s="210"/>
      <c r="S894" s="210"/>
      <c r="T894" s="211"/>
      <c r="AT894" s="206" t="s">
        <v>178</v>
      </c>
      <c r="AU894" s="206" t="s">
        <v>81</v>
      </c>
      <c r="AV894" s="205" t="s">
        <v>81</v>
      </c>
      <c r="AW894" s="205" t="s">
        <v>35</v>
      </c>
      <c r="AX894" s="205" t="s">
        <v>71</v>
      </c>
      <c r="AY894" s="206" t="s">
        <v>169</v>
      </c>
    </row>
    <row r="895" spans="2:65" s="213" customFormat="1" x14ac:dyDescent="0.3">
      <c r="B895" s="212"/>
      <c r="D895" s="198" t="s">
        <v>178</v>
      </c>
      <c r="E895" s="214" t="s">
        <v>5</v>
      </c>
      <c r="F895" s="215" t="s">
        <v>181</v>
      </c>
      <c r="H895" s="216">
        <v>486.98</v>
      </c>
      <c r="L895" s="212"/>
      <c r="M895" s="217"/>
      <c r="N895" s="218"/>
      <c r="O895" s="218"/>
      <c r="P895" s="218"/>
      <c r="Q895" s="218"/>
      <c r="R895" s="218"/>
      <c r="S895" s="218"/>
      <c r="T895" s="219"/>
      <c r="AT895" s="214" t="s">
        <v>178</v>
      </c>
      <c r="AU895" s="214" t="s">
        <v>81</v>
      </c>
      <c r="AV895" s="213" t="s">
        <v>176</v>
      </c>
      <c r="AW895" s="213" t="s">
        <v>35</v>
      </c>
      <c r="AX895" s="213" t="s">
        <v>79</v>
      </c>
      <c r="AY895" s="214" t="s">
        <v>169</v>
      </c>
    </row>
    <row r="896" spans="2:65" s="103" customFormat="1" ht="25.5" customHeight="1" x14ac:dyDescent="0.3">
      <c r="B896" s="104"/>
      <c r="C896" s="223">
        <f>MAX($C$106:C895)+1</f>
        <v>163</v>
      </c>
      <c r="D896" s="223" t="s">
        <v>397</v>
      </c>
      <c r="E896" s="224" t="s">
        <v>1012</v>
      </c>
      <c r="F896" s="225" t="s">
        <v>1013</v>
      </c>
      <c r="G896" s="226" t="s">
        <v>188</v>
      </c>
      <c r="H896" s="227">
        <v>560.02700000000004</v>
      </c>
      <c r="I896" s="88"/>
      <c r="J896" s="228">
        <f>ROUND(I896*H896,2)</f>
        <v>0</v>
      </c>
      <c r="K896" s="225" t="s">
        <v>175</v>
      </c>
      <c r="L896" s="229"/>
      <c r="M896" s="230" t="s">
        <v>5</v>
      </c>
      <c r="N896" s="231" t="s">
        <v>42</v>
      </c>
      <c r="O896" s="105"/>
      <c r="P896" s="193">
        <f>O896*H896</f>
        <v>0</v>
      </c>
      <c r="Q896" s="193">
        <v>4.4999999999999997E-3</v>
      </c>
      <c r="R896" s="193">
        <f>Q896*H896</f>
        <v>2.5201215000000001</v>
      </c>
      <c r="S896" s="193">
        <v>0</v>
      </c>
      <c r="T896" s="194">
        <f>S896*H896</f>
        <v>0</v>
      </c>
      <c r="AR896" s="93" t="s">
        <v>402</v>
      </c>
      <c r="AT896" s="93" t="s">
        <v>397</v>
      </c>
      <c r="AU896" s="93" t="s">
        <v>81</v>
      </c>
      <c r="AY896" s="93" t="s">
        <v>169</v>
      </c>
      <c r="BE896" s="195">
        <f>IF(N896="základní",J896,0)</f>
        <v>0</v>
      </c>
      <c r="BF896" s="195">
        <f>IF(N896="snížená",J896,0)</f>
        <v>0</v>
      </c>
      <c r="BG896" s="195">
        <f>IF(N896="zákl. přenesená",J896,0)</f>
        <v>0</v>
      </c>
      <c r="BH896" s="195">
        <f>IF(N896="sníž. přenesená",J896,0)</f>
        <v>0</v>
      </c>
      <c r="BI896" s="195">
        <f>IF(N896="nulová",J896,0)</f>
        <v>0</v>
      </c>
      <c r="BJ896" s="93" t="s">
        <v>79</v>
      </c>
      <c r="BK896" s="195">
        <f>ROUND(I896*H896,2)</f>
        <v>0</v>
      </c>
      <c r="BL896" s="93" t="s">
        <v>266</v>
      </c>
      <c r="BM896" s="93" t="s">
        <v>1048</v>
      </c>
    </row>
    <row r="897" spans="2:65" s="205" customFormat="1" x14ac:dyDescent="0.3">
      <c r="B897" s="204"/>
      <c r="D897" s="198" t="s">
        <v>178</v>
      </c>
      <c r="F897" s="207" t="s">
        <v>1049</v>
      </c>
      <c r="H897" s="208">
        <v>560.02700000000004</v>
      </c>
      <c r="L897" s="204"/>
      <c r="M897" s="209"/>
      <c r="N897" s="210"/>
      <c r="O897" s="210"/>
      <c r="P897" s="210"/>
      <c r="Q897" s="210"/>
      <c r="R897" s="210"/>
      <c r="S897" s="210"/>
      <c r="T897" s="211"/>
      <c r="AT897" s="206" t="s">
        <v>178</v>
      </c>
      <c r="AU897" s="206" t="s">
        <v>81</v>
      </c>
      <c r="AV897" s="205" t="s">
        <v>81</v>
      </c>
      <c r="AW897" s="205" t="s">
        <v>6</v>
      </c>
      <c r="AX897" s="205" t="s">
        <v>79</v>
      </c>
      <c r="AY897" s="206" t="s">
        <v>169</v>
      </c>
    </row>
    <row r="898" spans="2:65" s="103" customFormat="1" ht="25.5" customHeight="1" x14ac:dyDescent="0.3">
      <c r="B898" s="104"/>
      <c r="C898" s="185">
        <f>MAX($C$106:C897)+1</f>
        <v>164</v>
      </c>
      <c r="D898" s="185" t="s">
        <v>171</v>
      </c>
      <c r="E898" s="186" t="s">
        <v>1050</v>
      </c>
      <c r="F898" s="187" t="s">
        <v>1051</v>
      </c>
      <c r="G898" s="188" t="s">
        <v>188</v>
      </c>
      <c r="H898" s="189">
        <v>486.98</v>
      </c>
      <c r="I898" s="87"/>
      <c r="J898" s="190">
        <f>ROUND(I898*H898,2)</f>
        <v>0</v>
      </c>
      <c r="K898" s="187" t="s">
        <v>175</v>
      </c>
      <c r="L898" s="104"/>
      <c r="M898" s="191" t="s">
        <v>5</v>
      </c>
      <c r="N898" s="192" t="s">
        <v>42</v>
      </c>
      <c r="O898" s="105"/>
      <c r="P898" s="193">
        <f>O898*H898</f>
        <v>0</v>
      </c>
      <c r="Q898" s="193">
        <v>3.0000000000000001E-5</v>
      </c>
      <c r="R898" s="193">
        <f>Q898*H898</f>
        <v>1.4609400000000002E-2</v>
      </c>
      <c r="S898" s="193">
        <v>0</v>
      </c>
      <c r="T898" s="194">
        <f>S898*H898</f>
        <v>0</v>
      </c>
      <c r="AR898" s="93" t="s">
        <v>266</v>
      </c>
      <c r="AT898" s="93" t="s">
        <v>171</v>
      </c>
      <c r="AU898" s="93" t="s">
        <v>81</v>
      </c>
      <c r="AY898" s="93" t="s">
        <v>169</v>
      </c>
      <c r="BE898" s="195">
        <f>IF(N898="základní",J898,0)</f>
        <v>0</v>
      </c>
      <c r="BF898" s="195">
        <f>IF(N898="snížená",J898,0)</f>
        <v>0</v>
      </c>
      <c r="BG898" s="195">
        <f>IF(N898="zákl. přenesená",J898,0)</f>
        <v>0</v>
      </c>
      <c r="BH898" s="195">
        <f>IF(N898="sníž. přenesená",J898,0)</f>
        <v>0</v>
      </c>
      <c r="BI898" s="195">
        <f>IF(N898="nulová",J898,0)</f>
        <v>0</v>
      </c>
      <c r="BJ898" s="93" t="s">
        <v>79</v>
      </c>
      <c r="BK898" s="195">
        <f>ROUND(I898*H898,2)</f>
        <v>0</v>
      </c>
      <c r="BL898" s="93" t="s">
        <v>266</v>
      </c>
      <c r="BM898" s="93" t="s">
        <v>1052</v>
      </c>
    </row>
    <row r="899" spans="2:65" s="103" customFormat="1" ht="40.5" x14ac:dyDescent="0.3">
      <c r="B899" s="104"/>
      <c r="D899" s="198" t="s">
        <v>207</v>
      </c>
      <c r="F899" s="220" t="s">
        <v>1047</v>
      </c>
      <c r="L899" s="104"/>
      <c r="M899" s="221"/>
      <c r="N899" s="105"/>
      <c r="O899" s="105"/>
      <c r="P899" s="105"/>
      <c r="Q899" s="105"/>
      <c r="R899" s="105"/>
      <c r="S899" s="105"/>
      <c r="T899" s="222"/>
      <c r="AT899" s="93" t="s">
        <v>207</v>
      </c>
      <c r="AU899" s="93" t="s">
        <v>81</v>
      </c>
    </row>
    <row r="900" spans="2:65" s="205" customFormat="1" x14ac:dyDescent="0.3">
      <c r="B900" s="204"/>
      <c r="D900" s="198" t="s">
        <v>178</v>
      </c>
      <c r="E900" s="206" t="s">
        <v>5</v>
      </c>
      <c r="F900" s="207" t="s">
        <v>1041</v>
      </c>
      <c r="H900" s="208">
        <v>486.98</v>
      </c>
      <c r="L900" s="204"/>
      <c r="M900" s="209"/>
      <c r="N900" s="210"/>
      <c r="O900" s="210"/>
      <c r="P900" s="210"/>
      <c r="Q900" s="210"/>
      <c r="R900" s="210"/>
      <c r="S900" s="210"/>
      <c r="T900" s="211"/>
      <c r="AT900" s="206" t="s">
        <v>178</v>
      </c>
      <c r="AU900" s="206" t="s">
        <v>81</v>
      </c>
      <c r="AV900" s="205" t="s">
        <v>81</v>
      </c>
      <c r="AW900" s="205" t="s">
        <v>35</v>
      </c>
      <c r="AX900" s="205" t="s">
        <v>71</v>
      </c>
      <c r="AY900" s="206" t="s">
        <v>169</v>
      </c>
    </row>
    <row r="901" spans="2:65" s="213" customFormat="1" x14ac:dyDescent="0.3">
      <c r="B901" s="212"/>
      <c r="D901" s="198" t="s">
        <v>178</v>
      </c>
      <c r="E901" s="214" t="s">
        <v>5</v>
      </c>
      <c r="F901" s="215" t="s">
        <v>181</v>
      </c>
      <c r="H901" s="216">
        <v>486.98</v>
      </c>
      <c r="L901" s="212"/>
      <c r="M901" s="217"/>
      <c r="N901" s="218"/>
      <c r="O901" s="218"/>
      <c r="P901" s="218"/>
      <c r="Q901" s="218"/>
      <c r="R901" s="218"/>
      <c r="S901" s="218"/>
      <c r="T901" s="219"/>
      <c r="AT901" s="214" t="s">
        <v>178</v>
      </c>
      <c r="AU901" s="214" t="s">
        <v>81</v>
      </c>
      <c r="AV901" s="213" t="s">
        <v>176</v>
      </c>
      <c r="AW901" s="213" t="s">
        <v>35</v>
      </c>
      <c r="AX901" s="213" t="s">
        <v>79</v>
      </c>
      <c r="AY901" s="214" t="s">
        <v>169</v>
      </c>
    </row>
    <row r="902" spans="2:65" s="103" customFormat="1" ht="16.5" customHeight="1" x14ac:dyDescent="0.3">
      <c r="B902" s="104"/>
      <c r="C902" s="223">
        <f>MAX($C$106:C901)+1</f>
        <v>165</v>
      </c>
      <c r="D902" s="223" t="s">
        <v>397</v>
      </c>
      <c r="E902" s="224" t="s">
        <v>1053</v>
      </c>
      <c r="F902" s="225" t="s">
        <v>1054</v>
      </c>
      <c r="G902" s="226" t="s">
        <v>188</v>
      </c>
      <c r="H902" s="227">
        <v>496.72</v>
      </c>
      <c r="I902" s="88"/>
      <c r="J902" s="228">
        <f>ROUND(I902*H902,2)</f>
        <v>0</v>
      </c>
      <c r="K902" s="225" t="s">
        <v>175</v>
      </c>
      <c r="L902" s="229"/>
      <c r="M902" s="230" t="s">
        <v>5</v>
      </c>
      <c r="N902" s="231" t="s">
        <v>42</v>
      </c>
      <c r="O902" s="105"/>
      <c r="P902" s="193">
        <f>O902*H902</f>
        <v>0</v>
      </c>
      <c r="Q902" s="193">
        <v>1.9E-3</v>
      </c>
      <c r="R902" s="193">
        <f>Q902*H902</f>
        <v>0.94376800000000005</v>
      </c>
      <c r="S902" s="193">
        <v>0</v>
      </c>
      <c r="T902" s="194">
        <f>S902*H902</f>
        <v>0</v>
      </c>
      <c r="AR902" s="93" t="s">
        <v>402</v>
      </c>
      <c r="AT902" s="93" t="s">
        <v>397</v>
      </c>
      <c r="AU902" s="93" t="s">
        <v>81</v>
      </c>
      <c r="AY902" s="93" t="s">
        <v>169</v>
      </c>
      <c r="BE902" s="195">
        <f>IF(N902="základní",J902,0)</f>
        <v>0</v>
      </c>
      <c r="BF902" s="195">
        <f>IF(N902="snížená",J902,0)</f>
        <v>0</v>
      </c>
      <c r="BG902" s="195">
        <f>IF(N902="zákl. přenesená",J902,0)</f>
        <v>0</v>
      </c>
      <c r="BH902" s="195">
        <f>IF(N902="sníž. přenesená",J902,0)</f>
        <v>0</v>
      </c>
      <c r="BI902" s="195">
        <f>IF(N902="nulová",J902,0)</f>
        <v>0</v>
      </c>
      <c r="BJ902" s="93" t="s">
        <v>79</v>
      </c>
      <c r="BK902" s="195">
        <f>ROUND(I902*H902,2)</f>
        <v>0</v>
      </c>
      <c r="BL902" s="93" t="s">
        <v>266</v>
      </c>
      <c r="BM902" s="93" t="s">
        <v>1055</v>
      </c>
    </row>
    <row r="903" spans="2:65" s="205" customFormat="1" x14ac:dyDescent="0.3">
      <c r="B903" s="204"/>
      <c r="D903" s="198" t="s">
        <v>178</v>
      </c>
      <c r="F903" s="207" t="s">
        <v>1056</v>
      </c>
      <c r="H903" s="208">
        <v>496.72</v>
      </c>
      <c r="L903" s="204"/>
      <c r="M903" s="209"/>
      <c r="N903" s="210"/>
      <c r="O903" s="210"/>
      <c r="P903" s="210"/>
      <c r="Q903" s="210"/>
      <c r="R903" s="210"/>
      <c r="S903" s="210"/>
      <c r="T903" s="211"/>
      <c r="AT903" s="206" t="s">
        <v>178</v>
      </c>
      <c r="AU903" s="206" t="s">
        <v>81</v>
      </c>
      <c r="AV903" s="205" t="s">
        <v>81</v>
      </c>
      <c r="AW903" s="205" t="s">
        <v>6</v>
      </c>
      <c r="AX903" s="205" t="s">
        <v>79</v>
      </c>
      <c r="AY903" s="206" t="s">
        <v>169</v>
      </c>
    </row>
    <row r="904" spans="2:65" s="103" customFormat="1" ht="25.5" customHeight="1" x14ac:dyDescent="0.3">
      <c r="B904" s="104"/>
      <c r="C904" s="185">
        <f>MAX($C$106:C903)+1</f>
        <v>166</v>
      </c>
      <c r="D904" s="185" t="s">
        <v>171</v>
      </c>
      <c r="E904" s="186" t="s">
        <v>1057</v>
      </c>
      <c r="F904" s="187" t="s">
        <v>1058</v>
      </c>
      <c r="G904" s="188" t="s">
        <v>188</v>
      </c>
      <c r="H904" s="189">
        <v>486.98</v>
      </c>
      <c r="I904" s="87"/>
      <c r="J904" s="190">
        <f>ROUND(I904*H904,2)</f>
        <v>0</v>
      </c>
      <c r="K904" s="187" t="s">
        <v>175</v>
      </c>
      <c r="L904" s="104"/>
      <c r="M904" s="191" t="s">
        <v>5</v>
      </c>
      <c r="N904" s="192" t="s">
        <v>42</v>
      </c>
      <c r="O904" s="105"/>
      <c r="P904" s="193">
        <f>O904*H904</f>
        <v>0</v>
      </c>
      <c r="Q904" s="193">
        <v>0</v>
      </c>
      <c r="R904" s="193">
        <f>Q904*H904</f>
        <v>0</v>
      </c>
      <c r="S904" s="193">
        <v>0</v>
      </c>
      <c r="T904" s="194">
        <f>S904*H904</f>
        <v>0</v>
      </c>
      <c r="AR904" s="93" t="s">
        <v>266</v>
      </c>
      <c r="AT904" s="93" t="s">
        <v>171</v>
      </c>
      <c r="AU904" s="93" t="s">
        <v>81</v>
      </c>
      <c r="AY904" s="93" t="s">
        <v>169</v>
      </c>
      <c r="BE904" s="195">
        <f>IF(N904="základní",J904,0)</f>
        <v>0</v>
      </c>
      <c r="BF904" s="195">
        <f>IF(N904="snížená",J904,0)</f>
        <v>0</v>
      </c>
      <c r="BG904" s="195">
        <f>IF(N904="zákl. přenesená",J904,0)</f>
        <v>0</v>
      </c>
      <c r="BH904" s="195">
        <f>IF(N904="sníž. přenesená",J904,0)</f>
        <v>0</v>
      </c>
      <c r="BI904" s="195">
        <f>IF(N904="nulová",J904,0)</f>
        <v>0</v>
      </c>
      <c r="BJ904" s="93" t="s">
        <v>79</v>
      </c>
      <c r="BK904" s="195">
        <f>ROUND(I904*H904,2)</f>
        <v>0</v>
      </c>
      <c r="BL904" s="93" t="s">
        <v>266</v>
      </c>
      <c r="BM904" s="93" t="s">
        <v>1059</v>
      </c>
    </row>
    <row r="905" spans="2:65" s="103" customFormat="1" ht="40.5" x14ac:dyDescent="0.3">
      <c r="B905" s="104"/>
      <c r="D905" s="198" t="s">
        <v>207</v>
      </c>
      <c r="F905" s="220" t="s">
        <v>1060</v>
      </c>
      <c r="L905" s="104"/>
      <c r="M905" s="221"/>
      <c r="N905" s="105"/>
      <c r="O905" s="105"/>
      <c r="P905" s="105"/>
      <c r="Q905" s="105"/>
      <c r="R905" s="105"/>
      <c r="S905" s="105"/>
      <c r="T905" s="222"/>
      <c r="AT905" s="93" t="s">
        <v>207</v>
      </c>
      <c r="AU905" s="93" t="s">
        <v>81</v>
      </c>
    </row>
    <row r="906" spans="2:65" s="205" customFormat="1" x14ac:dyDescent="0.3">
      <c r="B906" s="204"/>
      <c r="D906" s="198" t="s">
        <v>178</v>
      </c>
      <c r="E906" s="206" t="s">
        <v>5</v>
      </c>
      <c r="F906" s="207" t="s">
        <v>1041</v>
      </c>
      <c r="H906" s="208">
        <v>486.98</v>
      </c>
      <c r="L906" s="204"/>
      <c r="M906" s="209"/>
      <c r="N906" s="210"/>
      <c r="O906" s="210"/>
      <c r="P906" s="210"/>
      <c r="Q906" s="210"/>
      <c r="R906" s="210"/>
      <c r="S906" s="210"/>
      <c r="T906" s="211"/>
      <c r="AT906" s="206" t="s">
        <v>178</v>
      </c>
      <c r="AU906" s="206" t="s">
        <v>81</v>
      </c>
      <c r="AV906" s="205" t="s">
        <v>81</v>
      </c>
      <c r="AW906" s="205" t="s">
        <v>35</v>
      </c>
      <c r="AX906" s="205" t="s">
        <v>71</v>
      </c>
      <c r="AY906" s="206" t="s">
        <v>169</v>
      </c>
    </row>
    <row r="907" spans="2:65" s="213" customFormat="1" x14ac:dyDescent="0.3">
      <c r="B907" s="212"/>
      <c r="D907" s="198" t="s">
        <v>178</v>
      </c>
      <c r="E907" s="214" t="s">
        <v>5</v>
      </c>
      <c r="F907" s="215" t="s">
        <v>181</v>
      </c>
      <c r="H907" s="216">
        <v>486.98</v>
      </c>
      <c r="L907" s="212"/>
      <c r="M907" s="217"/>
      <c r="N907" s="218"/>
      <c r="O907" s="218"/>
      <c r="P907" s="218"/>
      <c r="Q907" s="218"/>
      <c r="R907" s="218"/>
      <c r="S907" s="218"/>
      <c r="T907" s="219"/>
      <c r="AT907" s="214" t="s">
        <v>178</v>
      </c>
      <c r="AU907" s="214" t="s">
        <v>81</v>
      </c>
      <c r="AV907" s="213" t="s">
        <v>176</v>
      </c>
      <c r="AW907" s="213" t="s">
        <v>35</v>
      </c>
      <c r="AX907" s="213" t="s">
        <v>79</v>
      </c>
      <c r="AY907" s="214" t="s">
        <v>169</v>
      </c>
    </row>
    <row r="908" spans="2:65" s="335" customFormat="1" ht="16.5" customHeight="1" x14ac:dyDescent="0.3">
      <c r="B908" s="104"/>
      <c r="C908" s="223">
        <f>MAX($C$106:C907)+1</f>
        <v>167</v>
      </c>
      <c r="D908" s="223" t="s">
        <v>397</v>
      </c>
      <c r="E908" s="224" t="s">
        <v>2067</v>
      </c>
      <c r="F908" s="225" t="s">
        <v>2069</v>
      </c>
      <c r="G908" s="226" t="s">
        <v>188</v>
      </c>
      <c r="H908" s="227">
        <v>15</v>
      </c>
      <c r="I908" s="88"/>
      <c r="J908" s="228">
        <f>ROUND(I908*H908,2)</f>
        <v>0</v>
      </c>
      <c r="K908" s="225"/>
      <c r="L908" s="229"/>
      <c r="M908" s="230" t="s">
        <v>5</v>
      </c>
      <c r="N908" s="231" t="s">
        <v>42</v>
      </c>
      <c r="O908" s="336"/>
      <c r="P908" s="193">
        <f>O908*H908</f>
        <v>0</v>
      </c>
      <c r="Q908" s="193">
        <v>1.9E-3</v>
      </c>
      <c r="R908" s="193">
        <f>Q908*H908</f>
        <v>2.8500000000000001E-2</v>
      </c>
      <c r="S908" s="193">
        <v>0</v>
      </c>
      <c r="T908" s="194">
        <f>S908*H908</f>
        <v>0</v>
      </c>
      <c r="AR908" s="93" t="s">
        <v>402</v>
      </c>
      <c r="AT908" s="93" t="s">
        <v>397</v>
      </c>
      <c r="AU908" s="93" t="s">
        <v>81</v>
      </c>
      <c r="AY908" s="93" t="s">
        <v>169</v>
      </c>
      <c r="BE908" s="195">
        <f>IF(N908="základní",J908,0)</f>
        <v>0</v>
      </c>
      <c r="BF908" s="195">
        <f>IF(N908="snížená",J908,0)</f>
        <v>0</v>
      </c>
      <c r="BG908" s="195">
        <f>IF(N908="zákl. přenesená",J908,0)</f>
        <v>0</v>
      </c>
      <c r="BH908" s="195">
        <f>IF(N908="sníž. přenesená",J908,0)</f>
        <v>0</v>
      </c>
      <c r="BI908" s="195">
        <f>IF(N908="nulová",J908,0)</f>
        <v>0</v>
      </c>
      <c r="BJ908" s="93" t="s">
        <v>79</v>
      </c>
      <c r="BK908" s="195">
        <f>ROUND(I908*H908,2)</f>
        <v>0</v>
      </c>
      <c r="BL908" s="93" t="s">
        <v>266</v>
      </c>
      <c r="BM908" s="93" t="s">
        <v>1055</v>
      </c>
    </row>
    <row r="909" spans="2:65" s="335" customFormat="1" ht="25.5" customHeight="1" x14ac:dyDescent="0.3">
      <c r="B909" s="104"/>
      <c r="C909" s="185">
        <f>MAX($C$106:C908)+1</f>
        <v>168</v>
      </c>
      <c r="D909" s="185" t="s">
        <v>171</v>
      </c>
      <c r="E909" s="186" t="s">
        <v>2068</v>
      </c>
      <c r="F909" s="187" t="s">
        <v>2070</v>
      </c>
      <c r="G909" s="188" t="s">
        <v>188</v>
      </c>
      <c r="H909" s="189">
        <v>15</v>
      </c>
      <c r="I909" s="87"/>
      <c r="J909" s="190">
        <f>ROUND(I909*H909,2)</f>
        <v>0</v>
      </c>
      <c r="K909" s="187"/>
      <c r="L909" s="104"/>
      <c r="M909" s="191" t="s">
        <v>5</v>
      </c>
      <c r="N909" s="192" t="s">
        <v>42</v>
      </c>
      <c r="O909" s="336"/>
      <c r="P909" s="193">
        <f>O909*H909</f>
        <v>0</v>
      </c>
      <c r="Q909" s="193">
        <v>0</v>
      </c>
      <c r="R909" s="193">
        <f>Q909*H909</f>
        <v>0</v>
      </c>
      <c r="S909" s="193">
        <v>0</v>
      </c>
      <c r="T909" s="194">
        <f>S909*H909</f>
        <v>0</v>
      </c>
      <c r="AR909" s="93" t="s">
        <v>266</v>
      </c>
      <c r="AT909" s="93" t="s">
        <v>171</v>
      </c>
      <c r="AU909" s="93" t="s">
        <v>81</v>
      </c>
      <c r="AY909" s="93" t="s">
        <v>169</v>
      </c>
      <c r="BE909" s="195">
        <f>IF(N909="základní",J909,0)</f>
        <v>0</v>
      </c>
      <c r="BF909" s="195">
        <f>IF(N909="snížená",J909,0)</f>
        <v>0</v>
      </c>
      <c r="BG909" s="195">
        <f>IF(N909="zákl. přenesená",J909,0)</f>
        <v>0</v>
      </c>
      <c r="BH909" s="195">
        <f>IF(N909="sníž. přenesená",J909,0)</f>
        <v>0</v>
      </c>
      <c r="BI909" s="195">
        <f>IF(N909="nulová",J909,0)</f>
        <v>0</v>
      </c>
      <c r="BJ909" s="93" t="s">
        <v>79</v>
      </c>
      <c r="BK909" s="195">
        <f>ROUND(I909*H909,2)</f>
        <v>0</v>
      </c>
      <c r="BL909" s="93" t="s">
        <v>266</v>
      </c>
      <c r="BM909" s="93" t="s">
        <v>1059</v>
      </c>
    </row>
    <row r="910" spans="2:65" s="103" customFormat="1" ht="16.5" customHeight="1" x14ac:dyDescent="0.3">
      <c r="B910" s="104"/>
      <c r="C910" s="223">
        <f>MAX($C$106:C909)+1</f>
        <v>169</v>
      </c>
      <c r="D910" s="223" t="s">
        <v>397</v>
      </c>
      <c r="E910" s="224" t="s">
        <v>1061</v>
      </c>
      <c r="F910" s="225" t="s">
        <v>1062</v>
      </c>
      <c r="G910" s="226" t="s">
        <v>188</v>
      </c>
      <c r="H910" s="227">
        <v>560.02700000000004</v>
      </c>
      <c r="I910" s="88"/>
      <c r="J910" s="228">
        <f>ROUND(I910*H910,2)</f>
        <v>0</v>
      </c>
      <c r="K910" s="225" t="s">
        <v>175</v>
      </c>
      <c r="L910" s="229"/>
      <c r="M910" s="230" t="s">
        <v>5</v>
      </c>
      <c r="N910" s="231" t="s">
        <v>42</v>
      </c>
      <c r="O910" s="105"/>
      <c r="P910" s="193">
        <f>O910*H910</f>
        <v>0</v>
      </c>
      <c r="Q910" s="193">
        <v>2.9999999999999997E-4</v>
      </c>
      <c r="R910" s="193">
        <f>Q910*H910</f>
        <v>0.16800809999999999</v>
      </c>
      <c r="S910" s="193">
        <v>0</v>
      </c>
      <c r="T910" s="194">
        <f>S910*H910</f>
        <v>0</v>
      </c>
      <c r="AR910" s="93" t="s">
        <v>402</v>
      </c>
      <c r="AT910" s="93" t="s">
        <v>397</v>
      </c>
      <c r="AU910" s="93" t="s">
        <v>81</v>
      </c>
      <c r="AY910" s="93" t="s">
        <v>169</v>
      </c>
      <c r="BE910" s="195">
        <f>IF(N910="základní",J910,0)</f>
        <v>0</v>
      </c>
      <c r="BF910" s="195">
        <f>IF(N910="snížená",J910,0)</f>
        <v>0</v>
      </c>
      <c r="BG910" s="195">
        <f>IF(N910="zákl. přenesená",J910,0)</f>
        <v>0</v>
      </c>
      <c r="BH910" s="195">
        <f>IF(N910="sníž. přenesená",J910,0)</f>
        <v>0</v>
      </c>
      <c r="BI910" s="195">
        <f>IF(N910="nulová",J910,0)</f>
        <v>0</v>
      </c>
      <c r="BJ910" s="93" t="s">
        <v>79</v>
      </c>
      <c r="BK910" s="195">
        <f>ROUND(I910*H910,2)</f>
        <v>0</v>
      </c>
      <c r="BL910" s="93" t="s">
        <v>266</v>
      </c>
      <c r="BM910" s="93" t="s">
        <v>1063</v>
      </c>
    </row>
    <row r="911" spans="2:65" s="205" customFormat="1" x14ac:dyDescent="0.3">
      <c r="B911" s="204"/>
      <c r="D911" s="198" t="s">
        <v>178</v>
      </c>
      <c r="F911" s="207" t="s">
        <v>1049</v>
      </c>
      <c r="H911" s="208">
        <v>560.02700000000004</v>
      </c>
      <c r="L911" s="204"/>
      <c r="M911" s="209"/>
      <c r="N911" s="210"/>
      <c r="O911" s="210"/>
      <c r="P911" s="210"/>
      <c r="Q911" s="210"/>
      <c r="R911" s="210"/>
      <c r="S911" s="210"/>
      <c r="T911" s="211"/>
      <c r="AT911" s="206" t="s">
        <v>178</v>
      </c>
      <c r="AU911" s="206" t="s">
        <v>81</v>
      </c>
      <c r="AV911" s="205" t="s">
        <v>81</v>
      </c>
      <c r="AW911" s="205" t="s">
        <v>6</v>
      </c>
      <c r="AX911" s="205" t="s">
        <v>79</v>
      </c>
      <c r="AY911" s="206" t="s">
        <v>169</v>
      </c>
    </row>
    <row r="912" spans="2:65" s="103" customFormat="1" ht="38.25" customHeight="1" x14ac:dyDescent="0.3">
      <c r="B912" s="104"/>
      <c r="C912" s="185">
        <f>MAX($C$106:C911)+1</f>
        <v>170</v>
      </c>
      <c r="D912" s="185" t="s">
        <v>171</v>
      </c>
      <c r="E912" s="186" t="s">
        <v>1064</v>
      </c>
      <c r="F912" s="187" t="s">
        <v>1065</v>
      </c>
      <c r="G912" s="188" t="s">
        <v>315</v>
      </c>
      <c r="H912" s="189">
        <v>4.2210000000000001</v>
      </c>
      <c r="I912" s="87"/>
      <c r="J912" s="190">
        <f>ROUND(I912*H912,2)</f>
        <v>0</v>
      </c>
      <c r="K912" s="187" t="s">
        <v>175</v>
      </c>
      <c r="L912" s="104"/>
      <c r="M912" s="191" t="s">
        <v>5</v>
      </c>
      <c r="N912" s="192" t="s">
        <v>42</v>
      </c>
      <c r="O912" s="105"/>
      <c r="P912" s="193">
        <f>O912*H912</f>
        <v>0</v>
      </c>
      <c r="Q912" s="193">
        <v>0</v>
      </c>
      <c r="R912" s="193">
        <f>Q912*H912</f>
        <v>0</v>
      </c>
      <c r="S912" s="193">
        <v>0</v>
      </c>
      <c r="T912" s="194">
        <f>S912*H912</f>
        <v>0</v>
      </c>
      <c r="AR912" s="93" t="s">
        <v>266</v>
      </c>
      <c r="AT912" s="93" t="s">
        <v>171</v>
      </c>
      <c r="AU912" s="93" t="s">
        <v>81</v>
      </c>
      <c r="AY912" s="93" t="s">
        <v>169</v>
      </c>
      <c r="BE912" s="195">
        <f>IF(N912="základní",J912,0)</f>
        <v>0</v>
      </c>
      <c r="BF912" s="195">
        <f>IF(N912="snížená",J912,0)</f>
        <v>0</v>
      </c>
      <c r="BG912" s="195">
        <f>IF(N912="zákl. přenesená",J912,0)</f>
        <v>0</v>
      </c>
      <c r="BH912" s="195">
        <f>IF(N912="sníž. přenesená",J912,0)</f>
        <v>0</v>
      </c>
      <c r="BI912" s="195">
        <f>IF(N912="nulová",J912,0)</f>
        <v>0</v>
      </c>
      <c r="BJ912" s="93" t="s">
        <v>79</v>
      </c>
      <c r="BK912" s="195">
        <f>ROUND(I912*H912,2)</f>
        <v>0</v>
      </c>
      <c r="BL912" s="93" t="s">
        <v>266</v>
      </c>
      <c r="BM912" s="93" t="s">
        <v>1066</v>
      </c>
    </row>
    <row r="913" spans="2:65" s="103" customFormat="1" ht="121.5" x14ac:dyDescent="0.3">
      <c r="B913" s="104"/>
      <c r="D913" s="198" t="s">
        <v>207</v>
      </c>
      <c r="F913" s="220" t="s">
        <v>1067</v>
      </c>
      <c r="L913" s="104"/>
      <c r="M913" s="221"/>
      <c r="N913" s="105"/>
      <c r="O913" s="105"/>
      <c r="P913" s="105"/>
      <c r="Q913" s="105"/>
      <c r="R913" s="105"/>
      <c r="S913" s="105"/>
      <c r="T913" s="222"/>
      <c r="AT913" s="93" t="s">
        <v>207</v>
      </c>
      <c r="AU913" s="93" t="s">
        <v>81</v>
      </c>
    </row>
    <row r="914" spans="2:65" s="173" customFormat="1" ht="29.85" customHeight="1" x14ac:dyDescent="0.3">
      <c r="B914" s="172"/>
      <c r="D914" s="174" t="s">
        <v>70</v>
      </c>
      <c r="E914" s="183" t="s">
        <v>1068</v>
      </c>
      <c r="F914" s="183" t="s">
        <v>1069</v>
      </c>
      <c r="J914" s="184">
        <f>BK914</f>
        <v>0</v>
      </c>
      <c r="L914" s="172"/>
      <c r="M914" s="177"/>
      <c r="N914" s="178"/>
      <c r="O914" s="178"/>
      <c r="P914" s="179">
        <f>SUM(P915:P954)</f>
        <v>0</v>
      </c>
      <c r="Q914" s="178"/>
      <c r="R914" s="179">
        <f>SUM(R915:R954)</f>
        <v>8.8577513700000008</v>
      </c>
      <c r="S914" s="178"/>
      <c r="T914" s="180">
        <f>SUM(T915:T954)</f>
        <v>0</v>
      </c>
      <c r="AR914" s="174" t="s">
        <v>81</v>
      </c>
      <c r="AT914" s="181" t="s">
        <v>70</v>
      </c>
      <c r="AU914" s="181" t="s">
        <v>79</v>
      </c>
      <c r="AY914" s="174" t="s">
        <v>169</v>
      </c>
      <c r="BK914" s="182">
        <f>SUM(BK915:BK954)</f>
        <v>0</v>
      </c>
    </row>
    <row r="915" spans="2:65" s="103" customFormat="1" ht="25.5" customHeight="1" x14ac:dyDescent="0.3">
      <c r="B915" s="104"/>
      <c r="C915" s="185">
        <f>MAX($C$106:C914)+1</f>
        <v>171</v>
      </c>
      <c r="D915" s="185" t="s">
        <v>171</v>
      </c>
      <c r="E915" s="186" t="s">
        <v>1070</v>
      </c>
      <c r="F915" s="187" t="s">
        <v>1071</v>
      </c>
      <c r="G915" s="188" t="s">
        <v>188</v>
      </c>
      <c r="H915" s="189">
        <v>487.28</v>
      </c>
      <c r="I915" s="87"/>
      <c r="J915" s="190">
        <f>ROUND(I915*H915,2)</f>
        <v>0</v>
      </c>
      <c r="K915" s="187" t="s">
        <v>175</v>
      </c>
      <c r="L915" s="104"/>
      <c r="M915" s="191" t="s">
        <v>5</v>
      </c>
      <c r="N915" s="192" t="s">
        <v>42</v>
      </c>
      <c r="O915" s="105"/>
      <c r="P915" s="193">
        <f>O915*H915</f>
        <v>0</v>
      </c>
      <c r="Q915" s="193">
        <v>0</v>
      </c>
      <c r="R915" s="193">
        <f>Q915*H915</f>
        <v>0</v>
      </c>
      <c r="S915" s="193">
        <v>0</v>
      </c>
      <c r="T915" s="194">
        <f>S915*H915</f>
        <v>0</v>
      </c>
      <c r="AR915" s="93" t="s">
        <v>266</v>
      </c>
      <c r="AT915" s="93" t="s">
        <v>171</v>
      </c>
      <c r="AU915" s="93" t="s">
        <v>81</v>
      </c>
      <c r="AY915" s="93" t="s">
        <v>169</v>
      </c>
      <c r="BE915" s="195">
        <f>IF(N915="základní",J915,0)</f>
        <v>0</v>
      </c>
      <c r="BF915" s="195">
        <f>IF(N915="snížená",J915,0)</f>
        <v>0</v>
      </c>
      <c r="BG915" s="195">
        <f>IF(N915="zákl. přenesená",J915,0)</f>
        <v>0</v>
      </c>
      <c r="BH915" s="195">
        <f>IF(N915="sníž. přenesená",J915,0)</f>
        <v>0</v>
      </c>
      <c r="BI915" s="195">
        <f>IF(N915="nulová",J915,0)</f>
        <v>0</v>
      </c>
      <c r="BJ915" s="93" t="s">
        <v>79</v>
      </c>
      <c r="BK915" s="195">
        <f>ROUND(I915*H915,2)</f>
        <v>0</v>
      </c>
      <c r="BL915" s="93" t="s">
        <v>266</v>
      </c>
      <c r="BM915" s="93" t="s">
        <v>1072</v>
      </c>
    </row>
    <row r="916" spans="2:65" s="103" customFormat="1" ht="40.5" x14ac:dyDescent="0.3">
      <c r="B916" s="104"/>
      <c r="D916" s="198" t="s">
        <v>207</v>
      </c>
      <c r="F916" s="220" t="s">
        <v>1073</v>
      </c>
      <c r="L916" s="104"/>
      <c r="M916" s="221"/>
      <c r="N916" s="105"/>
      <c r="O916" s="105"/>
      <c r="P916" s="105"/>
      <c r="Q916" s="105"/>
      <c r="R916" s="105"/>
      <c r="S916" s="105"/>
      <c r="T916" s="222"/>
      <c r="AT916" s="93" t="s">
        <v>207</v>
      </c>
      <c r="AU916" s="93" t="s">
        <v>81</v>
      </c>
    </row>
    <row r="917" spans="2:65" s="205" customFormat="1" ht="40.5" x14ac:dyDescent="0.3">
      <c r="B917" s="204"/>
      <c r="D917" s="198" t="s">
        <v>178</v>
      </c>
      <c r="E917" s="206" t="s">
        <v>5</v>
      </c>
      <c r="F917" s="207" t="s">
        <v>1074</v>
      </c>
      <c r="H917" s="208">
        <v>192.08</v>
      </c>
      <c r="L917" s="204"/>
      <c r="M917" s="209"/>
      <c r="N917" s="210"/>
      <c r="O917" s="210"/>
      <c r="P917" s="210"/>
      <c r="Q917" s="210"/>
      <c r="R917" s="210"/>
      <c r="S917" s="210"/>
      <c r="T917" s="211"/>
      <c r="AT917" s="206" t="s">
        <v>178</v>
      </c>
      <c r="AU917" s="206" t="s">
        <v>81</v>
      </c>
      <c r="AV917" s="205" t="s">
        <v>81</v>
      </c>
      <c r="AW917" s="205" t="s">
        <v>35</v>
      </c>
      <c r="AX917" s="205" t="s">
        <v>71</v>
      </c>
      <c r="AY917" s="206" t="s">
        <v>169</v>
      </c>
    </row>
    <row r="918" spans="2:65" s="205" customFormat="1" x14ac:dyDescent="0.3">
      <c r="B918" s="204"/>
      <c r="D918" s="198" t="s">
        <v>178</v>
      </c>
      <c r="E918" s="206" t="s">
        <v>5</v>
      </c>
      <c r="F918" s="207" t="s">
        <v>1075</v>
      </c>
      <c r="H918" s="208">
        <v>74.58</v>
      </c>
      <c r="L918" s="204"/>
      <c r="M918" s="209"/>
      <c r="N918" s="210"/>
      <c r="O918" s="210"/>
      <c r="P918" s="210"/>
      <c r="Q918" s="210"/>
      <c r="R918" s="210"/>
      <c r="S918" s="210"/>
      <c r="T918" s="211"/>
      <c r="AT918" s="206" t="s">
        <v>178</v>
      </c>
      <c r="AU918" s="206" t="s">
        <v>81</v>
      </c>
      <c r="AV918" s="205" t="s">
        <v>81</v>
      </c>
      <c r="AW918" s="205" t="s">
        <v>35</v>
      </c>
      <c r="AX918" s="205" t="s">
        <v>71</v>
      </c>
      <c r="AY918" s="206" t="s">
        <v>169</v>
      </c>
    </row>
    <row r="919" spans="2:65" s="205" customFormat="1" x14ac:dyDescent="0.3">
      <c r="B919" s="204"/>
      <c r="D919" s="198" t="s">
        <v>178</v>
      </c>
      <c r="E919" s="206" t="s">
        <v>5</v>
      </c>
      <c r="F919" s="207" t="s">
        <v>1076</v>
      </c>
      <c r="H919" s="208">
        <v>110.85</v>
      </c>
      <c r="L919" s="204"/>
      <c r="M919" s="209"/>
      <c r="N919" s="210"/>
      <c r="O919" s="210"/>
      <c r="P919" s="210"/>
      <c r="Q919" s="210"/>
      <c r="R919" s="210"/>
      <c r="S919" s="210"/>
      <c r="T919" s="211"/>
      <c r="AT919" s="206" t="s">
        <v>178</v>
      </c>
      <c r="AU919" s="206" t="s">
        <v>81</v>
      </c>
      <c r="AV919" s="205" t="s">
        <v>81</v>
      </c>
      <c r="AW919" s="205" t="s">
        <v>35</v>
      </c>
      <c r="AX919" s="205" t="s">
        <v>71</v>
      </c>
      <c r="AY919" s="206" t="s">
        <v>169</v>
      </c>
    </row>
    <row r="920" spans="2:65" s="205" customFormat="1" x14ac:dyDescent="0.3">
      <c r="B920" s="204"/>
      <c r="D920" s="198" t="s">
        <v>178</v>
      </c>
      <c r="E920" s="206" t="s">
        <v>5</v>
      </c>
      <c r="F920" s="207" t="s">
        <v>825</v>
      </c>
      <c r="H920" s="208">
        <v>109.77</v>
      </c>
      <c r="L920" s="204"/>
      <c r="M920" s="209"/>
      <c r="N920" s="210"/>
      <c r="O920" s="210"/>
      <c r="P920" s="210"/>
      <c r="Q920" s="210"/>
      <c r="R920" s="210"/>
      <c r="S920" s="210"/>
      <c r="T920" s="211"/>
      <c r="AT920" s="206" t="s">
        <v>178</v>
      </c>
      <c r="AU920" s="206" t="s">
        <v>81</v>
      </c>
      <c r="AV920" s="205" t="s">
        <v>81</v>
      </c>
      <c r="AW920" s="205" t="s">
        <v>35</v>
      </c>
      <c r="AX920" s="205" t="s">
        <v>71</v>
      </c>
      <c r="AY920" s="206" t="s">
        <v>169</v>
      </c>
    </row>
    <row r="921" spans="2:65" s="213" customFormat="1" x14ac:dyDescent="0.3">
      <c r="B921" s="212"/>
      <c r="D921" s="198" t="s">
        <v>178</v>
      </c>
      <c r="E921" s="214" t="s">
        <v>5</v>
      </c>
      <c r="F921" s="215" t="s">
        <v>181</v>
      </c>
      <c r="H921" s="216">
        <v>487.28</v>
      </c>
      <c r="L921" s="212"/>
      <c r="M921" s="217"/>
      <c r="N921" s="218"/>
      <c r="O921" s="218"/>
      <c r="P921" s="218"/>
      <c r="Q921" s="218"/>
      <c r="R921" s="218"/>
      <c r="S921" s="218"/>
      <c r="T921" s="219"/>
      <c r="AT921" s="214" t="s">
        <v>178</v>
      </c>
      <c r="AU921" s="214" t="s">
        <v>81</v>
      </c>
      <c r="AV921" s="213" t="s">
        <v>176</v>
      </c>
      <c r="AW921" s="213" t="s">
        <v>35</v>
      </c>
      <c r="AX921" s="213" t="s">
        <v>79</v>
      </c>
      <c r="AY921" s="214" t="s">
        <v>169</v>
      </c>
    </row>
    <row r="922" spans="2:65" s="103" customFormat="1" ht="16.5" customHeight="1" x14ac:dyDescent="0.3">
      <c r="B922" s="104"/>
      <c r="C922" s="223">
        <f>MAX($C$106:C921)+1</f>
        <v>172</v>
      </c>
      <c r="D922" s="223" t="s">
        <v>397</v>
      </c>
      <c r="E922" s="224" t="s">
        <v>1077</v>
      </c>
      <c r="F922" s="225" t="s">
        <v>1078</v>
      </c>
      <c r="G922" s="226" t="s">
        <v>188</v>
      </c>
      <c r="H922" s="227">
        <v>279.99299999999999</v>
      </c>
      <c r="I922" s="88"/>
      <c r="J922" s="228">
        <f>ROUND(I922*H922,2)</f>
        <v>0</v>
      </c>
      <c r="K922" s="225" t="s">
        <v>175</v>
      </c>
      <c r="L922" s="229"/>
      <c r="M922" s="230" t="s">
        <v>5</v>
      </c>
      <c r="N922" s="231" t="s">
        <v>42</v>
      </c>
      <c r="O922" s="105"/>
      <c r="P922" s="193">
        <f>O922*H922</f>
        <v>0</v>
      </c>
      <c r="Q922" s="193">
        <v>3.0000000000000001E-3</v>
      </c>
      <c r="R922" s="193">
        <f>Q922*H922</f>
        <v>0.83997900000000003</v>
      </c>
      <c r="S922" s="193">
        <v>0</v>
      </c>
      <c r="T922" s="194">
        <f>S922*H922</f>
        <v>0</v>
      </c>
      <c r="AR922" s="93" t="s">
        <v>402</v>
      </c>
      <c r="AT922" s="93" t="s">
        <v>397</v>
      </c>
      <c r="AU922" s="93" t="s">
        <v>81</v>
      </c>
      <c r="AY922" s="93" t="s">
        <v>169</v>
      </c>
      <c r="BE922" s="195">
        <f>IF(N922="základní",J922,0)</f>
        <v>0</v>
      </c>
      <c r="BF922" s="195">
        <f>IF(N922="snížená",J922,0)</f>
        <v>0</v>
      </c>
      <c r="BG922" s="195">
        <f>IF(N922="zákl. přenesená",J922,0)</f>
        <v>0</v>
      </c>
      <c r="BH922" s="195">
        <f>IF(N922="sníž. přenesená",J922,0)</f>
        <v>0</v>
      </c>
      <c r="BI922" s="195">
        <f>IF(N922="nulová",J922,0)</f>
        <v>0</v>
      </c>
      <c r="BJ922" s="93" t="s">
        <v>79</v>
      </c>
      <c r="BK922" s="195">
        <f>ROUND(I922*H922,2)</f>
        <v>0</v>
      </c>
      <c r="BL922" s="93" t="s">
        <v>266</v>
      </c>
      <c r="BM922" s="93" t="s">
        <v>1079</v>
      </c>
    </row>
    <row r="923" spans="2:65" s="205" customFormat="1" x14ac:dyDescent="0.3">
      <c r="B923" s="204"/>
      <c r="D923" s="198" t="s">
        <v>178</v>
      </c>
      <c r="F923" s="207" t="s">
        <v>1080</v>
      </c>
      <c r="H923" s="208">
        <v>279.99299999999999</v>
      </c>
      <c r="L923" s="204"/>
      <c r="M923" s="209"/>
      <c r="N923" s="210"/>
      <c r="O923" s="210"/>
      <c r="P923" s="210"/>
      <c r="Q923" s="210"/>
      <c r="R923" s="210"/>
      <c r="S923" s="210"/>
      <c r="T923" s="211"/>
      <c r="AT923" s="206" t="s">
        <v>178</v>
      </c>
      <c r="AU923" s="206" t="s">
        <v>81</v>
      </c>
      <c r="AV923" s="205" t="s">
        <v>81</v>
      </c>
      <c r="AW923" s="205" t="s">
        <v>6</v>
      </c>
      <c r="AX923" s="205" t="s">
        <v>79</v>
      </c>
      <c r="AY923" s="206" t="s">
        <v>169</v>
      </c>
    </row>
    <row r="924" spans="2:65" s="103" customFormat="1" ht="16.5" customHeight="1" x14ac:dyDescent="0.3">
      <c r="B924" s="104"/>
      <c r="C924" s="223">
        <f>MAX($C$106:C923)+1</f>
        <v>173</v>
      </c>
      <c r="D924" s="223" t="s">
        <v>397</v>
      </c>
      <c r="E924" s="224" t="s">
        <v>1081</v>
      </c>
      <c r="F924" s="225" t="s">
        <v>1082</v>
      </c>
      <c r="G924" s="226" t="s">
        <v>188</v>
      </c>
      <c r="H924" s="227">
        <v>115.259</v>
      </c>
      <c r="I924" s="88"/>
      <c r="J924" s="228">
        <f>ROUND(I924*H924,2)</f>
        <v>0</v>
      </c>
      <c r="K924" s="225" t="s">
        <v>175</v>
      </c>
      <c r="L924" s="229"/>
      <c r="M924" s="230" t="s">
        <v>5</v>
      </c>
      <c r="N924" s="231" t="s">
        <v>42</v>
      </c>
      <c r="O924" s="105"/>
      <c r="P924" s="193">
        <f>O924*H924</f>
        <v>0</v>
      </c>
      <c r="Q924" s="193">
        <v>1.1999999999999999E-3</v>
      </c>
      <c r="R924" s="193">
        <f>Q924*H924</f>
        <v>0.13831079999999998</v>
      </c>
      <c r="S924" s="193">
        <v>0</v>
      </c>
      <c r="T924" s="194">
        <f>S924*H924</f>
        <v>0</v>
      </c>
      <c r="AR924" s="93" t="s">
        <v>402</v>
      </c>
      <c r="AT924" s="93" t="s">
        <v>397</v>
      </c>
      <c r="AU924" s="93" t="s">
        <v>81</v>
      </c>
      <c r="AY924" s="93" t="s">
        <v>169</v>
      </c>
      <c r="BE924" s="195">
        <f>IF(N924="základní",J924,0)</f>
        <v>0</v>
      </c>
      <c r="BF924" s="195">
        <f>IF(N924="snížená",J924,0)</f>
        <v>0</v>
      </c>
      <c r="BG924" s="195">
        <f>IF(N924="zákl. přenesená",J924,0)</f>
        <v>0</v>
      </c>
      <c r="BH924" s="195">
        <f>IF(N924="sníž. přenesená",J924,0)</f>
        <v>0</v>
      </c>
      <c r="BI924" s="195">
        <f>IF(N924="nulová",J924,0)</f>
        <v>0</v>
      </c>
      <c r="BJ924" s="93" t="s">
        <v>79</v>
      </c>
      <c r="BK924" s="195">
        <f>ROUND(I924*H924,2)</f>
        <v>0</v>
      </c>
      <c r="BL924" s="93" t="s">
        <v>266</v>
      </c>
      <c r="BM924" s="93" t="s">
        <v>1083</v>
      </c>
    </row>
    <row r="925" spans="2:65" s="205" customFormat="1" x14ac:dyDescent="0.3">
      <c r="B925" s="204"/>
      <c r="D925" s="198" t="s">
        <v>178</v>
      </c>
      <c r="F925" s="207" t="s">
        <v>1084</v>
      </c>
      <c r="H925" s="208">
        <v>115.259</v>
      </c>
      <c r="L925" s="204"/>
      <c r="M925" s="209"/>
      <c r="N925" s="210"/>
      <c r="O925" s="210"/>
      <c r="P925" s="210"/>
      <c r="Q925" s="210"/>
      <c r="R925" s="210"/>
      <c r="S925" s="210"/>
      <c r="T925" s="211"/>
      <c r="AT925" s="206" t="s">
        <v>178</v>
      </c>
      <c r="AU925" s="206" t="s">
        <v>81</v>
      </c>
      <c r="AV925" s="205" t="s">
        <v>81</v>
      </c>
      <c r="AW925" s="205" t="s">
        <v>6</v>
      </c>
      <c r="AX925" s="205" t="s">
        <v>79</v>
      </c>
      <c r="AY925" s="206" t="s">
        <v>169</v>
      </c>
    </row>
    <row r="926" spans="2:65" s="103" customFormat="1" ht="25.5" customHeight="1" x14ac:dyDescent="0.3">
      <c r="B926" s="104"/>
      <c r="C926" s="223">
        <f>MAX($C$106:C925)+1</f>
        <v>174</v>
      </c>
      <c r="D926" s="223" t="s">
        <v>397</v>
      </c>
      <c r="E926" s="224" t="s">
        <v>1085</v>
      </c>
      <c r="F926" s="225" t="s">
        <v>1086</v>
      </c>
      <c r="G926" s="226" t="s">
        <v>188</v>
      </c>
      <c r="H926" s="227">
        <v>116.393</v>
      </c>
      <c r="I926" s="88"/>
      <c r="J926" s="228">
        <f>ROUND(I926*H926,2)</f>
        <v>0</v>
      </c>
      <c r="K926" s="225" t="s">
        <v>5</v>
      </c>
      <c r="L926" s="229"/>
      <c r="M926" s="230" t="s">
        <v>5</v>
      </c>
      <c r="N926" s="231" t="s">
        <v>42</v>
      </c>
      <c r="O926" s="105"/>
      <c r="P926" s="193">
        <f>O926*H926</f>
        <v>0</v>
      </c>
      <c r="Q926" s="193">
        <v>3.0000000000000001E-3</v>
      </c>
      <c r="R926" s="193">
        <f>Q926*H926</f>
        <v>0.34917900000000002</v>
      </c>
      <c r="S926" s="193">
        <v>0</v>
      </c>
      <c r="T926" s="194">
        <f>S926*H926</f>
        <v>0</v>
      </c>
      <c r="AR926" s="93" t="s">
        <v>402</v>
      </c>
      <c r="AT926" s="93" t="s">
        <v>397</v>
      </c>
      <c r="AU926" s="93" t="s">
        <v>81</v>
      </c>
      <c r="AY926" s="93" t="s">
        <v>169</v>
      </c>
      <c r="BE926" s="195">
        <f>IF(N926="základní",J926,0)</f>
        <v>0</v>
      </c>
      <c r="BF926" s="195">
        <f>IF(N926="snížená",J926,0)</f>
        <v>0</v>
      </c>
      <c r="BG926" s="195">
        <f>IF(N926="zákl. přenesená",J926,0)</f>
        <v>0</v>
      </c>
      <c r="BH926" s="195">
        <f>IF(N926="sníž. přenesená",J926,0)</f>
        <v>0</v>
      </c>
      <c r="BI926" s="195">
        <f>IF(N926="nulová",J926,0)</f>
        <v>0</v>
      </c>
      <c r="BJ926" s="93" t="s">
        <v>79</v>
      </c>
      <c r="BK926" s="195">
        <f>ROUND(I926*H926,2)</f>
        <v>0</v>
      </c>
      <c r="BL926" s="93" t="s">
        <v>266</v>
      </c>
      <c r="BM926" s="93" t="s">
        <v>1087</v>
      </c>
    </row>
    <row r="927" spans="2:65" s="205" customFormat="1" x14ac:dyDescent="0.3">
      <c r="B927" s="204"/>
      <c r="D927" s="198" t="s">
        <v>178</v>
      </c>
      <c r="F927" s="207" t="s">
        <v>1088</v>
      </c>
      <c r="H927" s="208">
        <v>116.393</v>
      </c>
      <c r="L927" s="204"/>
      <c r="M927" s="209"/>
      <c r="N927" s="210"/>
      <c r="O927" s="210"/>
      <c r="P927" s="210"/>
      <c r="Q927" s="210"/>
      <c r="R927" s="210"/>
      <c r="S927" s="210"/>
      <c r="T927" s="211"/>
      <c r="AT927" s="206" t="s">
        <v>178</v>
      </c>
      <c r="AU927" s="206" t="s">
        <v>81</v>
      </c>
      <c r="AV927" s="205" t="s">
        <v>81</v>
      </c>
      <c r="AW927" s="205" t="s">
        <v>6</v>
      </c>
      <c r="AX927" s="205" t="s">
        <v>79</v>
      </c>
      <c r="AY927" s="206" t="s">
        <v>169</v>
      </c>
    </row>
    <row r="928" spans="2:65" s="103" customFormat="1" ht="25.5" customHeight="1" x14ac:dyDescent="0.3">
      <c r="B928" s="104"/>
      <c r="C928" s="185">
        <f>MAX($C$106:C927)+1</f>
        <v>175</v>
      </c>
      <c r="D928" s="185" t="s">
        <v>171</v>
      </c>
      <c r="E928" s="186" t="s">
        <v>1089</v>
      </c>
      <c r="F928" s="187" t="s">
        <v>1090</v>
      </c>
      <c r="G928" s="188" t="s">
        <v>188</v>
      </c>
      <c r="H928" s="189">
        <v>308.09899999999999</v>
      </c>
      <c r="I928" s="87"/>
      <c r="J928" s="190">
        <f>ROUND(I928*H928,2)</f>
        <v>0</v>
      </c>
      <c r="K928" s="187" t="s">
        <v>175</v>
      </c>
      <c r="L928" s="104"/>
      <c r="M928" s="191" t="s">
        <v>5</v>
      </c>
      <c r="N928" s="192" t="s">
        <v>42</v>
      </c>
      <c r="O928" s="105"/>
      <c r="P928" s="193">
        <f>O928*H928</f>
        <v>0</v>
      </c>
      <c r="Q928" s="193">
        <v>6.0000000000000001E-3</v>
      </c>
      <c r="R928" s="193">
        <f>Q928*H928</f>
        <v>1.8485940000000001</v>
      </c>
      <c r="S928" s="193">
        <v>0</v>
      </c>
      <c r="T928" s="194">
        <f>S928*H928</f>
        <v>0</v>
      </c>
      <c r="AR928" s="93" t="s">
        <v>266</v>
      </c>
      <c r="AT928" s="93" t="s">
        <v>171</v>
      </c>
      <c r="AU928" s="93" t="s">
        <v>81</v>
      </c>
      <c r="AY928" s="93" t="s">
        <v>169</v>
      </c>
      <c r="BE928" s="195">
        <f>IF(N928="základní",J928,0)</f>
        <v>0</v>
      </c>
      <c r="BF928" s="195">
        <f>IF(N928="snížená",J928,0)</f>
        <v>0</v>
      </c>
      <c r="BG928" s="195">
        <f>IF(N928="zákl. přenesená",J928,0)</f>
        <v>0</v>
      </c>
      <c r="BH928" s="195">
        <f>IF(N928="sníž. přenesená",J928,0)</f>
        <v>0</v>
      </c>
      <c r="BI928" s="195">
        <f>IF(N928="nulová",J928,0)</f>
        <v>0</v>
      </c>
      <c r="BJ928" s="93" t="s">
        <v>79</v>
      </c>
      <c r="BK928" s="195">
        <f>ROUND(I928*H928,2)</f>
        <v>0</v>
      </c>
      <c r="BL928" s="93" t="s">
        <v>266</v>
      </c>
      <c r="BM928" s="93" t="s">
        <v>1091</v>
      </c>
    </row>
    <row r="929" spans="2:65" s="103" customFormat="1" ht="81" x14ac:dyDescent="0.3">
      <c r="B929" s="104"/>
      <c r="D929" s="198" t="s">
        <v>207</v>
      </c>
      <c r="F929" s="220" t="s">
        <v>1092</v>
      </c>
      <c r="L929" s="104"/>
      <c r="M929" s="221"/>
      <c r="N929" s="105"/>
      <c r="O929" s="105"/>
      <c r="P929" s="105"/>
      <c r="Q929" s="105"/>
      <c r="R929" s="105"/>
      <c r="S929" s="105"/>
      <c r="T929" s="222"/>
      <c r="AT929" s="93" t="s">
        <v>207</v>
      </c>
      <c r="AU929" s="93" t="s">
        <v>81</v>
      </c>
    </row>
    <row r="930" spans="2:65" s="205" customFormat="1" x14ac:dyDescent="0.3">
      <c r="B930" s="204"/>
      <c r="D930" s="198" t="s">
        <v>178</v>
      </c>
      <c r="E930" s="206" t="s">
        <v>5</v>
      </c>
      <c r="F930" s="207" t="s">
        <v>1093</v>
      </c>
      <c r="H930" s="208">
        <v>33.57</v>
      </c>
      <c r="L930" s="204"/>
      <c r="M930" s="209"/>
      <c r="N930" s="210"/>
      <c r="O930" s="210"/>
      <c r="P930" s="210"/>
      <c r="Q930" s="210"/>
      <c r="R930" s="210"/>
      <c r="S930" s="210"/>
      <c r="T930" s="211"/>
      <c r="AT930" s="206" t="s">
        <v>178</v>
      </c>
      <c r="AU930" s="206" t="s">
        <v>81</v>
      </c>
      <c r="AV930" s="205" t="s">
        <v>81</v>
      </c>
      <c r="AW930" s="205" t="s">
        <v>35</v>
      </c>
      <c r="AX930" s="205" t="s">
        <v>71</v>
      </c>
      <c r="AY930" s="206" t="s">
        <v>169</v>
      </c>
    </row>
    <row r="931" spans="2:65" s="205" customFormat="1" x14ac:dyDescent="0.3">
      <c r="B931" s="204"/>
      <c r="D931" s="198" t="s">
        <v>178</v>
      </c>
      <c r="E931" s="206" t="s">
        <v>5</v>
      </c>
      <c r="F931" s="207" t="s">
        <v>1094</v>
      </c>
      <c r="H931" s="208">
        <v>65.89</v>
      </c>
      <c r="L931" s="204"/>
      <c r="M931" s="209"/>
      <c r="N931" s="210"/>
      <c r="O931" s="210"/>
      <c r="P931" s="210"/>
      <c r="Q931" s="210"/>
      <c r="R931" s="210"/>
      <c r="S931" s="210"/>
      <c r="T931" s="211"/>
      <c r="AT931" s="206" t="s">
        <v>178</v>
      </c>
      <c r="AU931" s="206" t="s">
        <v>81</v>
      </c>
      <c r="AV931" s="205" t="s">
        <v>81</v>
      </c>
      <c r="AW931" s="205" t="s">
        <v>35</v>
      </c>
      <c r="AX931" s="205" t="s">
        <v>71</v>
      </c>
      <c r="AY931" s="206" t="s">
        <v>169</v>
      </c>
    </row>
    <row r="932" spans="2:65" s="205" customFormat="1" x14ac:dyDescent="0.3">
      <c r="B932" s="204"/>
      <c r="D932" s="198" t="s">
        <v>178</v>
      </c>
      <c r="E932" s="206" t="s">
        <v>5</v>
      </c>
      <c r="F932" s="207" t="s">
        <v>1095</v>
      </c>
      <c r="H932" s="208">
        <v>208.63900000000001</v>
      </c>
      <c r="L932" s="204"/>
      <c r="M932" s="209"/>
      <c r="N932" s="210"/>
      <c r="O932" s="210"/>
      <c r="P932" s="210"/>
      <c r="Q932" s="210"/>
      <c r="R932" s="210"/>
      <c r="S932" s="210"/>
      <c r="T932" s="211"/>
      <c r="AT932" s="206" t="s">
        <v>178</v>
      </c>
      <c r="AU932" s="206" t="s">
        <v>81</v>
      </c>
      <c r="AV932" s="205" t="s">
        <v>81</v>
      </c>
      <c r="AW932" s="205" t="s">
        <v>35</v>
      </c>
      <c r="AX932" s="205" t="s">
        <v>71</v>
      </c>
      <c r="AY932" s="206" t="s">
        <v>169</v>
      </c>
    </row>
    <row r="933" spans="2:65" s="213" customFormat="1" x14ac:dyDescent="0.3">
      <c r="B933" s="212"/>
      <c r="D933" s="198" t="s">
        <v>178</v>
      </c>
      <c r="E933" s="214" t="s">
        <v>5</v>
      </c>
      <c r="F933" s="215" t="s">
        <v>181</v>
      </c>
      <c r="H933" s="216">
        <v>308.09899999999999</v>
      </c>
      <c r="L933" s="212"/>
      <c r="M933" s="217"/>
      <c r="N933" s="218"/>
      <c r="O933" s="218"/>
      <c r="P933" s="218"/>
      <c r="Q933" s="218"/>
      <c r="R933" s="218"/>
      <c r="S933" s="218"/>
      <c r="T933" s="219"/>
      <c r="AT933" s="214" t="s">
        <v>178</v>
      </c>
      <c r="AU933" s="214" t="s">
        <v>81</v>
      </c>
      <c r="AV933" s="213" t="s">
        <v>176</v>
      </c>
      <c r="AW933" s="213" t="s">
        <v>35</v>
      </c>
      <c r="AX933" s="213" t="s">
        <v>79</v>
      </c>
      <c r="AY933" s="214" t="s">
        <v>169</v>
      </c>
    </row>
    <row r="934" spans="2:65" s="103" customFormat="1" ht="16.5" customHeight="1" x14ac:dyDescent="0.3">
      <c r="B934" s="104"/>
      <c r="C934" s="223">
        <f>MAX($C$106:C933)+1</f>
        <v>176</v>
      </c>
      <c r="D934" s="223" t="s">
        <v>397</v>
      </c>
      <c r="E934" s="224" t="s">
        <v>1077</v>
      </c>
      <c r="F934" s="225" t="s">
        <v>1078</v>
      </c>
      <c r="G934" s="226" t="s">
        <v>188</v>
      </c>
      <c r="H934" s="227">
        <v>34.241</v>
      </c>
      <c r="I934" s="88"/>
      <c r="J934" s="228">
        <f>ROUND(I934*H934,2)</f>
        <v>0</v>
      </c>
      <c r="K934" s="225" t="s">
        <v>175</v>
      </c>
      <c r="L934" s="229"/>
      <c r="M934" s="230" t="s">
        <v>5</v>
      </c>
      <c r="N934" s="231" t="s">
        <v>42</v>
      </c>
      <c r="O934" s="105"/>
      <c r="P934" s="193">
        <f>O934*H934</f>
        <v>0</v>
      </c>
      <c r="Q934" s="193">
        <v>3.0000000000000001E-3</v>
      </c>
      <c r="R934" s="193">
        <f>Q934*H934</f>
        <v>0.10272299999999999</v>
      </c>
      <c r="S934" s="193">
        <v>0</v>
      </c>
      <c r="T934" s="194">
        <f>S934*H934</f>
        <v>0</v>
      </c>
      <c r="AR934" s="93" t="s">
        <v>402</v>
      </c>
      <c r="AT934" s="93" t="s">
        <v>397</v>
      </c>
      <c r="AU934" s="93" t="s">
        <v>81</v>
      </c>
      <c r="AY934" s="93" t="s">
        <v>169</v>
      </c>
      <c r="BE934" s="195">
        <f>IF(N934="základní",J934,0)</f>
        <v>0</v>
      </c>
      <c r="BF934" s="195">
        <f>IF(N934="snížená",J934,0)</f>
        <v>0</v>
      </c>
      <c r="BG934" s="195">
        <f>IF(N934="zákl. přenesená",J934,0)</f>
        <v>0</v>
      </c>
      <c r="BH934" s="195">
        <f>IF(N934="sníž. přenesená",J934,0)</f>
        <v>0</v>
      </c>
      <c r="BI934" s="195">
        <f>IF(N934="nulová",J934,0)</f>
        <v>0</v>
      </c>
      <c r="BJ934" s="93" t="s">
        <v>79</v>
      </c>
      <c r="BK934" s="195">
        <f>ROUND(I934*H934,2)</f>
        <v>0</v>
      </c>
      <c r="BL934" s="93" t="s">
        <v>266</v>
      </c>
      <c r="BM934" s="93" t="s">
        <v>1096</v>
      </c>
    </row>
    <row r="935" spans="2:65" s="205" customFormat="1" x14ac:dyDescent="0.3">
      <c r="B935" s="204"/>
      <c r="D935" s="198" t="s">
        <v>178</v>
      </c>
      <c r="F935" s="207" t="s">
        <v>1097</v>
      </c>
      <c r="H935" s="208">
        <v>34.241</v>
      </c>
      <c r="L935" s="204"/>
      <c r="M935" s="209"/>
      <c r="N935" s="210"/>
      <c r="O935" s="210"/>
      <c r="P935" s="210"/>
      <c r="Q935" s="210"/>
      <c r="R935" s="210"/>
      <c r="S935" s="210"/>
      <c r="T935" s="211"/>
      <c r="AT935" s="206" t="s">
        <v>178</v>
      </c>
      <c r="AU935" s="206" t="s">
        <v>81</v>
      </c>
      <c r="AV935" s="205" t="s">
        <v>81</v>
      </c>
      <c r="AW935" s="205" t="s">
        <v>6</v>
      </c>
      <c r="AX935" s="205" t="s">
        <v>79</v>
      </c>
      <c r="AY935" s="206" t="s">
        <v>169</v>
      </c>
    </row>
    <row r="936" spans="2:65" s="103" customFormat="1" ht="16.5" customHeight="1" x14ac:dyDescent="0.3">
      <c r="B936" s="104"/>
      <c r="C936" s="223">
        <f>MAX($C$106:C935)+1</f>
        <v>177</v>
      </c>
      <c r="D936" s="223" t="s">
        <v>397</v>
      </c>
      <c r="E936" s="224" t="s">
        <v>1098</v>
      </c>
      <c r="F936" s="225" t="s">
        <v>1099</v>
      </c>
      <c r="G936" s="226" t="s">
        <v>188</v>
      </c>
      <c r="H936" s="227">
        <f>H937</f>
        <v>67.866700000000009</v>
      </c>
      <c r="I936" s="88"/>
      <c r="J936" s="228">
        <f>ROUND(I936*H936,2)</f>
        <v>0</v>
      </c>
      <c r="K936" s="225" t="s">
        <v>175</v>
      </c>
      <c r="L936" s="229"/>
      <c r="M936" s="230" t="s">
        <v>5</v>
      </c>
      <c r="N936" s="231" t="s">
        <v>42</v>
      </c>
      <c r="O936" s="105"/>
      <c r="P936" s="193">
        <f>O936*H936</f>
        <v>0</v>
      </c>
      <c r="Q936" s="193">
        <v>4.1000000000000003E-3</v>
      </c>
      <c r="R936" s="193">
        <f>Q936*H936</f>
        <v>0.27825347000000006</v>
      </c>
      <c r="S936" s="193">
        <v>0</v>
      </c>
      <c r="T936" s="194">
        <f>S936*H936</f>
        <v>0</v>
      </c>
      <c r="AR936" s="93" t="s">
        <v>402</v>
      </c>
      <c r="AT936" s="93" t="s">
        <v>397</v>
      </c>
      <c r="AU936" s="93" t="s">
        <v>81</v>
      </c>
      <c r="AY936" s="93" t="s">
        <v>169</v>
      </c>
      <c r="BE936" s="195">
        <f>IF(N936="základní",J936,0)</f>
        <v>0</v>
      </c>
      <c r="BF936" s="195">
        <f>IF(N936="snížená",J936,0)</f>
        <v>0</v>
      </c>
      <c r="BG936" s="195">
        <f>IF(N936="zákl. přenesená",J936,0)</f>
        <v>0</v>
      </c>
      <c r="BH936" s="195">
        <f>IF(N936="sníž. přenesená",J936,0)</f>
        <v>0</v>
      </c>
      <c r="BI936" s="195">
        <f>IF(N936="nulová",J936,0)</f>
        <v>0</v>
      </c>
      <c r="BJ936" s="93" t="s">
        <v>79</v>
      </c>
      <c r="BK936" s="195">
        <f>ROUND(I936*H936,2)</f>
        <v>0</v>
      </c>
      <c r="BL936" s="93" t="s">
        <v>266</v>
      </c>
      <c r="BM936" s="93" t="s">
        <v>1100</v>
      </c>
    </row>
    <row r="937" spans="2:65" s="205" customFormat="1" x14ac:dyDescent="0.3">
      <c r="B937" s="204"/>
      <c r="D937" s="198" t="s">
        <v>178</v>
      </c>
      <c r="F937" s="207" t="s">
        <v>2053</v>
      </c>
      <c r="H937" s="208">
        <f>65.89*1.03</f>
        <v>67.866700000000009</v>
      </c>
      <c r="L937" s="204"/>
      <c r="M937" s="209"/>
      <c r="N937" s="210"/>
      <c r="O937" s="210"/>
      <c r="P937" s="210"/>
      <c r="Q937" s="210"/>
      <c r="R937" s="210"/>
      <c r="S937" s="210"/>
      <c r="T937" s="211"/>
      <c r="AT937" s="206" t="s">
        <v>178</v>
      </c>
      <c r="AU937" s="206" t="s">
        <v>81</v>
      </c>
      <c r="AV937" s="205" t="s">
        <v>81</v>
      </c>
      <c r="AW937" s="205" t="s">
        <v>6</v>
      </c>
      <c r="AX937" s="205" t="s">
        <v>79</v>
      </c>
      <c r="AY937" s="206" t="s">
        <v>169</v>
      </c>
    </row>
    <row r="938" spans="2:65" s="103" customFormat="1" ht="16.5" customHeight="1" x14ac:dyDescent="0.3">
      <c r="B938" s="104"/>
      <c r="C938" s="223">
        <f>MAX($C$106:C937)+1</f>
        <v>178</v>
      </c>
      <c r="D938" s="223" t="s">
        <v>397</v>
      </c>
      <c r="E938" s="224" t="s">
        <v>1101</v>
      </c>
      <c r="F938" s="225" t="s">
        <v>1102</v>
      </c>
      <c r="G938" s="226" t="s">
        <v>188</v>
      </c>
      <c r="H938" s="227">
        <v>219.071</v>
      </c>
      <c r="I938" s="88"/>
      <c r="J938" s="228">
        <f>ROUND(I938*H938,2)</f>
        <v>0</v>
      </c>
      <c r="K938" s="225" t="s">
        <v>175</v>
      </c>
      <c r="L938" s="229"/>
      <c r="M938" s="230" t="s">
        <v>5</v>
      </c>
      <c r="N938" s="231" t="s">
        <v>42</v>
      </c>
      <c r="O938" s="105"/>
      <c r="P938" s="193">
        <f>O938*H938</f>
        <v>0</v>
      </c>
      <c r="Q938" s="193">
        <v>1.5E-3</v>
      </c>
      <c r="R938" s="193">
        <f>Q938*H938</f>
        <v>0.32860650000000002</v>
      </c>
      <c r="S938" s="193">
        <v>0</v>
      </c>
      <c r="T938" s="194">
        <f>S938*H938</f>
        <v>0</v>
      </c>
      <c r="AR938" s="93" t="s">
        <v>402</v>
      </c>
      <c r="AT938" s="93" t="s">
        <v>397</v>
      </c>
      <c r="AU938" s="93" t="s">
        <v>81</v>
      </c>
      <c r="AY938" s="93" t="s">
        <v>169</v>
      </c>
      <c r="BE938" s="195">
        <f>IF(N938="základní",J938,0)</f>
        <v>0</v>
      </c>
      <c r="BF938" s="195">
        <f>IF(N938="snížená",J938,0)</f>
        <v>0</v>
      </c>
      <c r="BG938" s="195">
        <f>IF(N938="zákl. přenesená",J938,0)</f>
        <v>0</v>
      </c>
      <c r="BH938" s="195">
        <f>IF(N938="sníž. přenesená",J938,0)</f>
        <v>0</v>
      </c>
      <c r="BI938" s="195">
        <f>IF(N938="nulová",J938,0)</f>
        <v>0</v>
      </c>
      <c r="BJ938" s="93" t="s">
        <v>79</v>
      </c>
      <c r="BK938" s="195">
        <f>ROUND(I938*H938,2)</f>
        <v>0</v>
      </c>
      <c r="BL938" s="93" t="s">
        <v>266</v>
      </c>
      <c r="BM938" s="93" t="s">
        <v>1103</v>
      </c>
    </row>
    <row r="939" spans="2:65" s="205" customFormat="1" x14ac:dyDescent="0.3">
      <c r="B939" s="204"/>
      <c r="D939" s="198" t="s">
        <v>178</v>
      </c>
      <c r="F939" s="207" t="s">
        <v>1104</v>
      </c>
      <c r="H939" s="208">
        <v>219.071</v>
      </c>
      <c r="L939" s="204"/>
      <c r="M939" s="209"/>
      <c r="N939" s="210"/>
      <c r="O939" s="210"/>
      <c r="P939" s="210"/>
      <c r="Q939" s="210"/>
      <c r="R939" s="210"/>
      <c r="S939" s="210"/>
      <c r="T939" s="211"/>
      <c r="AT939" s="206" t="s">
        <v>178</v>
      </c>
      <c r="AU939" s="206" t="s">
        <v>81</v>
      </c>
      <c r="AV939" s="205" t="s">
        <v>81</v>
      </c>
      <c r="AW939" s="205" t="s">
        <v>6</v>
      </c>
      <c r="AX939" s="205" t="s">
        <v>79</v>
      </c>
      <c r="AY939" s="206" t="s">
        <v>169</v>
      </c>
    </row>
    <row r="940" spans="2:65" s="103" customFormat="1" ht="25.5" customHeight="1" x14ac:dyDescent="0.3">
      <c r="B940" s="104"/>
      <c r="C940" s="185">
        <f>MAX($C$106:C939)+1</f>
        <v>179</v>
      </c>
      <c r="D940" s="185" t="s">
        <v>171</v>
      </c>
      <c r="E940" s="186" t="s">
        <v>1105</v>
      </c>
      <c r="F940" s="187" t="s">
        <v>1106</v>
      </c>
      <c r="G940" s="188" t="s">
        <v>188</v>
      </c>
      <c r="H940" s="189">
        <v>453.41</v>
      </c>
      <c r="I940" s="87"/>
      <c r="J940" s="190">
        <f>ROUND(I940*H940,2)</f>
        <v>0</v>
      </c>
      <c r="K940" s="187" t="s">
        <v>175</v>
      </c>
      <c r="L940" s="104"/>
      <c r="M940" s="191" t="s">
        <v>5</v>
      </c>
      <c r="N940" s="192" t="s">
        <v>42</v>
      </c>
      <c r="O940" s="105"/>
      <c r="P940" s="193">
        <f>O940*H940</f>
        <v>0</v>
      </c>
      <c r="Q940" s="193">
        <v>1.16E-3</v>
      </c>
      <c r="R940" s="193">
        <f>Q940*H940</f>
        <v>0.52595560000000008</v>
      </c>
      <c r="S940" s="193">
        <v>0</v>
      </c>
      <c r="T940" s="194">
        <f>S940*H940</f>
        <v>0</v>
      </c>
      <c r="AR940" s="93" t="s">
        <v>266</v>
      </c>
      <c r="AT940" s="93" t="s">
        <v>171</v>
      </c>
      <c r="AU940" s="93" t="s">
        <v>81</v>
      </c>
      <c r="AY940" s="93" t="s">
        <v>169</v>
      </c>
      <c r="BE940" s="195">
        <f>IF(N940="základní",J940,0)</f>
        <v>0</v>
      </c>
      <c r="BF940" s="195">
        <f>IF(N940="snížená",J940,0)</f>
        <v>0</v>
      </c>
      <c r="BG940" s="195">
        <f>IF(N940="zákl. přenesená",J940,0)</f>
        <v>0</v>
      </c>
      <c r="BH940" s="195">
        <f>IF(N940="sníž. přenesená",J940,0)</f>
        <v>0</v>
      </c>
      <c r="BI940" s="195">
        <f>IF(N940="nulová",J940,0)</f>
        <v>0</v>
      </c>
      <c r="BJ940" s="93" t="s">
        <v>79</v>
      </c>
      <c r="BK940" s="195">
        <f>ROUND(I940*H940,2)</f>
        <v>0</v>
      </c>
      <c r="BL940" s="93" t="s">
        <v>266</v>
      </c>
      <c r="BM940" s="93" t="s">
        <v>1107</v>
      </c>
    </row>
    <row r="941" spans="2:65" s="103" customFormat="1" ht="67.5" x14ac:dyDescent="0.3">
      <c r="B941" s="104"/>
      <c r="D941" s="198" t="s">
        <v>207</v>
      </c>
      <c r="F941" s="220" t="s">
        <v>1108</v>
      </c>
      <c r="L941" s="104"/>
      <c r="M941" s="221"/>
      <c r="N941" s="105"/>
      <c r="O941" s="105"/>
      <c r="P941" s="105"/>
      <c r="Q941" s="105"/>
      <c r="R941" s="105"/>
      <c r="S941" s="105"/>
      <c r="T941" s="222"/>
      <c r="AT941" s="93" t="s">
        <v>207</v>
      </c>
      <c r="AU941" s="93" t="s">
        <v>81</v>
      </c>
    </row>
    <row r="942" spans="2:65" s="205" customFormat="1" x14ac:dyDescent="0.3">
      <c r="B942" s="204"/>
      <c r="D942" s="198" t="s">
        <v>178</v>
      </c>
      <c r="E942" s="206" t="s">
        <v>5</v>
      </c>
      <c r="F942" s="207" t="s">
        <v>1109</v>
      </c>
      <c r="H942" s="208">
        <v>453.41</v>
      </c>
      <c r="L942" s="204"/>
      <c r="M942" s="209"/>
      <c r="N942" s="210"/>
      <c r="O942" s="210"/>
      <c r="P942" s="210"/>
      <c r="Q942" s="210"/>
      <c r="R942" s="210"/>
      <c r="S942" s="210"/>
      <c r="T942" s="211"/>
      <c r="AT942" s="206" t="s">
        <v>178</v>
      </c>
      <c r="AU942" s="206" t="s">
        <v>81</v>
      </c>
      <c r="AV942" s="205" t="s">
        <v>81</v>
      </c>
      <c r="AW942" s="205" t="s">
        <v>35</v>
      </c>
      <c r="AX942" s="205" t="s">
        <v>71</v>
      </c>
      <c r="AY942" s="206" t="s">
        <v>169</v>
      </c>
    </row>
    <row r="943" spans="2:65" s="213" customFormat="1" x14ac:dyDescent="0.3">
      <c r="B943" s="212"/>
      <c r="D943" s="198" t="s">
        <v>178</v>
      </c>
      <c r="E943" s="214" t="s">
        <v>5</v>
      </c>
      <c r="F943" s="215" t="s">
        <v>181</v>
      </c>
      <c r="H943" s="216">
        <v>453.41</v>
      </c>
      <c r="L943" s="212"/>
      <c r="M943" s="217"/>
      <c r="N943" s="218"/>
      <c r="O943" s="218"/>
      <c r="P943" s="218"/>
      <c r="Q943" s="218"/>
      <c r="R943" s="218"/>
      <c r="S943" s="218"/>
      <c r="T943" s="219"/>
      <c r="AT943" s="214" t="s">
        <v>178</v>
      </c>
      <c r="AU943" s="214" t="s">
        <v>81</v>
      </c>
      <c r="AV943" s="213" t="s">
        <v>176</v>
      </c>
      <c r="AW943" s="213" t="s">
        <v>35</v>
      </c>
      <c r="AX943" s="213" t="s">
        <v>79</v>
      </c>
      <c r="AY943" s="214" t="s">
        <v>169</v>
      </c>
    </row>
    <row r="944" spans="2:65" s="103" customFormat="1" ht="16.5" customHeight="1" x14ac:dyDescent="0.3">
      <c r="B944" s="104"/>
      <c r="C944" s="223">
        <f>MAX($C$106:C943)+1</f>
        <v>180</v>
      </c>
      <c r="D944" s="223" t="s">
        <v>397</v>
      </c>
      <c r="E944" s="224" t="s">
        <v>1110</v>
      </c>
      <c r="F944" s="225" t="s">
        <v>1111</v>
      </c>
      <c r="G944" s="226" t="s">
        <v>188</v>
      </c>
      <c r="H944" s="227">
        <v>462.47800000000001</v>
      </c>
      <c r="I944" s="88"/>
      <c r="J944" s="228">
        <f>ROUND(I944*H944,2)</f>
        <v>0</v>
      </c>
      <c r="K944" s="225" t="s">
        <v>175</v>
      </c>
      <c r="L944" s="229"/>
      <c r="M944" s="230" t="s">
        <v>5</v>
      </c>
      <c r="N944" s="231" t="s">
        <v>42</v>
      </c>
      <c r="O944" s="105"/>
      <c r="P944" s="193">
        <f>O944*H944</f>
        <v>0</v>
      </c>
      <c r="Q944" s="193">
        <v>4.7999999999999996E-3</v>
      </c>
      <c r="R944" s="193">
        <f>Q944*H944</f>
        <v>2.2198943999999998</v>
      </c>
      <c r="S944" s="193">
        <v>0</v>
      </c>
      <c r="T944" s="194">
        <f>S944*H944</f>
        <v>0</v>
      </c>
      <c r="AR944" s="93" t="s">
        <v>402</v>
      </c>
      <c r="AT944" s="93" t="s">
        <v>397</v>
      </c>
      <c r="AU944" s="93" t="s">
        <v>81</v>
      </c>
      <c r="AY944" s="93" t="s">
        <v>169</v>
      </c>
      <c r="BE944" s="195">
        <f>IF(N944="základní",J944,0)</f>
        <v>0</v>
      </c>
      <c r="BF944" s="195">
        <f>IF(N944="snížená",J944,0)</f>
        <v>0</v>
      </c>
      <c r="BG944" s="195">
        <f>IF(N944="zákl. přenesená",J944,0)</f>
        <v>0</v>
      </c>
      <c r="BH944" s="195">
        <f>IF(N944="sníž. přenesená",J944,0)</f>
        <v>0</v>
      </c>
      <c r="BI944" s="195">
        <f>IF(N944="nulová",J944,0)</f>
        <v>0</v>
      </c>
      <c r="BJ944" s="93" t="s">
        <v>79</v>
      </c>
      <c r="BK944" s="195">
        <f>ROUND(I944*H944,2)</f>
        <v>0</v>
      </c>
      <c r="BL944" s="93" t="s">
        <v>266</v>
      </c>
      <c r="BM944" s="93" t="s">
        <v>1112</v>
      </c>
    </row>
    <row r="945" spans="2:65" s="205" customFormat="1" x14ac:dyDescent="0.3">
      <c r="B945" s="204"/>
      <c r="D945" s="198" t="s">
        <v>178</v>
      </c>
      <c r="F945" s="207" t="s">
        <v>1113</v>
      </c>
      <c r="H945" s="208">
        <v>462.47800000000001</v>
      </c>
      <c r="L945" s="204"/>
      <c r="M945" s="209"/>
      <c r="N945" s="210"/>
      <c r="O945" s="210"/>
      <c r="P945" s="210"/>
      <c r="Q945" s="210"/>
      <c r="R945" s="210"/>
      <c r="S945" s="210"/>
      <c r="T945" s="211"/>
      <c r="AT945" s="206" t="s">
        <v>178</v>
      </c>
      <c r="AU945" s="206" t="s">
        <v>81</v>
      </c>
      <c r="AV945" s="205" t="s">
        <v>81</v>
      </c>
      <c r="AW945" s="205" t="s">
        <v>6</v>
      </c>
      <c r="AX945" s="205" t="s">
        <v>79</v>
      </c>
      <c r="AY945" s="206" t="s">
        <v>169</v>
      </c>
    </row>
    <row r="946" spans="2:65" s="103" customFormat="1" ht="25.5" customHeight="1" x14ac:dyDescent="0.3">
      <c r="B946" s="104"/>
      <c r="C946" s="185">
        <f>MAX($C$106:C945)+1</f>
        <v>181</v>
      </c>
      <c r="D946" s="185" t="s">
        <v>171</v>
      </c>
      <c r="E946" s="186" t="s">
        <v>1114</v>
      </c>
      <c r="F946" s="187" t="s">
        <v>1115</v>
      </c>
      <c r="G946" s="188" t="s">
        <v>188</v>
      </c>
      <c r="H946" s="189">
        <v>453.41</v>
      </c>
      <c r="I946" s="87"/>
      <c r="J946" s="190">
        <f>ROUND(I946*H946,2)</f>
        <v>0</v>
      </c>
      <c r="K946" s="187" t="s">
        <v>175</v>
      </c>
      <c r="L946" s="104"/>
      <c r="M946" s="191" t="s">
        <v>5</v>
      </c>
      <c r="N946" s="192" t="s">
        <v>42</v>
      </c>
      <c r="O946" s="105"/>
      <c r="P946" s="193">
        <f>O946*H946</f>
        <v>0</v>
      </c>
      <c r="Q946" s="193">
        <v>1.16E-3</v>
      </c>
      <c r="R946" s="193">
        <f>Q946*H946</f>
        <v>0.52595560000000008</v>
      </c>
      <c r="S946" s="193">
        <v>0</v>
      </c>
      <c r="T946" s="194">
        <f>S946*H946</f>
        <v>0</v>
      </c>
      <c r="AR946" s="93" t="s">
        <v>266</v>
      </c>
      <c r="AT946" s="93" t="s">
        <v>171</v>
      </c>
      <c r="AU946" s="93" t="s">
        <v>81</v>
      </c>
      <c r="AY946" s="93" t="s">
        <v>169</v>
      </c>
      <c r="BE946" s="195">
        <f>IF(N946="základní",J946,0)</f>
        <v>0</v>
      </c>
      <c r="BF946" s="195">
        <f>IF(N946="snížená",J946,0)</f>
        <v>0</v>
      </c>
      <c r="BG946" s="195">
        <f>IF(N946="zákl. přenesená",J946,0)</f>
        <v>0</v>
      </c>
      <c r="BH946" s="195">
        <f>IF(N946="sníž. přenesená",J946,0)</f>
        <v>0</v>
      </c>
      <c r="BI946" s="195">
        <f>IF(N946="nulová",J946,0)</f>
        <v>0</v>
      </c>
      <c r="BJ946" s="93" t="s">
        <v>79</v>
      </c>
      <c r="BK946" s="195">
        <f>ROUND(I946*H946,2)</f>
        <v>0</v>
      </c>
      <c r="BL946" s="93" t="s">
        <v>266</v>
      </c>
      <c r="BM946" s="93" t="s">
        <v>1116</v>
      </c>
    </row>
    <row r="947" spans="2:65" s="103" customFormat="1" ht="67.5" x14ac:dyDescent="0.3">
      <c r="B947" s="104"/>
      <c r="D947" s="198" t="s">
        <v>207</v>
      </c>
      <c r="F947" s="220" t="s">
        <v>1108</v>
      </c>
      <c r="L947" s="104"/>
      <c r="M947" s="221"/>
      <c r="N947" s="105"/>
      <c r="O947" s="105"/>
      <c r="P947" s="105"/>
      <c r="Q947" s="105"/>
      <c r="R947" s="105"/>
      <c r="S947" s="105"/>
      <c r="T947" s="222"/>
      <c r="AT947" s="93" t="s">
        <v>207</v>
      </c>
      <c r="AU947" s="93" t="s">
        <v>81</v>
      </c>
    </row>
    <row r="948" spans="2:65" s="205" customFormat="1" x14ac:dyDescent="0.3">
      <c r="B948" s="204"/>
      <c r="D948" s="198" t="s">
        <v>178</v>
      </c>
      <c r="E948" s="206" t="s">
        <v>5</v>
      </c>
      <c r="F948" s="207" t="s">
        <v>1109</v>
      </c>
      <c r="H948" s="208">
        <v>453.41</v>
      </c>
      <c r="L948" s="204"/>
      <c r="M948" s="209"/>
      <c r="N948" s="210"/>
      <c r="O948" s="210"/>
      <c r="P948" s="210"/>
      <c r="Q948" s="210"/>
      <c r="R948" s="210"/>
      <c r="S948" s="210"/>
      <c r="T948" s="211"/>
      <c r="AT948" s="206" t="s">
        <v>178</v>
      </c>
      <c r="AU948" s="206" t="s">
        <v>81</v>
      </c>
      <c r="AV948" s="205" t="s">
        <v>81</v>
      </c>
      <c r="AW948" s="205" t="s">
        <v>35</v>
      </c>
      <c r="AX948" s="205" t="s">
        <v>71</v>
      </c>
      <c r="AY948" s="206" t="s">
        <v>169</v>
      </c>
    </row>
    <row r="949" spans="2:65" s="213" customFormat="1" x14ac:dyDescent="0.3">
      <c r="B949" s="212"/>
      <c r="D949" s="198" t="s">
        <v>178</v>
      </c>
      <c r="E949" s="214" t="s">
        <v>5</v>
      </c>
      <c r="F949" s="215" t="s">
        <v>181</v>
      </c>
      <c r="H949" s="216">
        <v>453.41</v>
      </c>
      <c r="L949" s="212"/>
      <c r="M949" s="217"/>
      <c r="N949" s="218"/>
      <c r="O949" s="218"/>
      <c r="P949" s="218"/>
      <c r="Q949" s="218"/>
      <c r="R949" s="218"/>
      <c r="S949" s="218"/>
      <c r="T949" s="219"/>
      <c r="AT949" s="214" t="s">
        <v>178</v>
      </c>
      <c r="AU949" s="214" t="s">
        <v>81</v>
      </c>
      <c r="AV949" s="213" t="s">
        <v>176</v>
      </c>
      <c r="AW949" s="213" t="s">
        <v>35</v>
      </c>
      <c r="AX949" s="213" t="s">
        <v>79</v>
      </c>
      <c r="AY949" s="214" t="s">
        <v>169</v>
      </c>
    </row>
    <row r="950" spans="2:65" s="103" customFormat="1" ht="16.5" customHeight="1" x14ac:dyDescent="0.3">
      <c r="B950" s="104"/>
      <c r="C950" s="223">
        <f>MAX($C$106:C949)+1</f>
        <v>182</v>
      </c>
      <c r="D950" s="223" t="s">
        <v>397</v>
      </c>
      <c r="E950" s="224" t="s">
        <v>1117</v>
      </c>
      <c r="F950" s="225" t="s">
        <v>1118</v>
      </c>
      <c r="G950" s="226" t="s">
        <v>205</v>
      </c>
      <c r="H950" s="227">
        <v>68.012</v>
      </c>
      <c r="I950" s="88"/>
      <c r="J950" s="228">
        <f>ROUND(I950*H950,2)</f>
        <v>0</v>
      </c>
      <c r="K950" s="225" t="s">
        <v>175</v>
      </c>
      <c r="L950" s="229"/>
      <c r="M950" s="230" t="s">
        <v>5</v>
      </c>
      <c r="N950" s="231" t="s">
        <v>42</v>
      </c>
      <c r="O950" s="105"/>
      <c r="P950" s="193">
        <f>O950*H950</f>
        <v>0</v>
      </c>
      <c r="Q950" s="193">
        <v>2.5000000000000001E-2</v>
      </c>
      <c r="R950" s="193">
        <f>Q950*H950</f>
        <v>1.7003000000000001</v>
      </c>
      <c r="S950" s="193">
        <v>0</v>
      </c>
      <c r="T950" s="194">
        <f>S950*H950</f>
        <v>0</v>
      </c>
      <c r="AR950" s="93" t="s">
        <v>402</v>
      </c>
      <c r="AT950" s="93" t="s">
        <v>397</v>
      </c>
      <c r="AU950" s="93" t="s">
        <v>81</v>
      </c>
      <c r="AY950" s="93" t="s">
        <v>169</v>
      </c>
      <c r="BE950" s="195">
        <f>IF(N950="základní",J950,0)</f>
        <v>0</v>
      </c>
      <c r="BF950" s="195">
        <f>IF(N950="snížená",J950,0)</f>
        <v>0</v>
      </c>
      <c r="BG950" s="195">
        <f>IF(N950="zákl. přenesená",J950,0)</f>
        <v>0</v>
      </c>
      <c r="BH950" s="195">
        <f>IF(N950="sníž. přenesená",J950,0)</f>
        <v>0</v>
      </c>
      <c r="BI950" s="195">
        <f>IF(N950="nulová",J950,0)</f>
        <v>0</v>
      </c>
      <c r="BJ950" s="93" t="s">
        <v>79</v>
      </c>
      <c r="BK950" s="195">
        <f>ROUND(I950*H950,2)</f>
        <v>0</v>
      </c>
      <c r="BL950" s="93" t="s">
        <v>266</v>
      </c>
      <c r="BM950" s="93" t="s">
        <v>1119</v>
      </c>
    </row>
    <row r="951" spans="2:65" s="205" customFormat="1" x14ac:dyDescent="0.3">
      <c r="B951" s="204"/>
      <c r="D951" s="198" t="s">
        <v>178</v>
      </c>
      <c r="E951" s="206" t="s">
        <v>5</v>
      </c>
      <c r="F951" s="207" t="s">
        <v>1120</v>
      </c>
      <c r="H951" s="208">
        <v>68.012</v>
      </c>
      <c r="L951" s="204"/>
      <c r="M951" s="209"/>
      <c r="N951" s="210"/>
      <c r="O951" s="210"/>
      <c r="P951" s="210"/>
      <c r="Q951" s="210"/>
      <c r="R951" s="210"/>
      <c r="S951" s="210"/>
      <c r="T951" s="211"/>
      <c r="AT951" s="206" t="s">
        <v>178</v>
      </c>
      <c r="AU951" s="206" t="s">
        <v>81</v>
      </c>
      <c r="AV951" s="205" t="s">
        <v>81</v>
      </c>
      <c r="AW951" s="205" t="s">
        <v>35</v>
      </c>
      <c r="AX951" s="205" t="s">
        <v>71</v>
      </c>
      <c r="AY951" s="206" t="s">
        <v>169</v>
      </c>
    </row>
    <row r="952" spans="2:65" s="213" customFormat="1" x14ac:dyDescent="0.3">
      <c r="B952" s="212"/>
      <c r="D952" s="198" t="s">
        <v>178</v>
      </c>
      <c r="E952" s="214" t="s">
        <v>5</v>
      </c>
      <c r="F952" s="215" t="s">
        <v>181</v>
      </c>
      <c r="H952" s="216">
        <v>68.012</v>
      </c>
      <c r="L952" s="212"/>
      <c r="M952" s="217"/>
      <c r="N952" s="218"/>
      <c r="O952" s="218"/>
      <c r="P952" s="218"/>
      <c r="Q952" s="218"/>
      <c r="R952" s="218"/>
      <c r="S952" s="218"/>
      <c r="T952" s="219"/>
      <c r="AT952" s="214" t="s">
        <v>178</v>
      </c>
      <c r="AU952" s="214" t="s">
        <v>81</v>
      </c>
      <c r="AV952" s="213" t="s">
        <v>176</v>
      </c>
      <c r="AW952" s="213" t="s">
        <v>35</v>
      </c>
      <c r="AX952" s="213" t="s">
        <v>79</v>
      </c>
      <c r="AY952" s="214" t="s">
        <v>169</v>
      </c>
    </row>
    <row r="953" spans="2:65" s="103" customFormat="1" ht="38.25" customHeight="1" x14ac:dyDescent="0.3">
      <c r="B953" s="104"/>
      <c r="C953" s="185">
        <f>MAX($C$106:C952)+1</f>
        <v>183</v>
      </c>
      <c r="D953" s="185" t="s">
        <v>171</v>
      </c>
      <c r="E953" s="186" t="s">
        <v>1121</v>
      </c>
      <c r="F953" s="187" t="s">
        <v>1122</v>
      </c>
      <c r="G953" s="188" t="s">
        <v>315</v>
      </c>
      <c r="H953" s="189">
        <v>8.9130000000000003</v>
      </c>
      <c r="I953" s="87"/>
      <c r="J953" s="190">
        <f>ROUND(I953*H953,2)</f>
        <v>0</v>
      </c>
      <c r="K953" s="187" t="s">
        <v>175</v>
      </c>
      <c r="L953" s="104"/>
      <c r="M953" s="191" t="s">
        <v>5</v>
      </c>
      <c r="N953" s="192" t="s">
        <v>42</v>
      </c>
      <c r="O953" s="105"/>
      <c r="P953" s="193">
        <f>O953*H953</f>
        <v>0</v>
      </c>
      <c r="Q953" s="193">
        <v>0</v>
      </c>
      <c r="R953" s="193">
        <f>Q953*H953</f>
        <v>0</v>
      </c>
      <c r="S953" s="193">
        <v>0</v>
      </c>
      <c r="T953" s="194">
        <f>S953*H953</f>
        <v>0</v>
      </c>
      <c r="AR953" s="93" t="s">
        <v>266</v>
      </c>
      <c r="AT953" s="93" t="s">
        <v>171</v>
      </c>
      <c r="AU953" s="93" t="s">
        <v>81</v>
      </c>
      <c r="AY953" s="93" t="s">
        <v>169</v>
      </c>
      <c r="BE953" s="195">
        <f>IF(N953="základní",J953,0)</f>
        <v>0</v>
      </c>
      <c r="BF953" s="195">
        <f>IF(N953="snížená",J953,0)</f>
        <v>0</v>
      </c>
      <c r="BG953" s="195">
        <f>IF(N953="zákl. přenesená",J953,0)</f>
        <v>0</v>
      </c>
      <c r="BH953" s="195">
        <f>IF(N953="sníž. přenesená",J953,0)</f>
        <v>0</v>
      </c>
      <c r="BI953" s="195">
        <f>IF(N953="nulová",J953,0)</f>
        <v>0</v>
      </c>
      <c r="BJ953" s="93" t="s">
        <v>79</v>
      </c>
      <c r="BK953" s="195">
        <f>ROUND(I953*H953,2)</f>
        <v>0</v>
      </c>
      <c r="BL953" s="93" t="s">
        <v>266</v>
      </c>
      <c r="BM953" s="93" t="s">
        <v>1123</v>
      </c>
    </row>
    <row r="954" spans="2:65" s="103" customFormat="1" ht="121.5" x14ac:dyDescent="0.3">
      <c r="B954" s="104"/>
      <c r="D954" s="198" t="s">
        <v>207</v>
      </c>
      <c r="F954" s="220" t="s">
        <v>1124</v>
      </c>
      <c r="L954" s="104"/>
      <c r="M954" s="221"/>
      <c r="N954" s="105"/>
      <c r="O954" s="105"/>
      <c r="P954" s="105"/>
      <c r="Q954" s="105"/>
      <c r="R954" s="105"/>
      <c r="S954" s="105"/>
      <c r="T954" s="222"/>
      <c r="AT954" s="93" t="s">
        <v>207</v>
      </c>
      <c r="AU954" s="93" t="s">
        <v>81</v>
      </c>
    </row>
    <row r="955" spans="2:65" s="173" customFormat="1" ht="29.85" customHeight="1" x14ac:dyDescent="0.3">
      <c r="B955" s="172"/>
      <c r="D955" s="174" t="s">
        <v>70</v>
      </c>
      <c r="E955" s="183" t="s">
        <v>1125</v>
      </c>
      <c r="F955" s="183" t="s">
        <v>1126</v>
      </c>
      <c r="J955" s="184">
        <f>BK955</f>
        <v>0</v>
      </c>
      <c r="L955" s="172"/>
      <c r="M955" s="177"/>
      <c r="N955" s="178"/>
      <c r="O955" s="178"/>
      <c r="P955" s="179">
        <f>P956</f>
        <v>0</v>
      </c>
      <c r="Q955" s="178"/>
      <c r="R955" s="179">
        <f>R956</f>
        <v>0</v>
      </c>
      <c r="S955" s="178"/>
      <c r="T955" s="180">
        <f>T956</f>
        <v>9.1999999999999998E-3</v>
      </c>
      <c r="AR955" s="174" t="s">
        <v>81</v>
      </c>
      <c r="AT955" s="181" t="s">
        <v>70</v>
      </c>
      <c r="AU955" s="181" t="s">
        <v>79</v>
      </c>
      <c r="AY955" s="174" t="s">
        <v>169</v>
      </c>
      <c r="BK955" s="182">
        <f>BK956</f>
        <v>0</v>
      </c>
    </row>
    <row r="956" spans="2:65" s="103" customFormat="1" ht="25.5" customHeight="1" x14ac:dyDescent="0.3">
      <c r="B956" s="104"/>
      <c r="C956" s="185">
        <f>MAX($C$106:C955)+1</f>
        <v>184</v>
      </c>
      <c r="D956" s="185" t="s">
        <v>171</v>
      </c>
      <c r="E956" s="186" t="s">
        <v>1127</v>
      </c>
      <c r="F956" s="187" t="s">
        <v>1128</v>
      </c>
      <c r="G956" s="188" t="s">
        <v>686</v>
      </c>
      <c r="H956" s="189">
        <v>1</v>
      </c>
      <c r="I956" s="87"/>
      <c r="J956" s="190">
        <f>ROUND(I956*H956,2)</f>
        <v>0</v>
      </c>
      <c r="K956" s="187" t="s">
        <v>175</v>
      </c>
      <c r="L956" s="104"/>
      <c r="M956" s="191" t="s">
        <v>5</v>
      </c>
      <c r="N956" s="192" t="s">
        <v>42</v>
      </c>
      <c r="O956" s="105"/>
      <c r="P956" s="193">
        <f>O956*H956</f>
        <v>0</v>
      </c>
      <c r="Q956" s="193">
        <v>0</v>
      </c>
      <c r="R956" s="193">
        <f>Q956*H956</f>
        <v>0</v>
      </c>
      <c r="S956" s="193">
        <v>9.1999999999999998E-3</v>
      </c>
      <c r="T956" s="194">
        <f>S956*H956</f>
        <v>9.1999999999999998E-3</v>
      </c>
      <c r="AR956" s="93" t="s">
        <v>266</v>
      </c>
      <c r="AT956" s="93" t="s">
        <v>171</v>
      </c>
      <c r="AU956" s="93" t="s">
        <v>81</v>
      </c>
      <c r="AY956" s="93" t="s">
        <v>169</v>
      </c>
      <c r="BE956" s="195">
        <f>IF(N956="základní",J956,0)</f>
        <v>0</v>
      </c>
      <c r="BF956" s="195">
        <f>IF(N956="snížená",J956,0)</f>
        <v>0</v>
      </c>
      <c r="BG956" s="195">
        <f>IF(N956="zákl. přenesená",J956,0)</f>
        <v>0</v>
      </c>
      <c r="BH956" s="195">
        <f>IF(N956="sníž. přenesená",J956,0)</f>
        <v>0</v>
      </c>
      <c r="BI956" s="195">
        <f>IF(N956="nulová",J956,0)</f>
        <v>0</v>
      </c>
      <c r="BJ956" s="93" t="s">
        <v>79</v>
      </c>
      <c r="BK956" s="195">
        <f>ROUND(I956*H956,2)</f>
        <v>0</v>
      </c>
      <c r="BL956" s="93" t="s">
        <v>266</v>
      </c>
      <c r="BM956" s="93" t="s">
        <v>1129</v>
      </c>
    </row>
    <row r="957" spans="2:65" s="173" customFormat="1" ht="29.85" customHeight="1" x14ac:dyDescent="0.3">
      <c r="B957" s="172"/>
      <c r="D957" s="174" t="s">
        <v>70</v>
      </c>
      <c r="E957" s="183" t="s">
        <v>1130</v>
      </c>
      <c r="F957" s="183" t="s">
        <v>1131</v>
      </c>
      <c r="J957" s="184">
        <f>BK957</f>
        <v>0</v>
      </c>
      <c r="L957" s="172"/>
      <c r="M957" s="177"/>
      <c r="N957" s="178"/>
      <c r="O957" s="178"/>
      <c r="P957" s="179">
        <f>SUM(P958:P1091)</f>
        <v>0</v>
      </c>
      <c r="Q957" s="178"/>
      <c r="R957" s="179">
        <f>SUM(R958:R1091)</f>
        <v>28.309887289999999</v>
      </c>
      <c r="S957" s="178"/>
      <c r="T957" s="180">
        <f>SUM(T958:T1091)</f>
        <v>1.2716421</v>
      </c>
      <c r="AR957" s="174" t="s">
        <v>81</v>
      </c>
      <c r="AT957" s="181" t="s">
        <v>70</v>
      </c>
      <c r="AU957" s="181" t="s">
        <v>79</v>
      </c>
      <c r="AY957" s="174" t="s">
        <v>169</v>
      </c>
      <c r="BK957" s="182">
        <f>SUM(BK958:BK1091)</f>
        <v>0</v>
      </c>
    </row>
    <row r="958" spans="2:65" s="103" customFormat="1" ht="38.25" customHeight="1" x14ac:dyDescent="0.3">
      <c r="B958" s="104"/>
      <c r="C958" s="185">
        <f>MAX($C$106:C957)+1</f>
        <v>185</v>
      </c>
      <c r="D958" s="185" t="s">
        <v>171</v>
      </c>
      <c r="E958" s="186" t="s">
        <v>1132</v>
      </c>
      <c r="F958" s="187" t="s">
        <v>1133</v>
      </c>
      <c r="G958" s="188" t="s">
        <v>188</v>
      </c>
      <c r="H958" s="189">
        <v>35</v>
      </c>
      <c r="I958" s="87"/>
      <c r="J958" s="190">
        <f>ROUND(I958*H958,2)</f>
        <v>0</v>
      </c>
      <c r="K958" s="187" t="s">
        <v>175</v>
      </c>
      <c r="L958" s="104"/>
      <c r="M958" s="191" t="s">
        <v>5</v>
      </c>
      <c r="N958" s="192" t="s">
        <v>42</v>
      </c>
      <c r="O958" s="105"/>
      <c r="P958" s="193">
        <f>O958*H958</f>
        <v>0</v>
      </c>
      <c r="Q958" s="193">
        <v>2.478E-2</v>
      </c>
      <c r="R958" s="193">
        <f>Q958*H958</f>
        <v>0.86729999999999996</v>
      </c>
      <c r="S958" s="193">
        <v>0</v>
      </c>
      <c r="T958" s="194">
        <f>S958*H958</f>
        <v>0</v>
      </c>
      <c r="AR958" s="93" t="s">
        <v>266</v>
      </c>
      <c r="AT958" s="93" t="s">
        <v>171</v>
      </c>
      <c r="AU958" s="93" t="s">
        <v>81</v>
      </c>
      <c r="AY958" s="93" t="s">
        <v>169</v>
      </c>
      <c r="BE958" s="195">
        <f>IF(N958="základní",J958,0)</f>
        <v>0</v>
      </c>
      <c r="BF958" s="195">
        <f>IF(N958="snížená",J958,0)</f>
        <v>0</v>
      </c>
      <c r="BG958" s="195">
        <f>IF(N958="zákl. přenesená",J958,0)</f>
        <v>0</v>
      </c>
      <c r="BH958" s="195">
        <f>IF(N958="sníž. přenesená",J958,0)</f>
        <v>0</v>
      </c>
      <c r="BI958" s="195">
        <f>IF(N958="nulová",J958,0)</f>
        <v>0</v>
      </c>
      <c r="BJ958" s="93" t="s">
        <v>79</v>
      </c>
      <c r="BK958" s="195">
        <f>ROUND(I958*H958,2)</f>
        <v>0</v>
      </c>
      <c r="BL958" s="93" t="s">
        <v>266</v>
      </c>
      <c r="BM958" s="93" t="s">
        <v>1134</v>
      </c>
    </row>
    <row r="959" spans="2:65" s="197" customFormat="1" x14ac:dyDescent="0.3">
      <c r="B959" s="196"/>
      <c r="D959" s="198" t="s">
        <v>178</v>
      </c>
      <c r="E959" s="199" t="s">
        <v>5</v>
      </c>
      <c r="F959" s="200" t="s">
        <v>1135</v>
      </c>
      <c r="H959" s="199" t="s">
        <v>5</v>
      </c>
      <c r="L959" s="196"/>
      <c r="M959" s="201"/>
      <c r="N959" s="202"/>
      <c r="O959" s="202"/>
      <c r="P959" s="202"/>
      <c r="Q959" s="202"/>
      <c r="R959" s="202"/>
      <c r="S959" s="202"/>
      <c r="T959" s="203"/>
      <c r="AT959" s="199" t="s">
        <v>178</v>
      </c>
      <c r="AU959" s="199" t="s">
        <v>81</v>
      </c>
      <c r="AV959" s="197" t="s">
        <v>79</v>
      </c>
      <c r="AW959" s="197" t="s">
        <v>35</v>
      </c>
      <c r="AX959" s="197" t="s">
        <v>71</v>
      </c>
      <c r="AY959" s="199" t="s">
        <v>169</v>
      </c>
    </row>
    <row r="960" spans="2:65" s="205" customFormat="1" x14ac:dyDescent="0.3">
      <c r="B960" s="204"/>
      <c r="D960" s="198" t="s">
        <v>178</v>
      </c>
      <c r="E960" s="206" t="s">
        <v>5</v>
      </c>
      <c r="F960" s="207" t="s">
        <v>1136</v>
      </c>
      <c r="H960" s="208">
        <v>35</v>
      </c>
      <c r="L960" s="204"/>
      <c r="M960" s="209"/>
      <c r="N960" s="210"/>
      <c r="O960" s="210"/>
      <c r="P960" s="210"/>
      <c r="Q960" s="210"/>
      <c r="R960" s="210"/>
      <c r="S960" s="210"/>
      <c r="T960" s="211"/>
      <c r="AT960" s="206" t="s">
        <v>178</v>
      </c>
      <c r="AU960" s="206" t="s">
        <v>81</v>
      </c>
      <c r="AV960" s="205" t="s">
        <v>81</v>
      </c>
      <c r="AW960" s="205" t="s">
        <v>35</v>
      </c>
      <c r="AX960" s="205" t="s">
        <v>71</v>
      </c>
      <c r="AY960" s="206" t="s">
        <v>169</v>
      </c>
    </row>
    <row r="961" spans="2:65" s="213" customFormat="1" x14ac:dyDescent="0.3">
      <c r="B961" s="212"/>
      <c r="D961" s="198" t="s">
        <v>178</v>
      </c>
      <c r="E961" s="214" t="s">
        <v>5</v>
      </c>
      <c r="F961" s="215" t="s">
        <v>181</v>
      </c>
      <c r="H961" s="216">
        <v>35</v>
      </c>
      <c r="L961" s="212"/>
      <c r="M961" s="217"/>
      <c r="N961" s="218"/>
      <c r="O961" s="218"/>
      <c r="P961" s="218"/>
      <c r="Q961" s="218"/>
      <c r="R961" s="218"/>
      <c r="S961" s="218"/>
      <c r="T961" s="219"/>
      <c r="AT961" s="214" t="s">
        <v>178</v>
      </c>
      <c r="AU961" s="214" t="s">
        <v>81</v>
      </c>
      <c r="AV961" s="213" t="s">
        <v>176</v>
      </c>
      <c r="AW961" s="213" t="s">
        <v>35</v>
      </c>
      <c r="AX961" s="213" t="s">
        <v>79</v>
      </c>
      <c r="AY961" s="214" t="s">
        <v>169</v>
      </c>
    </row>
    <row r="962" spans="2:65" s="103" customFormat="1" ht="38.25" customHeight="1" x14ac:dyDescent="0.3">
      <c r="B962" s="104"/>
      <c r="C962" s="185">
        <f>MAX($C$106:C961)+1</f>
        <v>186</v>
      </c>
      <c r="D962" s="185" t="s">
        <v>171</v>
      </c>
      <c r="E962" s="186" t="s">
        <v>1137</v>
      </c>
      <c r="F962" s="187" t="s">
        <v>1138</v>
      </c>
      <c r="G962" s="188" t="s">
        <v>188</v>
      </c>
      <c r="H962" s="189">
        <v>12.86</v>
      </c>
      <c r="I962" s="87"/>
      <c r="J962" s="190">
        <f>ROUND(I962*H962,2)</f>
        <v>0</v>
      </c>
      <c r="K962" s="187" t="s">
        <v>175</v>
      </c>
      <c r="L962" s="104"/>
      <c r="M962" s="191" t="s">
        <v>5</v>
      </c>
      <c r="N962" s="192" t="s">
        <v>42</v>
      </c>
      <c r="O962" s="105"/>
      <c r="P962" s="193">
        <f>O962*H962</f>
        <v>0</v>
      </c>
      <c r="Q962" s="193">
        <v>4.41E-2</v>
      </c>
      <c r="R962" s="193">
        <f>Q962*H962</f>
        <v>0.56712600000000002</v>
      </c>
      <c r="S962" s="193">
        <v>0</v>
      </c>
      <c r="T962" s="194">
        <f>S962*H962</f>
        <v>0</v>
      </c>
      <c r="AR962" s="93" t="s">
        <v>266</v>
      </c>
      <c r="AT962" s="93" t="s">
        <v>171</v>
      </c>
      <c r="AU962" s="93" t="s">
        <v>81</v>
      </c>
      <c r="AY962" s="93" t="s">
        <v>169</v>
      </c>
      <c r="BE962" s="195">
        <f>IF(N962="základní",J962,0)</f>
        <v>0</v>
      </c>
      <c r="BF962" s="195">
        <f>IF(N962="snížená",J962,0)</f>
        <v>0</v>
      </c>
      <c r="BG962" s="195">
        <f>IF(N962="zákl. přenesená",J962,0)</f>
        <v>0</v>
      </c>
      <c r="BH962" s="195">
        <f>IF(N962="sníž. přenesená",J962,0)</f>
        <v>0</v>
      </c>
      <c r="BI962" s="195">
        <f>IF(N962="nulová",J962,0)</f>
        <v>0</v>
      </c>
      <c r="BJ962" s="93" t="s">
        <v>79</v>
      </c>
      <c r="BK962" s="195">
        <f>ROUND(I962*H962,2)</f>
        <v>0</v>
      </c>
      <c r="BL962" s="93" t="s">
        <v>266</v>
      </c>
      <c r="BM962" s="93" t="s">
        <v>1139</v>
      </c>
    </row>
    <row r="963" spans="2:65" s="103" customFormat="1" ht="135" x14ac:dyDescent="0.3">
      <c r="B963" s="104"/>
      <c r="D963" s="198" t="s">
        <v>207</v>
      </c>
      <c r="F963" s="220" t="s">
        <v>1140</v>
      </c>
      <c r="L963" s="104"/>
      <c r="M963" s="221"/>
      <c r="N963" s="105"/>
      <c r="O963" s="105"/>
      <c r="P963" s="105"/>
      <c r="Q963" s="105"/>
      <c r="R963" s="105"/>
      <c r="S963" s="105"/>
      <c r="T963" s="222"/>
      <c r="AT963" s="93" t="s">
        <v>207</v>
      </c>
      <c r="AU963" s="93" t="s">
        <v>81</v>
      </c>
    </row>
    <row r="964" spans="2:65" s="197" customFormat="1" x14ac:dyDescent="0.3">
      <c r="B964" s="196"/>
      <c r="D964" s="198" t="s">
        <v>178</v>
      </c>
      <c r="E964" s="199" t="s">
        <v>5</v>
      </c>
      <c r="F964" s="200" t="s">
        <v>1141</v>
      </c>
      <c r="H964" s="199" t="s">
        <v>5</v>
      </c>
      <c r="L964" s="196"/>
      <c r="M964" s="201"/>
      <c r="N964" s="202"/>
      <c r="O964" s="202"/>
      <c r="P964" s="202"/>
      <c r="Q964" s="202"/>
      <c r="R964" s="202"/>
      <c r="S964" s="202"/>
      <c r="T964" s="203"/>
      <c r="AT964" s="199" t="s">
        <v>178</v>
      </c>
      <c r="AU964" s="199" t="s">
        <v>81</v>
      </c>
      <c r="AV964" s="197" t="s">
        <v>79</v>
      </c>
      <c r="AW964" s="197" t="s">
        <v>35</v>
      </c>
      <c r="AX964" s="197" t="s">
        <v>71</v>
      </c>
      <c r="AY964" s="199" t="s">
        <v>169</v>
      </c>
    </row>
    <row r="965" spans="2:65" s="205" customFormat="1" x14ac:dyDescent="0.3">
      <c r="B965" s="204"/>
      <c r="D965" s="198" t="s">
        <v>178</v>
      </c>
      <c r="E965" s="206" t="s">
        <v>5</v>
      </c>
      <c r="F965" s="207" t="s">
        <v>1142</v>
      </c>
      <c r="H965" s="208">
        <v>14.436</v>
      </c>
      <c r="L965" s="204"/>
      <c r="M965" s="209"/>
      <c r="N965" s="210"/>
      <c r="O965" s="210"/>
      <c r="P965" s="210"/>
      <c r="Q965" s="210"/>
      <c r="R965" s="210"/>
      <c r="S965" s="210"/>
      <c r="T965" s="211"/>
      <c r="AT965" s="206" t="s">
        <v>178</v>
      </c>
      <c r="AU965" s="206" t="s">
        <v>81</v>
      </c>
      <c r="AV965" s="205" t="s">
        <v>81</v>
      </c>
      <c r="AW965" s="205" t="s">
        <v>35</v>
      </c>
      <c r="AX965" s="205" t="s">
        <v>71</v>
      </c>
      <c r="AY965" s="206" t="s">
        <v>169</v>
      </c>
    </row>
    <row r="966" spans="2:65" s="197" customFormat="1" x14ac:dyDescent="0.3">
      <c r="B966" s="196"/>
      <c r="D966" s="198" t="s">
        <v>178</v>
      </c>
      <c r="E966" s="199" t="s">
        <v>5</v>
      </c>
      <c r="F966" s="200" t="s">
        <v>1143</v>
      </c>
      <c r="H966" s="199" t="s">
        <v>5</v>
      </c>
      <c r="L966" s="196"/>
      <c r="M966" s="201"/>
      <c r="N966" s="202"/>
      <c r="O966" s="202"/>
      <c r="P966" s="202"/>
      <c r="Q966" s="202"/>
      <c r="R966" s="202"/>
      <c r="S966" s="202"/>
      <c r="T966" s="203"/>
      <c r="AT966" s="199" t="s">
        <v>178</v>
      </c>
      <c r="AU966" s="199" t="s">
        <v>81</v>
      </c>
      <c r="AV966" s="197" t="s">
        <v>79</v>
      </c>
      <c r="AW966" s="197" t="s">
        <v>35</v>
      </c>
      <c r="AX966" s="197" t="s">
        <v>71</v>
      </c>
      <c r="AY966" s="199" t="s">
        <v>169</v>
      </c>
    </row>
    <row r="967" spans="2:65" s="205" customFormat="1" x14ac:dyDescent="0.3">
      <c r="B967" s="204"/>
      <c r="D967" s="198" t="s">
        <v>178</v>
      </c>
      <c r="E967" s="206" t="s">
        <v>5</v>
      </c>
      <c r="F967" s="207" t="s">
        <v>521</v>
      </c>
      <c r="H967" s="208">
        <v>-1.5760000000000001</v>
      </c>
      <c r="L967" s="204"/>
      <c r="M967" s="209"/>
      <c r="N967" s="210"/>
      <c r="O967" s="210"/>
      <c r="P967" s="210"/>
      <c r="Q967" s="210"/>
      <c r="R967" s="210"/>
      <c r="S967" s="210"/>
      <c r="T967" s="211"/>
      <c r="AT967" s="206" t="s">
        <v>178</v>
      </c>
      <c r="AU967" s="206" t="s">
        <v>81</v>
      </c>
      <c r="AV967" s="205" t="s">
        <v>81</v>
      </c>
      <c r="AW967" s="205" t="s">
        <v>35</v>
      </c>
      <c r="AX967" s="205" t="s">
        <v>71</v>
      </c>
      <c r="AY967" s="206" t="s">
        <v>169</v>
      </c>
    </row>
    <row r="968" spans="2:65" s="213" customFormat="1" x14ac:dyDescent="0.3">
      <c r="B968" s="212"/>
      <c r="D968" s="198" t="s">
        <v>178</v>
      </c>
      <c r="E968" s="214" t="s">
        <v>5</v>
      </c>
      <c r="F968" s="215" t="s">
        <v>181</v>
      </c>
      <c r="H968" s="216">
        <v>12.86</v>
      </c>
      <c r="L968" s="212"/>
      <c r="M968" s="217"/>
      <c r="N968" s="218"/>
      <c r="O968" s="218"/>
      <c r="P968" s="218"/>
      <c r="Q968" s="218"/>
      <c r="R968" s="218"/>
      <c r="S968" s="218"/>
      <c r="T968" s="219"/>
      <c r="AT968" s="214" t="s">
        <v>178</v>
      </c>
      <c r="AU968" s="214" t="s">
        <v>81</v>
      </c>
      <c r="AV968" s="213" t="s">
        <v>176</v>
      </c>
      <c r="AW968" s="213" t="s">
        <v>35</v>
      </c>
      <c r="AX968" s="213" t="s">
        <v>79</v>
      </c>
      <c r="AY968" s="214" t="s">
        <v>169</v>
      </c>
    </row>
    <row r="969" spans="2:65" s="103" customFormat="1" ht="38.25" customHeight="1" x14ac:dyDescent="0.3">
      <c r="B969" s="104"/>
      <c r="C969" s="185">
        <f>MAX($C$106:C968)+1</f>
        <v>187</v>
      </c>
      <c r="D969" s="185" t="s">
        <v>171</v>
      </c>
      <c r="E969" s="186" t="s">
        <v>1144</v>
      </c>
      <c r="F969" s="187" t="s">
        <v>1145</v>
      </c>
      <c r="G969" s="188" t="s">
        <v>188</v>
      </c>
      <c r="H969" s="189">
        <v>186.404</v>
      </c>
      <c r="I969" s="87"/>
      <c r="J969" s="190">
        <f>ROUND(I969*H969,2)</f>
        <v>0</v>
      </c>
      <c r="K969" s="187" t="s">
        <v>175</v>
      </c>
      <c r="L969" s="104"/>
      <c r="M969" s="191" t="s">
        <v>5</v>
      </c>
      <c r="N969" s="192" t="s">
        <v>42</v>
      </c>
      <c r="O969" s="105"/>
      <c r="P969" s="193">
        <f>O969*H969</f>
        <v>0</v>
      </c>
      <c r="Q969" s="193">
        <v>4.6199999999999998E-2</v>
      </c>
      <c r="R969" s="193">
        <f>Q969*H969</f>
        <v>8.6118647999999993</v>
      </c>
      <c r="S969" s="193">
        <v>0</v>
      </c>
      <c r="T969" s="194">
        <f>S969*H969</f>
        <v>0</v>
      </c>
      <c r="AR969" s="93" t="s">
        <v>266</v>
      </c>
      <c r="AT969" s="93" t="s">
        <v>171</v>
      </c>
      <c r="AU969" s="93" t="s">
        <v>81</v>
      </c>
      <c r="AY969" s="93" t="s">
        <v>169</v>
      </c>
      <c r="BE969" s="195">
        <f>IF(N969="základní",J969,0)</f>
        <v>0</v>
      </c>
      <c r="BF969" s="195">
        <f>IF(N969="snížená",J969,0)</f>
        <v>0</v>
      </c>
      <c r="BG969" s="195">
        <f>IF(N969="zákl. přenesená",J969,0)</f>
        <v>0</v>
      </c>
      <c r="BH969" s="195">
        <f>IF(N969="sníž. přenesená",J969,0)</f>
        <v>0</v>
      </c>
      <c r="BI969" s="195">
        <f>IF(N969="nulová",J969,0)</f>
        <v>0</v>
      </c>
      <c r="BJ969" s="93" t="s">
        <v>79</v>
      </c>
      <c r="BK969" s="195">
        <f>ROUND(I969*H969,2)</f>
        <v>0</v>
      </c>
      <c r="BL969" s="93" t="s">
        <v>266</v>
      </c>
      <c r="BM969" s="93" t="s">
        <v>1146</v>
      </c>
    </row>
    <row r="970" spans="2:65" s="103" customFormat="1" ht="135" x14ac:dyDescent="0.3">
      <c r="B970" s="104"/>
      <c r="D970" s="198" t="s">
        <v>207</v>
      </c>
      <c r="F970" s="220" t="s">
        <v>1140</v>
      </c>
      <c r="L970" s="104"/>
      <c r="M970" s="221"/>
      <c r="N970" s="105"/>
      <c r="O970" s="105"/>
      <c r="P970" s="105"/>
      <c r="Q970" s="105"/>
      <c r="R970" s="105"/>
      <c r="S970" s="105"/>
      <c r="T970" s="222"/>
      <c r="AT970" s="93" t="s">
        <v>207</v>
      </c>
      <c r="AU970" s="93" t="s">
        <v>81</v>
      </c>
    </row>
    <row r="971" spans="2:65" s="197" customFormat="1" x14ac:dyDescent="0.3">
      <c r="B971" s="196"/>
      <c r="D971" s="198" t="s">
        <v>178</v>
      </c>
      <c r="E971" s="199" t="s">
        <v>5</v>
      </c>
      <c r="F971" s="200" t="s">
        <v>1147</v>
      </c>
      <c r="H971" s="199" t="s">
        <v>5</v>
      </c>
      <c r="L971" s="196"/>
      <c r="M971" s="201"/>
      <c r="N971" s="202"/>
      <c r="O971" s="202"/>
      <c r="P971" s="202"/>
      <c r="Q971" s="202"/>
      <c r="R971" s="202"/>
      <c r="S971" s="202"/>
      <c r="T971" s="203"/>
      <c r="AT971" s="199" t="s">
        <v>178</v>
      </c>
      <c r="AU971" s="199" t="s">
        <v>81</v>
      </c>
      <c r="AV971" s="197" t="s">
        <v>79</v>
      </c>
      <c r="AW971" s="197" t="s">
        <v>35</v>
      </c>
      <c r="AX971" s="197" t="s">
        <v>71</v>
      </c>
      <c r="AY971" s="199" t="s">
        <v>169</v>
      </c>
    </row>
    <row r="972" spans="2:65" s="205" customFormat="1" x14ac:dyDescent="0.3">
      <c r="B972" s="204"/>
      <c r="D972" s="198" t="s">
        <v>178</v>
      </c>
      <c r="E972" s="206" t="s">
        <v>5</v>
      </c>
      <c r="F972" s="207" t="s">
        <v>513</v>
      </c>
      <c r="H972" s="208">
        <v>22.248000000000001</v>
      </c>
      <c r="L972" s="204"/>
      <c r="M972" s="209"/>
      <c r="N972" s="210"/>
      <c r="O972" s="210"/>
      <c r="P972" s="210"/>
      <c r="Q972" s="210"/>
      <c r="R972" s="210"/>
      <c r="S972" s="210"/>
      <c r="T972" s="211"/>
      <c r="AT972" s="206" t="s">
        <v>178</v>
      </c>
      <c r="AU972" s="206" t="s">
        <v>81</v>
      </c>
      <c r="AV972" s="205" t="s">
        <v>81</v>
      </c>
      <c r="AW972" s="205" t="s">
        <v>35</v>
      </c>
      <c r="AX972" s="205" t="s">
        <v>71</v>
      </c>
      <c r="AY972" s="206" t="s">
        <v>169</v>
      </c>
    </row>
    <row r="973" spans="2:65" s="205" customFormat="1" x14ac:dyDescent="0.3">
      <c r="B973" s="204"/>
      <c r="D973" s="198" t="s">
        <v>178</v>
      </c>
      <c r="E973" s="206" t="s">
        <v>5</v>
      </c>
      <c r="F973" s="207" t="s">
        <v>1148</v>
      </c>
      <c r="H973" s="208">
        <v>13.788</v>
      </c>
      <c r="L973" s="204"/>
      <c r="M973" s="209"/>
      <c r="N973" s="210"/>
      <c r="O973" s="210"/>
      <c r="P973" s="210"/>
      <c r="Q973" s="210"/>
      <c r="R973" s="210"/>
      <c r="S973" s="210"/>
      <c r="T973" s="211"/>
      <c r="AT973" s="206" t="s">
        <v>178</v>
      </c>
      <c r="AU973" s="206" t="s">
        <v>81</v>
      </c>
      <c r="AV973" s="205" t="s">
        <v>81</v>
      </c>
      <c r="AW973" s="205" t="s">
        <v>35</v>
      </c>
      <c r="AX973" s="205" t="s">
        <v>71</v>
      </c>
      <c r="AY973" s="206" t="s">
        <v>169</v>
      </c>
    </row>
    <row r="974" spans="2:65" s="205" customFormat="1" x14ac:dyDescent="0.3">
      <c r="B974" s="204"/>
      <c r="D974" s="198" t="s">
        <v>178</v>
      </c>
      <c r="E974" s="206" t="s">
        <v>5</v>
      </c>
      <c r="F974" s="207" t="s">
        <v>1149</v>
      </c>
      <c r="H974" s="208">
        <v>6.84</v>
      </c>
      <c r="L974" s="204"/>
      <c r="M974" s="209"/>
      <c r="N974" s="210"/>
      <c r="O974" s="210"/>
      <c r="P974" s="210"/>
      <c r="Q974" s="210"/>
      <c r="R974" s="210"/>
      <c r="S974" s="210"/>
      <c r="T974" s="211"/>
      <c r="AT974" s="206" t="s">
        <v>178</v>
      </c>
      <c r="AU974" s="206" t="s">
        <v>81</v>
      </c>
      <c r="AV974" s="205" t="s">
        <v>81</v>
      </c>
      <c r="AW974" s="205" t="s">
        <v>35</v>
      </c>
      <c r="AX974" s="205" t="s">
        <v>71</v>
      </c>
      <c r="AY974" s="206" t="s">
        <v>169</v>
      </c>
    </row>
    <row r="975" spans="2:65" s="205" customFormat="1" x14ac:dyDescent="0.3">
      <c r="B975" s="204"/>
      <c r="D975" s="198" t="s">
        <v>178</v>
      </c>
      <c r="E975" s="206" t="s">
        <v>5</v>
      </c>
      <c r="F975" s="207" t="s">
        <v>1150</v>
      </c>
      <c r="H975" s="208">
        <v>12.24</v>
      </c>
      <c r="L975" s="204"/>
      <c r="M975" s="209"/>
      <c r="N975" s="210"/>
      <c r="O975" s="210"/>
      <c r="P975" s="210"/>
      <c r="Q975" s="210"/>
      <c r="R975" s="210"/>
      <c r="S975" s="210"/>
      <c r="T975" s="211"/>
      <c r="AT975" s="206" t="s">
        <v>178</v>
      </c>
      <c r="AU975" s="206" t="s">
        <v>81</v>
      </c>
      <c r="AV975" s="205" t="s">
        <v>81</v>
      </c>
      <c r="AW975" s="205" t="s">
        <v>35</v>
      </c>
      <c r="AX975" s="205" t="s">
        <v>71</v>
      </c>
      <c r="AY975" s="206" t="s">
        <v>169</v>
      </c>
    </row>
    <row r="976" spans="2:65" s="205" customFormat="1" x14ac:dyDescent="0.3">
      <c r="B976" s="204"/>
      <c r="D976" s="198" t="s">
        <v>178</v>
      </c>
      <c r="E976" s="206" t="s">
        <v>5</v>
      </c>
      <c r="F976" s="207" t="s">
        <v>1151</v>
      </c>
      <c r="H976" s="208">
        <v>11.52</v>
      </c>
      <c r="L976" s="204"/>
      <c r="M976" s="209"/>
      <c r="N976" s="210"/>
      <c r="O976" s="210"/>
      <c r="P976" s="210"/>
      <c r="Q976" s="210"/>
      <c r="R976" s="210"/>
      <c r="S976" s="210"/>
      <c r="T976" s="211"/>
      <c r="AT976" s="206" t="s">
        <v>178</v>
      </c>
      <c r="AU976" s="206" t="s">
        <v>81</v>
      </c>
      <c r="AV976" s="205" t="s">
        <v>81</v>
      </c>
      <c r="AW976" s="205" t="s">
        <v>35</v>
      </c>
      <c r="AX976" s="205" t="s">
        <v>71</v>
      </c>
      <c r="AY976" s="206" t="s">
        <v>169</v>
      </c>
    </row>
    <row r="977" spans="2:65" s="205" customFormat="1" x14ac:dyDescent="0.3">
      <c r="B977" s="204"/>
      <c r="D977" s="198" t="s">
        <v>178</v>
      </c>
      <c r="E977" s="206" t="s">
        <v>5</v>
      </c>
      <c r="F977" s="207" t="s">
        <v>1152</v>
      </c>
      <c r="H977" s="208">
        <v>7.9560000000000004</v>
      </c>
      <c r="L977" s="204"/>
      <c r="M977" s="209"/>
      <c r="N977" s="210"/>
      <c r="O977" s="210"/>
      <c r="P977" s="210"/>
      <c r="Q977" s="210"/>
      <c r="R977" s="210"/>
      <c r="S977" s="210"/>
      <c r="T977" s="211"/>
      <c r="AT977" s="206" t="s">
        <v>178</v>
      </c>
      <c r="AU977" s="206" t="s">
        <v>81</v>
      </c>
      <c r="AV977" s="205" t="s">
        <v>81</v>
      </c>
      <c r="AW977" s="205" t="s">
        <v>35</v>
      </c>
      <c r="AX977" s="205" t="s">
        <v>71</v>
      </c>
      <c r="AY977" s="206" t="s">
        <v>169</v>
      </c>
    </row>
    <row r="978" spans="2:65" s="205" customFormat="1" x14ac:dyDescent="0.3">
      <c r="B978" s="204"/>
      <c r="D978" s="198" t="s">
        <v>178</v>
      </c>
      <c r="E978" s="206" t="s">
        <v>5</v>
      </c>
      <c r="F978" s="207" t="s">
        <v>1153</v>
      </c>
      <c r="H978" s="208">
        <v>10.116</v>
      </c>
      <c r="L978" s="204"/>
      <c r="M978" s="209"/>
      <c r="N978" s="210"/>
      <c r="O978" s="210"/>
      <c r="P978" s="210"/>
      <c r="Q978" s="210"/>
      <c r="R978" s="210"/>
      <c r="S978" s="210"/>
      <c r="T978" s="211"/>
      <c r="AT978" s="206" t="s">
        <v>178</v>
      </c>
      <c r="AU978" s="206" t="s">
        <v>81</v>
      </c>
      <c r="AV978" s="205" t="s">
        <v>81</v>
      </c>
      <c r="AW978" s="205" t="s">
        <v>35</v>
      </c>
      <c r="AX978" s="205" t="s">
        <v>71</v>
      </c>
      <c r="AY978" s="206" t="s">
        <v>169</v>
      </c>
    </row>
    <row r="979" spans="2:65" s="205" customFormat="1" x14ac:dyDescent="0.3">
      <c r="B979" s="204"/>
      <c r="D979" s="198" t="s">
        <v>178</v>
      </c>
      <c r="E979" s="206" t="s">
        <v>5</v>
      </c>
      <c r="F979" s="207" t="s">
        <v>1154</v>
      </c>
      <c r="H979" s="208">
        <v>21.96</v>
      </c>
      <c r="L979" s="204"/>
      <c r="M979" s="209"/>
      <c r="N979" s="210"/>
      <c r="O979" s="210"/>
      <c r="P979" s="210"/>
      <c r="Q979" s="210"/>
      <c r="R979" s="210"/>
      <c r="S979" s="210"/>
      <c r="T979" s="211"/>
      <c r="AT979" s="206" t="s">
        <v>178</v>
      </c>
      <c r="AU979" s="206" t="s">
        <v>81</v>
      </c>
      <c r="AV979" s="205" t="s">
        <v>81</v>
      </c>
      <c r="AW979" s="205" t="s">
        <v>35</v>
      </c>
      <c r="AX979" s="205" t="s">
        <v>71</v>
      </c>
      <c r="AY979" s="206" t="s">
        <v>169</v>
      </c>
    </row>
    <row r="980" spans="2:65" s="205" customFormat="1" x14ac:dyDescent="0.3">
      <c r="B980" s="204"/>
      <c r="D980" s="198" t="s">
        <v>178</v>
      </c>
      <c r="E980" s="206" t="s">
        <v>5</v>
      </c>
      <c r="F980" s="207" t="s">
        <v>1155</v>
      </c>
      <c r="H980" s="208">
        <v>1.44</v>
      </c>
      <c r="L980" s="204"/>
      <c r="M980" s="209"/>
      <c r="N980" s="210"/>
      <c r="O980" s="210"/>
      <c r="P980" s="210"/>
      <c r="Q980" s="210"/>
      <c r="R980" s="210"/>
      <c r="S980" s="210"/>
      <c r="T980" s="211"/>
      <c r="AT980" s="206" t="s">
        <v>178</v>
      </c>
      <c r="AU980" s="206" t="s">
        <v>81</v>
      </c>
      <c r="AV980" s="205" t="s">
        <v>81</v>
      </c>
      <c r="AW980" s="205" t="s">
        <v>35</v>
      </c>
      <c r="AX980" s="205" t="s">
        <v>71</v>
      </c>
      <c r="AY980" s="206" t="s">
        <v>169</v>
      </c>
    </row>
    <row r="981" spans="2:65" s="205" customFormat="1" x14ac:dyDescent="0.3">
      <c r="B981" s="204"/>
      <c r="D981" s="198" t="s">
        <v>178</v>
      </c>
      <c r="E981" s="206" t="s">
        <v>5</v>
      </c>
      <c r="F981" s="207" t="s">
        <v>1156</v>
      </c>
      <c r="H981" s="208">
        <v>29.231999999999999</v>
      </c>
      <c r="L981" s="204"/>
      <c r="M981" s="209"/>
      <c r="N981" s="210"/>
      <c r="O981" s="210"/>
      <c r="P981" s="210"/>
      <c r="Q981" s="210"/>
      <c r="R981" s="210"/>
      <c r="S981" s="210"/>
      <c r="T981" s="211"/>
      <c r="AT981" s="206" t="s">
        <v>178</v>
      </c>
      <c r="AU981" s="206" t="s">
        <v>81</v>
      </c>
      <c r="AV981" s="205" t="s">
        <v>81</v>
      </c>
      <c r="AW981" s="205" t="s">
        <v>35</v>
      </c>
      <c r="AX981" s="205" t="s">
        <v>71</v>
      </c>
      <c r="AY981" s="206" t="s">
        <v>169</v>
      </c>
    </row>
    <row r="982" spans="2:65" s="205" customFormat="1" x14ac:dyDescent="0.3">
      <c r="B982" s="204"/>
      <c r="D982" s="198" t="s">
        <v>178</v>
      </c>
      <c r="E982" s="206" t="s">
        <v>5</v>
      </c>
      <c r="F982" s="207" t="s">
        <v>1157</v>
      </c>
      <c r="H982" s="208">
        <v>33.875999999999998</v>
      </c>
      <c r="L982" s="204"/>
      <c r="M982" s="209"/>
      <c r="N982" s="210"/>
      <c r="O982" s="210"/>
      <c r="P982" s="210"/>
      <c r="Q982" s="210"/>
      <c r="R982" s="210"/>
      <c r="S982" s="210"/>
      <c r="T982" s="211"/>
      <c r="AT982" s="206" t="s">
        <v>178</v>
      </c>
      <c r="AU982" s="206" t="s">
        <v>81</v>
      </c>
      <c r="AV982" s="205" t="s">
        <v>81</v>
      </c>
      <c r="AW982" s="205" t="s">
        <v>35</v>
      </c>
      <c r="AX982" s="205" t="s">
        <v>71</v>
      </c>
      <c r="AY982" s="206" t="s">
        <v>169</v>
      </c>
    </row>
    <row r="983" spans="2:65" s="205" customFormat="1" x14ac:dyDescent="0.3">
      <c r="B983" s="204"/>
      <c r="D983" s="198" t="s">
        <v>178</v>
      </c>
      <c r="E983" s="206" t="s">
        <v>5</v>
      </c>
      <c r="F983" s="207" t="s">
        <v>1158</v>
      </c>
      <c r="H983" s="208">
        <v>28.584</v>
      </c>
      <c r="L983" s="204"/>
      <c r="M983" s="209"/>
      <c r="N983" s="210"/>
      <c r="O983" s="210"/>
      <c r="P983" s="210"/>
      <c r="Q983" s="210"/>
      <c r="R983" s="210"/>
      <c r="S983" s="210"/>
      <c r="T983" s="211"/>
      <c r="AT983" s="206" t="s">
        <v>178</v>
      </c>
      <c r="AU983" s="206" t="s">
        <v>81</v>
      </c>
      <c r="AV983" s="205" t="s">
        <v>81</v>
      </c>
      <c r="AW983" s="205" t="s">
        <v>35</v>
      </c>
      <c r="AX983" s="205" t="s">
        <v>71</v>
      </c>
      <c r="AY983" s="206" t="s">
        <v>169</v>
      </c>
    </row>
    <row r="984" spans="2:65" s="197" customFormat="1" x14ac:dyDescent="0.3">
      <c r="B984" s="196"/>
      <c r="D984" s="198" t="s">
        <v>178</v>
      </c>
      <c r="E984" s="199" t="s">
        <v>5</v>
      </c>
      <c r="F984" s="200" t="s">
        <v>497</v>
      </c>
      <c r="H984" s="199" t="s">
        <v>5</v>
      </c>
      <c r="L984" s="196"/>
      <c r="M984" s="201"/>
      <c r="N984" s="202"/>
      <c r="O984" s="202"/>
      <c r="P984" s="202"/>
      <c r="Q984" s="202"/>
      <c r="R984" s="202"/>
      <c r="S984" s="202"/>
      <c r="T984" s="203"/>
      <c r="AT984" s="199" t="s">
        <v>178</v>
      </c>
      <c r="AU984" s="199" t="s">
        <v>81</v>
      </c>
      <c r="AV984" s="197" t="s">
        <v>79</v>
      </c>
      <c r="AW984" s="197" t="s">
        <v>35</v>
      </c>
      <c r="AX984" s="197" t="s">
        <v>71</v>
      </c>
      <c r="AY984" s="199" t="s">
        <v>169</v>
      </c>
    </row>
    <row r="985" spans="2:65" s="205" customFormat="1" x14ac:dyDescent="0.3">
      <c r="B985" s="204"/>
      <c r="D985" s="198" t="s">
        <v>178</v>
      </c>
      <c r="E985" s="206" t="s">
        <v>5</v>
      </c>
      <c r="F985" s="207" t="s">
        <v>1159</v>
      </c>
      <c r="H985" s="208">
        <v>-9.4559999999999995</v>
      </c>
      <c r="L985" s="204"/>
      <c r="M985" s="209"/>
      <c r="N985" s="210"/>
      <c r="O985" s="210"/>
      <c r="P985" s="210"/>
      <c r="Q985" s="210"/>
      <c r="R985" s="210"/>
      <c r="S985" s="210"/>
      <c r="T985" s="211"/>
      <c r="AT985" s="206" t="s">
        <v>178</v>
      </c>
      <c r="AU985" s="206" t="s">
        <v>81</v>
      </c>
      <c r="AV985" s="205" t="s">
        <v>81</v>
      </c>
      <c r="AW985" s="205" t="s">
        <v>35</v>
      </c>
      <c r="AX985" s="205" t="s">
        <v>71</v>
      </c>
      <c r="AY985" s="206" t="s">
        <v>169</v>
      </c>
    </row>
    <row r="986" spans="2:65" s="205" customFormat="1" x14ac:dyDescent="0.3">
      <c r="B986" s="204"/>
      <c r="D986" s="198" t="s">
        <v>178</v>
      </c>
      <c r="E986" s="206" t="s">
        <v>5</v>
      </c>
      <c r="F986" s="207" t="s">
        <v>1160</v>
      </c>
      <c r="H986" s="208">
        <v>-1.7729999999999999</v>
      </c>
      <c r="L986" s="204"/>
      <c r="M986" s="209"/>
      <c r="N986" s="210"/>
      <c r="O986" s="210"/>
      <c r="P986" s="210"/>
      <c r="Q986" s="210"/>
      <c r="R986" s="210"/>
      <c r="S986" s="210"/>
      <c r="T986" s="211"/>
      <c r="AT986" s="206" t="s">
        <v>178</v>
      </c>
      <c r="AU986" s="206" t="s">
        <v>81</v>
      </c>
      <c r="AV986" s="205" t="s">
        <v>81</v>
      </c>
      <c r="AW986" s="205" t="s">
        <v>35</v>
      </c>
      <c r="AX986" s="205" t="s">
        <v>71</v>
      </c>
      <c r="AY986" s="206" t="s">
        <v>169</v>
      </c>
    </row>
    <row r="987" spans="2:65" s="205" customFormat="1" x14ac:dyDescent="0.3">
      <c r="B987" s="204"/>
      <c r="D987" s="198" t="s">
        <v>178</v>
      </c>
      <c r="E987" s="206" t="s">
        <v>5</v>
      </c>
      <c r="F987" s="207" t="s">
        <v>515</v>
      </c>
      <c r="H987" s="208">
        <v>-2.1669999999999998</v>
      </c>
      <c r="L987" s="204"/>
      <c r="M987" s="209"/>
      <c r="N987" s="210"/>
      <c r="O987" s="210"/>
      <c r="P987" s="210"/>
      <c r="Q987" s="210"/>
      <c r="R987" s="210"/>
      <c r="S987" s="210"/>
      <c r="T987" s="211"/>
      <c r="AT987" s="206" t="s">
        <v>178</v>
      </c>
      <c r="AU987" s="206" t="s">
        <v>81</v>
      </c>
      <c r="AV987" s="205" t="s">
        <v>81</v>
      </c>
      <c r="AW987" s="205" t="s">
        <v>35</v>
      </c>
      <c r="AX987" s="205" t="s">
        <v>71</v>
      </c>
      <c r="AY987" s="206" t="s">
        <v>169</v>
      </c>
    </row>
    <row r="988" spans="2:65" s="213" customFormat="1" x14ac:dyDescent="0.3">
      <c r="B988" s="212"/>
      <c r="D988" s="198" t="s">
        <v>178</v>
      </c>
      <c r="E988" s="214" t="s">
        <v>5</v>
      </c>
      <c r="F988" s="215" t="s">
        <v>181</v>
      </c>
      <c r="H988" s="216">
        <v>186.404</v>
      </c>
      <c r="L988" s="212"/>
      <c r="M988" s="217"/>
      <c r="N988" s="218"/>
      <c r="O988" s="218"/>
      <c r="P988" s="218"/>
      <c r="Q988" s="218"/>
      <c r="R988" s="218"/>
      <c r="S988" s="218"/>
      <c r="T988" s="219"/>
      <c r="AT988" s="214" t="s">
        <v>178</v>
      </c>
      <c r="AU988" s="214" t="s">
        <v>81</v>
      </c>
      <c r="AV988" s="213" t="s">
        <v>176</v>
      </c>
      <c r="AW988" s="213" t="s">
        <v>35</v>
      </c>
      <c r="AX988" s="213" t="s">
        <v>79</v>
      </c>
      <c r="AY988" s="214" t="s">
        <v>169</v>
      </c>
    </row>
    <row r="989" spans="2:65" s="103" customFormat="1" ht="51" customHeight="1" x14ac:dyDescent="0.3">
      <c r="B989" s="104"/>
      <c r="C989" s="185">
        <f>MAX($C$106:C988)+1</f>
        <v>188</v>
      </c>
      <c r="D989" s="185" t="s">
        <v>171</v>
      </c>
      <c r="E989" s="186" t="s">
        <v>1161</v>
      </c>
      <c r="F989" s="187" t="s">
        <v>1162</v>
      </c>
      <c r="G989" s="188" t="s">
        <v>188</v>
      </c>
      <c r="H989" s="189">
        <v>15.74</v>
      </c>
      <c r="I989" s="87"/>
      <c r="J989" s="190">
        <f>ROUND(I989*H989,2)</f>
        <v>0</v>
      </c>
      <c r="K989" s="187" t="s">
        <v>175</v>
      </c>
      <c r="L989" s="104"/>
      <c r="M989" s="191" t="s">
        <v>5</v>
      </c>
      <c r="N989" s="192" t="s">
        <v>42</v>
      </c>
      <c r="O989" s="105"/>
      <c r="P989" s="193">
        <f>O989*H989</f>
        <v>0</v>
      </c>
      <c r="Q989" s="193">
        <v>5.3460000000000001E-2</v>
      </c>
      <c r="R989" s="193">
        <f>Q989*H989</f>
        <v>0.8414604</v>
      </c>
      <c r="S989" s="193">
        <v>0</v>
      </c>
      <c r="T989" s="194">
        <f>S989*H989</f>
        <v>0</v>
      </c>
      <c r="AR989" s="93" t="s">
        <v>266</v>
      </c>
      <c r="AT989" s="93" t="s">
        <v>171</v>
      </c>
      <c r="AU989" s="93" t="s">
        <v>81</v>
      </c>
      <c r="AY989" s="93" t="s">
        <v>169</v>
      </c>
      <c r="BE989" s="195">
        <f>IF(N989="základní",J989,0)</f>
        <v>0</v>
      </c>
      <c r="BF989" s="195">
        <f>IF(N989="snížená",J989,0)</f>
        <v>0</v>
      </c>
      <c r="BG989" s="195">
        <f>IF(N989="zákl. přenesená",J989,0)</f>
        <v>0</v>
      </c>
      <c r="BH989" s="195">
        <f>IF(N989="sníž. přenesená",J989,0)</f>
        <v>0</v>
      </c>
      <c r="BI989" s="195">
        <f>IF(N989="nulová",J989,0)</f>
        <v>0</v>
      </c>
      <c r="BJ989" s="93" t="s">
        <v>79</v>
      </c>
      <c r="BK989" s="195">
        <f>ROUND(I989*H989,2)</f>
        <v>0</v>
      </c>
      <c r="BL989" s="93" t="s">
        <v>266</v>
      </c>
      <c r="BM989" s="93" t="s">
        <v>1163</v>
      </c>
    </row>
    <row r="990" spans="2:65" s="103" customFormat="1" ht="135" x14ac:dyDescent="0.3">
      <c r="B990" s="104"/>
      <c r="D990" s="198" t="s">
        <v>207</v>
      </c>
      <c r="F990" s="220" t="s">
        <v>1140</v>
      </c>
      <c r="L990" s="104"/>
      <c r="M990" s="221"/>
      <c r="N990" s="105"/>
      <c r="O990" s="105"/>
      <c r="P990" s="105"/>
      <c r="Q990" s="105"/>
      <c r="R990" s="105"/>
      <c r="S990" s="105"/>
      <c r="T990" s="222"/>
      <c r="AT990" s="93" t="s">
        <v>207</v>
      </c>
      <c r="AU990" s="93" t="s">
        <v>81</v>
      </c>
    </row>
    <row r="991" spans="2:65" s="197" customFormat="1" x14ac:dyDescent="0.3">
      <c r="B991" s="196"/>
      <c r="D991" s="198" t="s">
        <v>178</v>
      </c>
      <c r="E991" s="199" t="s">
        <v>5</v>
      </c>
      <c r="F991" s="200" t="s">
        <v>1164</v>
      </c>
      <c r="H991" s="199" t="s">
        <v>5</v>
      </c>
      <c r="L991" s="196"/>
      <c r="M991" s="201"/>
      <c r="N991" s="202"/>
      <c r="O991" s="202"/>
      <c r="P991" s="202"/>
      <c r="Q991" s="202"/>
      <c r="R991" s="202"/>
      <c r="S991" s="202"/>
      <c r="T991" s="203"/>
      <c r="AT991" s="199" t="s">
        <v>178</v>
      </c>
      <c r="AU991" s="199" t="s">
        <v>81</v>
      </c>
      <c r="AV991" s="197" t="s">
        <v>79</v>
      </c>
      <c r="AW991" s="197" t="s">
        <v>35</v>
      </c>
      <c r="AX991" s="197" t="s">
        <v>71</v>
      </c>
      <c r="AY991" s="199" t="s">
        <v>169</v>
      </c>
    </row>
    <row r="992" spans="2:65" s="205" customFormat="1" x14ac:dyDescent="0.3">
      <c r="B992" s="204"/>
      <c r="D992" s="198" t="s">
        <v>178</v>
      </c>
      <c r="E992" s="206" t="s">
        <v>5</v>
      </c>
      <c r="F992" s="207" t="s">
        <v>1165</v>
      </c>
      <c r="H992" s="208">
        <v>9.7200000000000006</v>
      </c>
      <c r="L992" s="204"/>
      <c r="M992" s="209"/>
      <c r="N992" s="210"/>
      <c r="O992" s="210"/>
      <c r="P992" s="210"/>
      <c r="Q992" s="210"/>
      <c r="R992" s="210"/>
      <c r="S992" s="210"/>
      <c r="T992" s="211"/>
      <c r="AT992" s="206" t="s">
        <v>178</v>
      </c>
      <c r="AU992" s="206" t="s">
        <v>81</v>
      </c>
      <c r="AV992" s="205" t="s">
        <v>81</v>
      </c>
      <c r="AW992" s="205" t="s">
        <v>35</v>
      </c>
      <c r="AX992" s="205" t="s">
        <v>71</v>
      </c>
      <c r="AY992" s="206" t="s">
        <v>169</v>
      </c>
    </row>
    <row r="993" spans="2:65" s="205" customFormat="1" x14ac:dyDescent="0.3">
      <c r="B993" s="204"/>
      <c r="D993" s="198" t="s">
        <v>178</v>
      </c>
      <c r="E993" s="206" t="s">
        <v>5</v>
      </c>
      <c r="F993" s="207" t="s">
        <v>1166</v>
      </c>
      <c r="H993" s="208">
        <v>7.5960000000000001</v>
      </c>
      <c r="L993" s="204"/>
      <c r="M993" s="209"/>
      <c r="N993" s="210"/>
      <c r="O993" s="210"/>
      <c r="P993" s="210"/>
      <c r="Q993" s="210"/>
      <c r="R993" s="210"/>
      <c r="S993" s="210"/>
      <c r="T993" s="211"/>
      <c r="AT993" s="206" t="s">
        <v>178</v>
      </c>
      <c r="AU993" s="206" t="s">
        <v>81</v>
      </c>
      <c r="AV993" s="205" t="s">
        <v>81</v>
      </c>
      <c r="AW993" s="205" t="s">
        <v>35</v>
      </c>
      <c r="AX993" s="205" t="s">
        <v>71</v>
      </c>
      <c r="AY993" s="206" t="s">
        <v>169</v>
      </c>
    </row>
    <row r="994" spans="2:65" s="197" customFormat="1" x14ac:dyDescent="0.3">
      <c r="B994" s="196"/>
      <c r="D994" s="198" t="s">
        <v>178</v>
      </c>
      <c r="E994" s="199" t="s">
        <v>5</v>
      </c>
      <c r="F994" s="200" t="s">
        <v>1143</v>
      </c>
      <c r="H994" s="199" t="s">
        <v>5</v>
      </c>
      <c r="L994" s="196"/>
      <c r="M994" s="201"/>
      <c r="N994" s="202"/>
      <c r="O994" s="202"/>
      <c r="P994" s="202"/>
      <c r="Q994" s="202"/>
      <c r="R994" s="202"/>
      <c r="S994" s="202"/>
      <c r="T994" s="203"/>
      <c r="AT994" s="199" t="s">
        <v>178</v>
      </c>
      <c r="AU994" s="199" t="s">
        <v>81</v>
      </c>
      <c r="AV994" s="197" t="s">
        <v>79</v>
      </c>
      <c r="AW994" s="197" t="s">
        <v>35</v>
      </c>
      <c r="AX994" s="197" t="s">
        <v>71</v>
      </c>
      <c r="AY994" s="199" t="s">
        <v>169</v>
      </c>
    </row>
    <row r="995" spans="2:65" s="205" customFormat="1" x14ac:dyDescent="0.3">
      <c r="B995" s="204"/>
      <c r="D995" s="198" t="s">
        <v>178</v>
      </c>
      <c r="E995" s="206" t="s">
        <v>5</v>
      </c>
      <c r="F995" s="207" t="s">
        <v>521</v>
      </c>
      <c r="H995" s="208">
        <v>-1.5760000000000001</v>
      </c>
      <c r="L995" s="204"/>
      <c r="M995" s="209"/>
      <c r="N995" s="210"/>
      <c r="O995" s="210"/>
      <c r="P995" s="210"/>
      <c r="Q995" s="210"/>
      <c r="R995" s="210"/>
      <c r="S995" s="210"/>
      <c r="T995" s="211"/>
      <c r="AT995" s="206" t="s">
        <v>178</v>
      </c>
      <c r="AU995" s="206" t="s">
        <v>81</v>
      </c>
      <c r="AV995" s="205" t="s">
        <v>81</v>
      </c>
      <c r="AW995" s="205" t="s">
        <v>35</v>
      </c>
      <c r="AX995" s="205" t="s">
        <v>71</v>
      </c>
      <c r="AY995" s="206" t="s">
        <v>169</v>
      </c>
    </row>
    <row r="996" spans="2:65" s="213" customFormat="1" x14ac:dyDescent="0.3">
      <c r="B996" s="212"/>
      <c r="D996" s="198" t="s">
        <v>178</v>
      </c>
      <c r="E996" s="214" t="s">
        <v>5</v>
      </c>
      <c r="F996" s="215" t="s">
        <v>181</v>
      </c>
      <c r="H996" s="216">
        <v>15.74</v>
      </c>
      <c r="L996" s="212"/>
      <c r="M996" s="217"/>
      <c r="N996" s="218"/>
      <c r="O996" s="218"/>
      <c r="P996" s="218"/>
      <c r="Q996" s="218"/>
      <c r="R996" s="218"/>
      <c r="S996" s="218"/>
      <c r="T996" s="219"/>
      <c r="AT996" s="214" t="s">
        <v>178</v>
      </c>
      <c r="AU996" s="214" t="s">
        <v>81</v>
      </c>
      <c r="AV996" s="213" t="s">
        <v>176</v>
      </c>
      <c r="AW996" s="213" t="s">
        <v>35</v>
      </c>
      <c r="AX996" s="213" t="s">
        <v>79</v>
      </c>
      <c r="AY996" s="214" t="s">
        <v>169</v>
      </c>
    </row>
    <row r="997" spans="2:65" s="103" customFormat="1" ht="25.5" customHeight="1" x14ac:dyDescent="0.3">
      <c r="B997" s="104"/>
      <c r="C997" s="185">
        <f>MAX($C$106:C996)+1</f>
        <v>189</v>
      </c>
      <c r="D997" s="185" t="s">
        <v>171</v>
      </c>
      <c r="E997" s="186" t="s">
        <v>1167</v>
      </c>
      <c r="F997" s="187" t="s">
        <v>1168</v>
      </c>
      <c r="G997" s="188" t="s">
        <v>188</v>
      </c>
      <c r="H997" s="189">
        <v>16.059999999999999</v>
      </c>
      <c r="I997" s="87"/>
      <c r="J997" s="190">
        <f>ROUND(I997*H997,2)</f>
        <v>0</v>
      </c>
      <c r="K997" s="187" t="s">
        <v>5</v>
      </c>
      <c r="L997" s="104"/>
      <c r="M997" s="191" t="s">
        <v>5</v>
      </c>
      <c r="N997" s="192" t="s">
        <v>42</v>
      </c>
      <c r="O997" s="105"/>
      <c r="P997" s="193">
        <f>O997*H997</f>
        <v>0</v>
      </c>
      <c r="Q997" s="193">
        <v>5.3460000000000001E-2</v>
      </c>
      <c r="R997" s="193">
        <f>Q997*H997</f>
        <v>0.85856759999999999</v>
      </c>
      <c r="S997" s="193">
        <v>0</v>
      </c>
      <c r="T997" s="194">
        <f>S997*H997</f>
        <v>0</v>
      </c>
      <c r="AR997" s="93" t="s">
        <v>266</v>
      </c>
      <c r="AT997" s="93" t="s">
        <v>171</v>
      </c>
      <c r="AU997" s="93" t="s">
        <v>81</v>
      </c>
      <c r="AY997" s="93" t="s">
        <v>169</v>
      </c>
      <c r="BE997" s="195">
        <f>IF(N997="základní",J997,0)</f>
        <v>0</v>
      </c>
      <c r="BF997" s="195">
        <f>IF(N997="snížená",J997,0)</f>
        <v>0</v>
      </c>
      <c r="BG997" s="195">
        <f>IF(N997="zákl. přenesená",J997,0)</f>
        <v>0</v>
      </c>
      <c r="BH997" s="195">
        <f>IF(N997="sníž. přenesená",J997,0)</f>
        <v>0</v>
      </c>
      <c r="BI997" s="195">
        <f>IF(N997="nulová",J997,0)</f>
        <v>0</v>
      </c>
      <c r="BJ997" s="93" t="s">
        <v>79</v>
      </c>
      <c r="BK997" s="195">
        <f>ROUND(I997*H997,2)</f>
        <v>0</v>
      </c>
      <c r="BL997" s="93" t="s">
        <v>266</v>
      </c>
      <c r="BM997" s="93" t="s">
        <v>1169</v>
      </c>
    </row>
    <row r="998" spans="2:65" s="103" customFormat="1" ht="135" x14ac:dyDescent="0.3">
      <c r="B998" s="104"/>
      <c r="D998" s="198" t="s">
        <v>207</v>
      </c>
      <c r="F998" s="220" t="s">
        <v>1140</v>
      </c>
      <c r="L998" s="104"/>
      <c r="M998" s="221"/>
      <c r="N998" s="105"/>
      <c r="O998" s="105"/>
      <c r="P998" s="105"/>
      <c r="Q998" s="105"/>
      <c r="R998" s="105"/>
      <c r="S998" s="105"/>
      <c r="T998" s="222"/>
      <c r="AT998" s="93" t="s">
        <v>207</v>
      </c>
      <c r="AU998" s="93" t="s">
        <v>81</v>
      </c>
    </row>
    <row r="999" spans="2:65" s="197" customFormat="1" x14ac:dyDescent="0.3">
      <c r="B999" s="196"/>
      <c r="D999" s="198" t="s">
        <v>178</v>
      </c>
      <c r="E999" s="199" t="s">
        <v>5</v>
      </c>
      <c r="F999" s="200" t="s">
        <v>1170</v>
      </c>
      <c r="H999" s="199" t="s">
        <v>5</v>
      </c>
      <c r="L999" s="196"/>
      <c r="M999" s="201"/>
      <c r="N999" s="202"/>
      <c r="O999" s="202"/>
      <c r="P999" s="202"/>
      <c r="Q999" s="202"/>
      <c r="R999" s="202"/>
      <c r="S999" s="202"/>
      <c r="T999" s="203"/>
      <c r="AT999" s="199" t="s">
        <v>178</v>
      </c>
      <c r="AU999" s="199" t="s">
        <v>81</v>
      </c>
      <c r="AV999" s="197" t="s">
        <v>79</v>
      </c>
      <c r="AW999" s="197" t="s">
        <v>35</v>
      </c>
      <c r="AX999" s="197" t="s">
        <v>71</v>
      </c>
      <c r="AY999" s="199" t="s">
        <v>169</v>
      </c>
    </row>
    <row r="1000" spans="2:65" s="205" customFormat="1" x14ac:dyDescent="0.3">
      <c r="B1000" s="204"/>
      <c r="D1000" s="198" t="s">
        <v>178</v>
      </c>
      <c r="E1000" s="206" t="s">
        <v>5</v>
      </c>
      <c r="F1000" s="207" t="s">
        <v>1171</v>
      </c>
      <c r="H1000" s="208">
        <v>16.559999999999999</v>
      </c>
      <c r="L1000" s="204"/>
      <c r="M1000" s="209"/>
      <c r="N1000" s="210"/>
      <c r="O1000" s="210"/>
      <c r="P1000" s="210"/>
      <c r="Q1000" s="210"/>
      <c r="R1000" s="210"/>
      <c r="S1000" s="210"/>
      <c r="T1000" s="211"/>
      <c r="AT1000" s="206" t="s">
        <v>178</v>
      </c>
      <c r="AU1000" s="206" t="s">
        <v>81</v>
      </c>
      <c r="AV1000" s="205" t="s">
        <v>81</v>
      </c>
      <c r="AW1000" s="205" t="s">
        <v>35</v>
      </c>
      <c r="AX1000" s="205" t="s">
        <v>71</v>
      </c>
      <c r="AY1000" s="206" t="s">
        <v>169</v>
      </c>
    </row>
    <row r="1001" spans="2:65" s="197" customFormat="1" x14ac:dyDescent="0.3">
      <c r="B1001" s="196"/>
      <c r="D1001" s="198" t="s">
        <v>178</v>
      </c>
      <c r="E1001" s="199" t="s">
        <v>5</v>
      </c>
      <c r="F1001" s="200" t="s">
        <v>1143</v>
      </c>
      <c r="H1001" s="199" t="s">
        <v>5</v>
      </c>
      <c r="L1001" s="196"/>
      <c r="M1001" s="201"/>
      <c r="N1001" s="202"/>
      <c r="O1001" s="202"/>
      <c r="P1001" s="202"/>
      <c r="Q1001" s="202"/>
      <c r="R1001" s="202"/>
      <c r="S1001" s="202"/>
      <c r="T1001" s="203"/>
      <c r="AT1001" s="199" t="s">
        <v>178</v>
      </c>
      <c r="AU1001" s="199" t="s">
        <v>81</v>
      </c>
      <c r="AV1001" s="197" t="s">
        <v>79</v>
      </c>
      <c r="AW1001" s="197" t="s">
        <v>35</v>
      </c>
      <c r="AX1001" s="197" t="s">
        <v>71</v>
      </c>
      <c r="AY1001" s="199" t="s">
        <v>169</v>
      </c>
    </row>
    <row r="1002" spans="2:65" s="205" customFormat="1" x14ac:dyDescent="0.3">
      <c r="B1002" s="204"/>
      <c r="D1002" s="198" t="s">
        <v>178</v>
      </c>
      <c r="E1002" s="206" t="s">
        <v>5</v>
      </c>
      <c r="F1002" s="207" t="s">
        <v>1172</v>
      </c>
      <c r="H1002" s="208">
        <v>-0.5</v>
      </c>
      <c r="L1002" s="204"/>
      <c r="M1002" s="209"/>
      <c r="N1002" s="210"/>
      <c r="O1002" s="210"/>
      <c r="P1002" s="210"/>
      <c r="Q1002" s="210"/>
      <c r="R1002" s="210"/>
      <c r="S1002" s="210"/>
      <c r="T1002" s="211"/>
      <c r="AT1002" s="206" t="s">
        <v>178</v>
      </c>
      <c r="AU1002" s="206" t="s">
        <v>81</v>
      </c>
      <c r="AV1002" s="205" t="s">
        <v>81</v>
      </c>
      <c r="AW1002" s="205" t="s">
        <v>35</v>
      </c>
      <c r="AX1002" s="205" t="s">
        <v>71</v>
      </c>
      <c r="AY1002" s="206" t="s">
        <v>169</v>
      </c>
    </row>
    <row r="1003" spans="2:65" s="213" customFormat="1" x14ac:dyDescent="0.3">
      <c r="B1003" s="212"/>
      <c r="D1003" s="198" t="s">
        <v>178</v>
      </c>
      <c r="E1003" s="214" t="s">
        <v>5</v>
      </c>
      <c r="F1003" s="215" t="s">
        <v>181</v>
      </c>
      <c r="H1003" s="216">
        <v>16.059999999999999</v>
      </c>
      <c r="L1003" s="212"/>
      <c r="M1003" s="217"/>
      <c r="N1003" s="218"/>
      <c r="O1003" s="218"/>
      <c r="P1003" s="218"/>
      <c r="Q1003" s="218"/>
      <c r="R1003" s="218"/>
      <c r="S1003" s="218"/>
      <c r="T1003" s="219"/>
      <c r="AT1003" s="214" t="s">
        <v>178</v>
      </c>
      <c r="AU1003" s="214" t="s">
        <v>81</v>
      </c>
      <c r="AV1003" s="213" t="s">
        <v>176</v>
      </c>
      <c r="AW1003" s="213" t="s">
        <v>35</v>
      </c>
      <c r="AX1003" s="213" t="s">
        <v>79</v>
      </c>
      <c r="AY1003" s="214" t="s">
        <v>169</v>
      </c>
    </row>
    <row r="1004" spans="2:65" s="103" customFormat="1" ht="51" customHeight="1" x14ac:dyDescent="0.3">
      <c r="B1004" s="104"/>
      <c r="C1004" s="185">
        <f>MAX($C$106:C1003)+1</f>
        <v>190</v>
      </c>
      <c r="D1004" s="185" t="s">
        <v>171</v>
      </c>
      <c r="E1004" s="186" t="s">
        <v>1173</v>
      </c>
      <c r="F1004" s="187" t="s">
        <v>1174</v>
      </c>
      <c r="G1004" s="188" t="s">
        <v>188</v>
      </c>
      <c r="H1004" s="189">
        <v>13.183999999999999</v>
      </c>
      <c r="I1004" s="87"/>
      <c r="J1004" s="190">
        <f>ROUND(I1004*H1004,2)</f>
        <v>0</v>
      </c>
      <c r="K1004" s="187" t="s">
        <v>175</v>
      </c>
      <c r="L1004" s="104"/>
      <c r="M1004" s="191" t="s">
        <v>5</v>
      </c>
      <c r="N1004" s="192" t="s">
        <v>42</v>
      </c>
      <c r="O1004" s="105"/>
      <c r="P1004" s="193">
        <f>O1004*H1004</f>
        <v>0</v>
      </c>
      <c r="Q1004" s="193">
        <v>5.4030000000000002E-2</v>
      </c>
      <c r="R1004" s="193">
        <f>Q1004*H1004</f>
        <v>0.71233152</v>
      </c>
      <c r="S1004" s="193">
        <v>0</v>
      </c>
      <c r="T1004" s="194">
        <f>S1004*H1004</f>
        <v>0</v>
      </c>
      <c r="AR1004" s="93" t="s">
        <v>266</v>
      </c>
      <c r="AT1004" s="93" t="s">
        <v>171</v>
      </c>
      <c r="AU1004" s="93" t="s">
        <v>81</v>
      </c>
      <c r="AY1004" s="93" t="s">
        <v>169</v>
      </c>
      <c r="BE1004" s="195">
        <f>IF(N1004="základní",J1004,0)</f>
        <v>0</v>
      </c>
      <c r="BF1004" s="195">
        <f>IF(N1004="snížená",J1004,0)</f>
        <v>0</v>
      </c>
      <c r="BG1004" s="195">
        <f>IF(N1004="zákl. přenesená",J1004,0)</f>
        <v>0</v>
      </c>
      <c r="BH1004" s="195">
        <f>IF(N1004="sníž. přenesená",J1004,0)</f>
        <v>0</v>
      </c>
      <c r="BI1004" s="195">
        <f>IF(N1004="nulová",J1004,0)</f>
        <v>0</v>
      </c>
      <c r="BJ1004" s="93" t="s">
        <v>79</v>
      </c>
      <c r="BK1004" s="195">
        <f>ROUND(I1004*H1004,2)</f>
        <v>0</v>
      </c>
      <c r="BL1004" s="93" t="s">
        <v>266</v>
      </c>
      <c r="BM1004" s="93" t="s">
        <v>1175</v>
      </c>
    </row>
    <row r="1005" spans="2:65" s="103" customFormat="1" ht="135" x14ac:dyDescent="0.3">
      <c r="B1005" s="104"/>
      <c r="D1005" s="198" t="s">
        <v>207</v>
      </c>
      <c r="F1005" s="220" t="s">
        <v>1140</v>
      </c>
      <c r="L1005" s="104"/>
      <c r="M1005" s="221"/>
      <c r="N1005" s="105"/>
      <c r="O1005" s="105"/>
      <c r="P1005" s="105"/>
      <c r="Q1005" s="105"/>
      <c r="R1005" s="105"/>
      <c r="S1005" s="105"/>
      <c r="T1005" s="222"/>
      <c r="AT1005" s="93" t="s">
        <v>207</v>
      </c>
      <c r="AU1005" s="93" t="s">
        <v>81</v>
      </c>
    </row>
    <row r="1006" spans="2:65" s="197" customFormat="1" x14ac:dyDescent="0.3">
      <c r="B1006" s="196"/>
      <c r="D1006" s="198" t="s">
        <v>178</v>
      </c>
      <c r="E1006" s="199" t="s">
        <v>5</v>
      </c>
      <c r="F1006" s="200" t="s">
        <v>1176</v>
      </c>
      <c r="H1006" s="199" t="s">
        <v>5</v>
      </c>
      <c r="L1006" s="196"/>
      <c r="M1006" s="201"/>
      <c r="N1006" s="202"/>
      <c r="O1006" s="202"/>
      <c r="P1006" s="202"/>
      <c r="Q1006" s="202"/>
      <c r="R1006" s="202"/>
      <c r="S1006" s="202"/>
      <c r="T1006" s="203"/>
      <c r="AT1006" s="199" t="s">
        <v>178</v>
      </c>
      <c r="AU1006" s="199" t="s">
        <v>81</v>
      </c>
      <c r="AV1006" s="197" t="s">
        <v>79</v>
      </c>
      <c r="AW1006" s="197" t="s">
        <v>35</v>
      </c>
      <c r="AX1006" s="197" t="s">
        <v>71</v>
      </c>
      <c r="AY1006" s="199" t="s">
        <v>169</v>
      </c>
    </row>
    <row r="1007" spans="2:65" s="205" customFormat="1" x14ac:dyDescent="0.3">
      <c r="B1007" s="204"/>
      <c r="D1007" s="198" t="s">
        <v>178</v>
      </c>
      <c r="E1007" s="206" t="s">
        <v>5</v>
      </c>
      <c r="F1007" s="207" t="s">
        <v>1177</v>
      </c>
      <c r="H1007" s="208">
        <v>6.48</v>
      </c>
      <c r="L1007" s="204"/>
      <c r="M1007" s="209"/>
      <c r="N1007" s="210"/>
      <c r="O1007" s="210"/>
      <c r="P1007" s="210"/>
      <c r="Q1007" s="210"/>
      <c r="R1007" s="210"/>
      <c r="S1007" s="210"/>
      <c r="T1007" s="211"/>
      <c r="AT1007" s="206" t="s">
        <v>178</v>
      </c>
      <c r="AU1007" s="206" t="s">
        <v>81</v>
      </c>
      <c r="AV1007" s="205" t="s">
        <v>81</v>
      </c>
      <c r="AW1007" s="205" t="s">
        <v>35</v>
      </c>
      <c r="AX1007" s="205" t="s">
        <v>71</v>
      </c>
      <c r="AY1007" s="206" t="s">
        <v>169</v>
      </c>
    </row>
    <row r="1008" spans="2:65" s="205" customFormat="1" x14ac:dyDescent="0.3">
      <c r="B1008" s="204"/>
      <c r="D1008" s="198" t="s">
        <v>178</v>
      </c>
      <c r="E1008" s="206" t="s">
        <v>5</v>
      </c>
      <c r="F1008" s="207" t="s">
        <v>1178</v>
      </c>
      <c r="H1008" s="208">
        <v>8.2799999999999994</v>
      </c>
      <c r="L1008" s="204"/>
      <c r="M1008" s="209"/>
      <c r="N1008" s="210"/>
      <c r="O1008" s="210"/>
      <c r="P1008" s="210"/>
      <c r="Q1008" s="210"/>
      <c r="R1008" s="210"/>
      <c r="S1008" s="210"/>
      <c r="T1008" s="211"/>
      <c r="AT1008" s="206" t="s">
        <v>178</v>
      </c>
      <c r="AU1008" s="206" t="s">
        <v>81</v>
      </c>
      <c r="AV1008" s="205" t="s">
        <v>81</v>
      </c>
      <c r="AW1008" s="205" t="s">
        <v>35</v>
      </c>
      <c r="AX1008" s="205" t="s">
        <v>71</v>
      </c>
      <c r="AY1008" s="206" t="s">
        <v>169</v>
      </c>
    </row>
    <row r="1009" spans="2:65" s="197" customFormat="1" x14ac:dyDescent="0.3">
      <c r="B1009" s="196"/>
      <c r="D1009" s="198" t="s">
        <v>178</v>
      </c>
      <c r="E1009" s="199" t="s">
        <v>5</v>
      </c>
      <c r="F1009" s="200" t="s">
        <v>497</v>
      </c>
      <c r="H1009" s="199" t="s">
        <v>5</v>
      </c>
      <c r="L1009" s="196"/>
      <c r="M1009" s="201"/>
      <c r="N1009" s="202"/>
      <c r="O1009" s="202"/>
      <c r="P1009" s="202"/>
      <c r="Q1009" s="202"/>
      <c r="R1009" s="202"/>
      <c r="S1009" s="202"/>
      <c r="T1009" s="203"/>
      <c r="AT1009" s="199" t="s">
        <v>178</v>
      </c>
      <c r="AU1009" s="199" t="s">
        <v>81</v>
      </c>
      <c r="AV1009" s="197" t="s">
        <v>79</v>
      </c>
      <c r="AW1009" s="197" t="s">
        <v>35</v>
      </c>
      <c r="AX1009" s="197" t="s">
        <v>71</v>
      </c>
      <c r="AY1009" s="199" t="s">
        <v>169</v>
      </c>
    </row>
    <row r="1010" spans="2:65" s="205" customFormat="1" x14ac:dyDescent="0.3">
      <c r="B1010" s="204"/>
      <c r="D1010" s="198" t="s">
        <v>178</v>
      </c>
      <c r="E1010" s="206" t="s">
        <v>5</v>
      </c>
      <c r="F1010" s="207" t="s">
        <v>521</v>
      </c>
      <c r="H1010" s="208">
        <v>-1.5760000000000001</v>
      </c>
      <c r="L1010" s="204"/>
      <c r="M1010" s="209"/>
      <c r="N1010" s="210"/>
      <c r="O1010" s="210"/>
      <c r="P1010" s="210"/>
      <c r="Q1010" s="210"/>
      <c r="R1010" s="210"/>
      <c r="S1010" s="210"/>
      <c r="T1010" s="211"/>
      <c r="AT1010" s="206" t="s">
        <v>178</v>
      </c>
      <c r="AU1010" s="206" t="s">
        <v>81</v>
      </c>
      <c r="AV1010" s="205" t="s">
        <v>81</v>
      </c>
      <c r="AW1010" s="205" t="s">
        <v>35</v>
      </c>
      <c r="AX1010" s="205" t="s">
        <v>71</v>
      </c>
      <c r="AY1010" s="206" t="s">
        <v>169</v>
      </c>
    </row>
    <row r="1011" spans="2:65" s="213" customFormat="1" x14ac:dyDescent="0.3">
      <c r="B1011" s="212"/>
      <c r="D1011" s="198" t="s">
        <v>178</v>
      </c>
      <c r="E1011" s="214" t="s">
        <v>5</v>
      </c>
      <c r="F1011" s="215" t="s">
        <v>181</v>
      </c>
      <c r="H1011" s="216">
        <v>13.183999999999999</v>
      </c>
      <c r="L1011" s="212"/>
      <c r="M1011" s="217"/>
      <c r="N1011" s="218"/>
      <c r="O1011" s="218"/>
      <c r="P1011" s="218"/>
      <c r="Q1011" s="218"/>
      <c r="R1011" s="218"/>
      <c r="S1011" s="218"/>
      <c r="T1011" s="219"/>
      <c r="AT1011" s="214" t="s">
        <v>178</v>
      </c>
      <c r="AU1011" s="214" t="s">
        <v>81</v>
      </c>
      <c r="AV1011" s="213" t="s">
        <v>176</v>
      </c>
      <c r="AW1011" s="213" t="s">
        <v>35</v>
      </c>
      <c r="AX1011" s="213" t="s">
        <v>79</v>
      </c>
      <c r="AY1011" s="214" t="s">
        <v>169</v>
      </c>
    </row>
    <row r="1012" spans="2:65" s="103" customFormat="1" ht="25.5" customHeight="1" x14ac:dyDescent="0.3">
      <c r="B1012" s="104"/>
      <c r="C1012" s="185">
        <f>MAX($C$106:C1011)+1</f>
        <v>191</v>
      </c>
      <c r="D1012" s="185" t="s">
        <v>171</v>
      </c>
      <c r="E1012" s="186" t="s">
        <v>1179</v>
      </c>
      <c r="F1012" s="187" t="s">
        <v>1180</v>
      </c>
      <c r="G1012" s="188" t="s">
        <v>188</v>
      </c>
      <c r="H1012" s="189">
        <v>116.491</v>
      </c>
      <c r="I1012" s="87"/>
      <c r="J1012" s="190">
        <f>ROUND(I1012*H1012,2)</f>
        <v>0</v>
      </c>
      <c r="K1012" s="187" t="s">
        <v>5</v>
      </c>
      <c r="L1012" s="104"/>
      <c r="M1012" s="191" t="s">
        <v>5</v>
      </c>
      <c r="N1012" s="192" t="s">
        <v>42</v>
      </c>
      <c r="O1012" s="105"/>
      <c r="P1012" s="193">
        <f>O1012*H1012</f>
        <v>0</v>
      </c>
      <c r="Q1012" s="193">
        <v>5.4030000000000002E-2</v>
      </c>
      <c r="R1012" s="193">
        <f>Q1012*H1012</f>
        <v>6.2940087299999998</v>
      </c>
      <c r="S1012" s="193">
        <v>0</v>
      </c>
      <c r="T1012" s="194">
        <f>S1012*H1012</f>
        <v>0</v>
      </c>
      <c r="AR1012" s="93" t="s">
        <v>266</v>
      </c>
      <c r="AT1012" s="93" t="s">
        <v>171</v>
      </c>
      <c r="AU1012" s="93" t="s">
        <v>81</v>
      </c>
      <c r="AY1012" s="93" t="s">
        <v>169</v>
      </c>
      <c r="BE1012" s="195">
        <f>IF(N1012="základní",J1012,0)</f>
        <v>0</v>
      </c>
      <c r="BF1012" s="195">
        <f>IF(N1012="snížená",J1012,0)</f>
        <v>0</v>
      </c>
      <c r="BG1012" s="195">
        <f>IF(N1012="zákl. přenesená",J1012,0)</f>
        <v>0</v>
      </c>
      <c r="BH1012" s="195">
        <f>IF(N1012="sníž. přenesená",J1012,0)</f>
        <v>0</v>
      </c>
      <c r="BI1012" s="195">
        <f>IF(N1012="nulová",J1012,0)</f>
        <v>0</v>
      </c>
      <c r="BJ1012" s="93" t="s">
        <v>79</v>
      </c>
      <c r="BK1012" s="195">
        <f>ROUND(I1012*H1012,2)</f>
        <v>0</v>
      </c>
      <c r="BL1012" s="93" t="s">
        <v>266</v>
      </c>
      <c r="BM1012" s="93" t="s">
        <v>1181</v>
      </c>
    </row>
    <row r="1013" spans="2:65" s="103" customFormat="1" ht="135" x14ac:dyDescent="0.3">
      <c r="B1013" s="104"/>
      <c r="D1013" s="198" t="s">
        <v>207</v>
      </c>
      <c r="F1013" s="220" t="s">
        <v>1140</v>
      </c>
      <c r="L1013" s="104"/>
      <c r="M1013" s="221"/>
      <c r="N1013" s="105"/>
      <c r="O1013" s="105"/>
      <c r="P1013" s="105"/>
      <c r="Q1013" s="105"/>
      <c r="R1013" s="105"/>
      <c r="S1013" s="105"/>
      <c r="T1013" s="222"/>
      <c r="AT1013" s="93" t="s">
        <v>207</v>
      </c>
      <c r="AU1013" s="93" t="s">
        <v>81</v>
      </c>
    </row>
    <row r="1014" spans="2:65" s="197" customFormat="1" x14ac:dyDescent="0.3">
      <c r="B1014" s="196"/>
      <c r="D1014" s="198" t="s">
        <v>178</v>
      </c>
      <c r="E1014" s="199" t="s">
        <v>5</v>
      </c>
      <c r="F1014" s="200" t="s">
        <v>1182</v>
      </c>
      <c r="H1014" s="199" t="s">
        <v>5</v>
      </c>
      <c r="L1014" s="196"/>
      <c r="M1014" s="201"/>
      <c r="N1014" s="202"/>
      <c r="O1014" s="202"/>
      <c r="P1014" s="202"/>
      <c r="Q1014" s="202"/>
      <c r="R1014" s="202"/>
      <c r="S1014" s="202"/>
      <c r="T1014" s="203"/>
      <c r="AT1014" s="199" t="s">
        <v>178</v>
      </c>
      <c r="AU1014" s="199" t="s">
        <v>81</v>
      </c>
      <c r="AV1014" s="197" t="s">
        <v>79</v>
      </c>
      <c r="AW1014" s="197" t="s">
        <v>35</v>
      </c>
      <c r="AX1014" s="197" t="s">
        <v>71</v>
      </c>
      <c r="AY1014" s="199" t="s">
        <v>169</v>
      </c>
    </row>
    <row r="1015" spans="2:65" s="205" customFormat="1" x14ac:dyDescent="0.3">
      <c r="B1015" s="204"/>
      <c r="D1015" s="198" t="s">
        <v>178</v>
      </c>
      <c r="E1015" s="206" t="s">
        <v>5</v>
      </c>
      <c r="F1015" s="207" t="s">
        <v>1183</v>
      </c>
      <c r="H1015" s="208">
        <v>28.872</v>
      </c>
      <c r="L1015" s="204"/>
      <c r="M1015" s="209"/>
      <c r="N1015" s="210"/>
      <c r="O1015" s="210"/>
      <c r="P1015" s="210"/>
      <c r="Q1015" s="210"/>
      <c r="R1015" s="210"/>
      <c r="S1015" s="210"/>
      <c r="T1015" s="211"/>
      <c r="AT1015" s="206" t="s">
        <v>178</v>
      </c>
      <c r="AU1015" s="206" t="s">
        <v>81</v>
      </c>
      <c r="AV1015" s="205" t="s">
        <v>81</v>
      </c>
      <c r="AW1015" s="205" t="s">
        <v>35</v>
      </c>
      <c r="AX1015" s="205" t="s">
        <v>71</v>
      </c>
      <c r="AY1015" s="206" t="s">
        <v>169</v>
      </c>
    </row>
    <row r="1016" spans="2:65" s="205" customFormat="1" x14ac:dyDescent="0.3">
      <c r="B1016" s="204"/>
      <c r="D1016" s="198" t="s">
        <v>178</v>
      </c>
      <c r="E1016" s="206" t="s">
        <v>5</v>
      </c>
      <c r="F1016" s="207" t="s">
        <v>1184</v>
      </c>
      <c r="H1016" s="208">
        <v>4.68</v>
      </c>
      <c r="L1016" s="204"/>
      <c r="M1016" s="209"/>
      <c r="N1016" s="210"/>
      <c r="O1016" s="210"/>
      <c r="P1016" s="210"/>
      <c r="Q1016" s="210"/>
      <c r="R1016" s="210"/>
      <c r="S1016" s="210"/>
      <c r="T1016" s="211"/>
      <c r="AT1016" s="206" t="s">
        <v>178</v>
      </c>
      <c r="AU1016" s="206" t="s">
        <v>81</v>
      </c>
      <c r="AV1016" s="205" t="s">
        <v>81</v>
      </c>
      <c r="AW1016" s="205" t="s">
        <v>35</v>
      </c>
      <c r="AX1016" s="205" t="s">
        <v>71</v>
      </c>
      <c r="AY1016" s="206" t="s">
        <v>169</v>
      </c>
    </row>
    <row r="1017" spans="2:65" s="205" customFormat="1" x14ac:dyDescent="0.3">
      <c r="B1017" s="204"/>
      <c r="D1017" s="198" t="s">
        <v>178</v>
      </c>
      <c r="E1017" s="206" t="s">
        <v>5</v>
      </c>
      <c r="F1017" s="207" t="s">
        <v>1185</v>
      </c>
      <c r="H1017" s="208">
        <v>6.444</v>
      </c>
      <c r="L1017" s="204"/>
      <c r="M1017" s="209"/>
      <c r="N1017" s="210"/>
      <c r="O1017" s="210"/>
      <c r="P1017" s="210"/>
      <c r="Q1017" s="210"/>
      <c r="R1017" s="210"/>
      <c r="S1017" s="210"/>
      <c r="T1017" s="211"/>
      <c r="AT1017" s="206" t="s">
        <v>178</v>
      </c>
      <c r="AU1017" s="206" t="s">
        <v>81</v>
      </c>
      <c r="AV1017" s="205" t="s">
        <v>81</v>
      </c>
      <c r="AW1017" s="205" t="s">
        <v>35</v>
      </c>
      <c r="AX1017" s="205" t="s">
        <v>71</v>
      </c>
      <c r="AY1017" s="206" t="s">
        <v>169</v>
      </c>
    </row>
    <row r="1018" spans="2:65" s="205" customFormat="1" x14ac:dyDescent="0.3">
      <c r="B1018" s="204"/>
      <c r="D1018" s="198" t="s">
        <v>178</v>
      </c>
      <c r="E1018" s="206" t="s">
        <v>5</v>
      </c>
      <c r="F1018" s="207" t="s">
        <v>1186</v>
      </c>
      <c r="H1018" s="208">
        <v>33.048000000000002</v>
      </c>
      <c r="L1018" s="204"/>
      <c r="M1018" s="209"/>
      <c r="N1018" s="210"/>
      <c r="O1018" s="210"/>
      <c r="P1018" s="210"/>
      <c r="Q1018" s="210"/>
      <c r="R1018" s="210"/>
      <c r="S1018" s="210"/>
      <c r="T1018" s="211"/>
      <c r="AT1018" s="206" t="s">
        <v>178</v>
      </c>
      <c r="AU1018" s="206" t="s">
        <v>81</v>
      </c>
      <c r="AV1018" s="205" t="s">
        <v>81</v>
      </c>
      <c r="AW1018" s="205" t="s">
        <v>35</v>
      </c>
      <c r="AX1018" s="205" t="s">
        <v>71</v>
      </c>
      <c r="AY1018" s="206" t="s">
        <v>169</v>
      </c>
    </row>
    <row r="1019" spans="2:65" s="205" customFormat="1" x14ac:dyDescent="0.3">
      <c r="B1019" s="204"/>
      <c r="D1019" s="198" t="s">
        <v>178</v>
      </c>
      <c r="E1019" s="206" t="s">
        <v>5</v>
      </c>
      <c r="F1019" s="207" t="s">
        <v>1187</v>
      </c>
      <c r="H1019" s="208">
        <v>10.98</v>
      </c>
      <c r="L1019" s="204"/>
      <c r="M1019" s="209"/>
      <c r="N1019" s="210"/>
      <c r="O1019" s="210"/>
      <c r="P1019" s="210"/>
      <c r="Q1019" s="210"/>
      <c r="R1019" s="210"/>
      <c r="S1019" s="210"/>
      <c r="T1019" s="211"/>
      <c r="AT1019" s="206" t="s">
        <v>178</v>
      </c>
      <c r="AU1019" s="206" t="s">
        <v>81</v>
      </c>
      <c r="AV1019" s="205" t="s">
        <v>81</v>
      </c>
      <c r="AW1019" s="205" t="s">
        <v>35</v>
      </c>
      <c r="AX1019" s="205" t="s">
        <v>71</v>
      </c>
      <c r="AY1019" s="206" t="s">
        <v>169</v>
      </c>
    </row>
    <row r="1020" spans="2:65" s="205" customFormat="1" x14ac:dyDescent="0.3">
      <c r="B1020" s="204"/>
      <c r="D1020" s="198" t="s">
        <v>178</v>
      </c>
      <c r="E1020" s="206" t="s">
        <v>5</v>
      </c>
      <c r="F1020" s="207" t="s">
        <v>1188</v>
      </c>
      <c r="H1020" s="208">
        <v>18</v>
      </c>
      <c r="L1020" s="204"/>
      <c r="M1020" s="209"/>
      <c r="N1020" s="210"/>
      <c r="O1020" s="210"/>
      <c r="P1020" s="210"/>
      <c r="Q1020" s="210"/>
      <c r="R1020" s="210"/>
      <c r="S1020" s="210"/>
      <c r="T1020" s="211"/>
      <c r="AT1020" s="206" t="s">
        <v>178</v>
      </c>
      <c r="AU1020" s="206" t="s">
        <v>81</v>
      </c>
      <c r="AV1020" s="205" t="s">
        <v>81</v>
      </c>
      <c r="AW1020" s="205" t="s">
        <v>35</v>
      </c>
      <c r="AX1020" s="205" t="s">
        <v>71</v>
      </c>
      <c r="AY1020" s="206" t="s">
        <v>169</v>
      </c>
    </row>
    <row r="1021" spans="2:65" s="205" customFormat="1" x14ac:dyDescent="0.3">
      <c r="B1021" s="204"/>
      <c r="D1021" s="198" t="s">
        <v>178</v>
      </c>
      <c r="E1021" s="206" t="s">
        <v>5</v>
      </c>
      <c r="F1021" s="207" t="s">
        <v>1189</v>
      </c>
      <c r="H1021" s="208">
        <v>9.9</v>
      </c>
      <c r="L1021" s="204"/>
      <c r="M1021" s="209"/>
      <c r="N1021" s="210"/>
      <c r="O1021" s="210"/>
      <c r="P1021" s="210"/>
      <c r="Q1021" s="210"/>
      <c r="R1021" s="210"/>
      <c r="S1021" s="210"/>
      <c r="T1021" s="211"/>
      <c r="AT1021" s="206" t="s">
        <v>178</v>
      </c>
      <c r="AU1021" s="206" t="s">
        <v>81</v>
      </c>
      <c r="AV1021" s="205" t="s">
        <v>81</v>
      </c>
      <c r="AW1021" s="205" t="s">
        <v>35</v>
      </c>
      <c r="AX1021" s="205" t="s">
        <v>71</v>
      </c>
      <c r="AY1021" s="206" t="s">
        <v>169</v>
      </c>
    </row>
    <row r="1022" spans="2:65" s="205" customFormat="1" x14ac:dyDescent="0.3">
      <c r="B1022" s="204"/>
      <c r="D1022" s="198" t="s">
        <v>178</v>
      </c>
      <c r="E1022" s="206" t="s">
        <v>5</v>
      </c>
      <c r="F1022" s="207" t="s">
        <v>1190</v>
      </c>
      <c r="H1022" s="208">
        <v>7.92</v>
      </c>
      <c r="L1022" s="204"/>
      <c r="M1022" s="209"/>
      <c r="N1022" s="210"/>
      <c r="O1022" s="210"/>
      <c r="P1022" s="210"/>
      <c r="Q1022" s="210"/>
      <c r="R1022" s="210"/>
      <c r="S1022" s="210"/>
      <c r="T1022" s="211"/>
      <c r="AT1022" s="206" t="s">
        <v>178</v>
      </c>
      <c r="AU1022" s="206" t="s">
        <v>81</v>
      </c>
      <c r="AV1022" s="205" t="s">
        <v>81</v>
      </c>
      <c r="AW1022" s="205" t="s">
        <v>35</v>
      </c>
      <c r="AX1022" s="205" t="s">
        <v>71</v>
      </c>
      <c r="AY1022" s="206" t="s">
        <v>169</v>
      </c>
    </row>
    <row r="1023" spans="2:65" s="205" customFormat="1" x14ac:dyDescent="0.3">
      <c r="B1023" s="204"/>
      <c r="D1023" s="198" t="s">
        <v>178</v>
      </c>
      <c r="E1023" s="206" t="s">
        <v>5</v>
      </c>
      <c r="F1023" s="207" t="s">
        <v>1191</v>
      </c>
      <c r="H1023" s="208">
        <v>6.3</v>
      </c>
      <c r="L1023" s="204"/>
      <c r="M1023" s="209"/>
      <c r="N1023" s="210"/>
      <c r="O1023" s="210"/>
      <c r="P1023" s="210"/>
      <c r="Q1023" s="210"/>
      <c r="R1023" s="210"/>
      <c r="S1023" s="210"/>
      <c r="T1023" s="211"/>
      <c r="AT1023" s="206" t="s">
        <v>178</v>
      </c>
      <c r="AU1023" s="206" t="s">
        <v>81</v>
      </c>
      <c r="AV1023" s="205" t="s">
        <v>81</v>
      </c>
      <c r="AW1023" s="205" t="s">
        <v>35</v>
      </c>
      <c r="AX1023" s="205" t="s">
        <v>71</v>
      </c>
      <c r="AY1023" s="206" t="s">
        <v>169</v>
      </c>
    </row>
    <row r="1024" spans="2:65" s="197" customFormat="1" x14ac:dyDescent="0.3">
      <c r="B1024" s="196"/>
      <c r="D1024" s="198" t="s">
        <v>178</v>
      </c>
      <c r="E1024" s="199" t="s">
        <v>5</v>
      </c>
      <c r="F1024" s="200" t="s">
        <v>497</v>
      </c>
      <c r="H1024" s="199" t="s">
        <v>5</v>
      </c>
      <c r="L1024" s="196"/>
      <c r="M1024" s="201"/>
      <c r="N1024" s="202"/>
      <c r="O1024" s="202"/>
      <c r="P1024" s="202"/>
      <c r="Q1024" s="202"/>
      <c r="R1024" s="202"/>
      <c r="S1024" s="202"/>
      <c r="T1024" s="203"/>
      <c r="AT1024" s="199" t="s">
        <v>178</v>
      </c>
      <c r="AU1024" s="199" t="s">
        <v>81</v>
      </c>
      <c r="AV1024" s="197" t="s">
        <v>79</v>
      </c>
      <c r="AW1024" s="197" t="s">
        <v>35</v>
      </c>
      <c r="AX1024" s="197" t="s">
        <v>71</v>
      </c>
      <c r="AY1024" s="199" t="s">
        <v>169</v>
      </c>
    </row>
    <row r="1025" spans="2:65" s="205" customFormat="1" x14ac:dyDescent="0.3">
      <c r="B1025" s="204"/>
      <c r="D1025" s="198" t="s">
        <v>178</v>
      </c>
      <c r="E1025" s="206" t="s">
        <v>5</v>
      </c>
      <c r="F1025" s="207" t="s">
        <v>1192</v>
      </c>
      <c r="H1025" s="208">
        <v>-1.379</v>
      </c>
      <c r="L1025" s="204"/>
      <c r="M1025" s="209"/>
      <c r="N1025" s="210"/>
      <c r="O1025" s="210"/>
      <c r="P1025" s="210"/>
      <c r="Q1025" s="210"/>
      <c r="R1025" s="210"/>
      <c r="S1025" s="210"/>
      <c r="T1025" s="211"/>
      <c r="AT1025" s="206" t="s">
        <v>178</v>
      </c>
      <c r="AU1025" s="206" t="s">
        <v>81</v>
      </c>
      <c r="AV1025" s="205" t="s">
        <v>81</v>
      </c>
      <c r="AW1025" s="205" t="s">
        <v>35</v>
      </c>
      <c r="AX1025" s="205" t="s">
        <v>71</v>
      </c>
      <c r="AY1025" s="206" t="s">
        <v>169</v>
      </c>
    </row>
    <row r="1026" spans="2:65" s="205" customFormat="1" x14ac:dyDescent="0.3">
      <c r="B1026" s="204"/>
      <c r="D1026" s="198" t="s">
        <v>178</v>
      </c>
      <c r="E1026" s="206" t="s">
        <v>5</v>
      </c>
      <c r="F1026" s="207" t="s">
        <v>514</v>
      </c>
      <c r="H1026" s="208">
        <v>-4.7279999999999998</v>
      </c>
      <c r="L1026" s="204"/>
      <c r="M1026" s="209"/>
      <c r="N1026" s="210"/>
      <c r="O1026" s="210"/>
      <c r="P1026" s="210"/>
      <c r="Q1026" s="210"/>
      <c r="R1026" s="210"/>
      <c r="S1026" s="210"/>
      <c r="T1026" s="211"/>
      <c r="AT1026" s="206" t="s">
        <v>178</v>
      </c>
      <c r="AU1026" s="206" t="s">
        <v>81</v>
      </c>
      <c r="AV1026" s="205" t="s">
        <v>81</v>
      </c>
      <c r="AW1026" s="205" t="s">
        <v>35</v>
      </c>
      <c r="AX1026" s="205" t="s">
        <v>71</v>
      </c>
      <c r="AY1026" s="206" t="s">
        <v>169</v>
      </c>
    </row>
    <row r="1027" spans="2:65" s="205" customFormat="1" x14ac:dyDescent="0.3">
      <c r="B1027" s="204"/>
      <c r="D1027" s="198" t="s">
        <v>178</v>
      </c>
      <c r="E1027" s="206" t="s">
        <v>5</v>
      </c>
      <c r="F1027" s="207" t="s">
        <v>1193</v>
      </c>
      <c r="H1027" s="208">
        <v>-3.5459999999999998</v>
      </c>
      <c r="L1027" s="204"/>
      <c r="M1027" s="209"/>
      <c r="N1027" s="210"/>
      <c r="O1027" s="210"/>
      <c r="P1027" s="210"/>
      <c r="Q1027" s="210"/>
      <c r="R1027" s="210"/>
      <c r="S1027" s="210"/>
      <c r="T1027" s="211"/>
      <c r="AT1027" s="206" t="s">
        <v>178</v>
      </c>
      <c r="AU1027" s="206" t="s">
        <v>81</v>
      </c>
      <c r="AV1027" s="205" t="s">
        <v>81</v>
      </c>
      <c r="AW1027" s="205" t="s">
        <v>35</v>
      </c>
      <c r="AX1027" s="205" t="s">
        <v>71</v>
      </c>
      <c r="AY1027" s="206" t="s">
        <v>169</v>
      </c>
    </row>
    <row r="1028" spans="2:65" s="213" customFormat="1" x14ac:dyDescent="0.3">
      <c r="B1028" s="212"/>
      <c r="D1028" s="198" t="s">
        <v>178</v>
      </c>
      <c r="E1028" s="214" t="s">
        <v>5</v>
      </c>
      <c r="F1028" s="215" t="s">
        <v>181</v>
      </c>
      <c r="H1028" s="216">
        <v>116.491</v>
      </c>
      <c r="L1028" s="212"/>
      <c r="M1028" s="217"/>
      <c r="N1028" s="218"/>
      <c r="O1028" s="218"/>
      <c r="P1028" s="218"/>
      <c r="Q1028" s="218"/>
      <c r="R1028" s="218"/>
      <c r="S1028" s="218"/>
      <c r="T1028" s="219"/>
      <c r="AT1028" s="214" t="s">
        <v>178</v>
      </c>
      <c r="AU1028" s="214" t="s">
        <v>81</v>
      </c>
      <c r="AV1028" s="213" t="s">
        <v>176</v>
      </c>
      <c r="AW1028" s="213" t="s">
        <v>35</v>
      </c>
      <c r="AX1028" s="213" t="s">
        <v>79</v>
      </c>
      <c r="AY1028" s="214" t="s">
        <v>169</v>
      </c>
    </row>
    <row r="1029" spans="2:65" s="103" customFormat="1" ht="25.5" customHeight="1" x14ac:dyDescent="0.3">
      <c r="B1029" s="104"/>
      <c r="C1029" s="185">
        <f>MAX($C$106:C1028)+1</f>
        <v>192</v>
      </c>
      <c r="D1029" s="185" t="s">
        <v>171</v>
      </c>
      <c r="E1029" s="186" t="s">
        <v>1194</v>
      </c>
      <c r="F1029" s="187" t="s">
        <v>1195</v>
      </c>
      <c r="G1029" s="188" t="s">
        <v>188</v>
      </c>
      <c r="H1029" s="189">
        <v>8.4169999999999998</v>
      </c>
      <c r="I1029" s="87"/>
      <c r="J1029" s="190">
        <f>ROUND(I1029*H1029,2)</f>
        <v>0</v>
      </c>
      <c r="K1029" s="187" t="s">
        <v>5</v>
      </c>
      <c r="L1029" s="104"/>
      <c r="M1029" s="191" t="s">
        <v>5</v>
      </c>
      <c r="N1029" s="192" t="s">
        <v>42</v>
      </c>
      <c r="O1029" s="105"/>
      <c r="P1029" s="193">
        <f>O1029*H1029</f>
        <v>0</v>
      </c>
      <c r="Q1029" s="193">
        <v>8.3760000000000001E-2</v>
      </c>
      <c r="R1029" s="193">
        <f>Q1029*H1029</f>
        <v>0.70500792000000001</v>
      </c>
      <c r="S1029" s="193">
        <v>0</v>
      </c>
      <c r="T1029" s="194">
        <f>S1029*H1029</f>
        <v>0</v>
      </c>
      <c r="AR1029" s="93" t="s">
        <v>266</v>
      </c>
      <c r="AT1029" s="93" t="s">
        <v>171</v>
      </c>
      <c r="AU1029" s="93" t="s">
        <v>81</v>
      </c>
      <c r="AY1029" s="93" t="s">
        <v>169</v>
      </c>
      <c r="BE1029" s="195">
        <f>IF(N1029="základní",J1029,0)</f>
        <v>0</v>
      </c>
      <c r="BF1029" s="195">
        <f>IF(N1029="snížená",J1029,0)</f>
        <v>0</v>
      </c>
      <c r="BG1029" s="195">
        <f>IF(N1029="zákl. přenesená",J1029,0)</f>
        <v>0</v>
      </c>
      <c r="BH1029" s="195">
        <f>IF(N1029="sníž. přenesená",J1029,0)</f>
        <v>0</v>
      </c>
      <c r="BI1029" s="195">
        <f>IF(N1029="nulová",J1029,0)</f>
        <v>0</v>
      </c>
      <c r="BJ1029" s="93" t="s">
        <v>79</v>
      </c>
      <c r="BK1029" s="195">
        <f>ROUND(I1029*H1029,2)</f>
        <v>0</v>
      </c>
      <c r="BL1029" s="93" t="s">
        <v>266</v>
      </c>
      <c r="BM1029" s="93" t="s">
        <v>1196</v>
      </c>
    </row>
    <row r="1030" spans="2:65" s="103" customFormat="1" ht="135" x14ac:dyDescent="0.3">
      <c r="B1030" s="104"/>
      <c r="D1030" s="198" t="s">
        <v>207</v>
      </c>
      <c r="F1030" s="220" t="s">
        <v>1140</v>
      </c>
      <c r="L1030" s="104"/>
      <c r="M1030" s="221"/>
      <c r="N1030" s="105"/>
      <c r="O1030" s="105"/>
      <c r="P1030" s="105"/>
      <c r="Q1030" s="105"/>
      <c r="R1030" s="105"/>
      <c r="S1030" s="105"/>
      <c r="T1030" s="222"/>
      <c r="AT1030" s="93" t="s">
        <v>207</v>
      </c>
      <c r="AU1030" s="93" t="s">
        <v>81</v>
      </c>
    </row>
    <row r="1031" spans="2:65" s="197" customFormat="1" x14ac:dyDescent="0.3">
      <c r="B1031" s="196"/>
      <c r="D1031" s="198" t="s">
        <v>178</v>
      </c>
      <c r="E1031" s="199" t="s">
        <v>5</v>
      </c>
      <c r="F1031" s="200" t="s">
        <v>1197</v>
      </c>
      <c r="H1031" s="199" t="s">
        <v>5</v>
      </c>
      <c r="L1031" s="196"/>
      <c r="M1031" s="201"/>
      <c r="N1031" s="202"/>
      <c r="O1031" s="202"/>
      <c r="P1031" s="202"/>
      <c r="Q1031" s="202"/>
      <c r="R1031" s="202"/>
      <c r="S1031" s="202"/>
      <c r="T1031" s="203"/>
      <c r="AT1031" s="199" t="s">
        <v>178</v>
      </c>
      <c r="AU1031" s="199" t="s">
        <v>81</v>
      </c>
      <c r="AV1031" s="197" t="s">
        <v>79</v>
      </c>
      <c r="AW1031" s="197" t="s">
        <v>35</v>
      </c>
      <c r="AX1031" s="197" t="s">
        <v>71</v>
      </c>
      <c r="AY1031" s="199" t="s">
        <v>169</v>
      </c>
    </row>
    <row r="1032" spans="2:65" s="205" customFormat="1" x14ac:dyDescent="0.3">
      <c r="B1032" s="204"/>
      <c r="D1032" s="198" t="s">
        <v>178</v>
      </c>
      <c r="E1032" s="206" t="s">
        <v>5</v>
      </c>
      <c r="F1032" s="207" t="s">
        <v>1198</v>
      </c>
      <c r="H1032" s="208">
        <v>10.44</v>
      </c>
      <c r="L1032" s="204"/>
      <c r="M1032" s="209"/>
      <c r="N1032" s="210"/>
      <c r="O1032" s="210"/>
      <c r="P1032" s="210"/>
      <c r="Q1032" s="210"/>
      <c r="R1032" s="210"/>
      <c r="S1032" s="210"/>
      <c r="T1032" s="211"/>
      <c r="AT1032" s="206" t="s">
        <v>178</v>
      </c>
      <c r="AU1032" s="206" t="s">
        <v>81</v>
      </c>
      <c r="AV1032" s="205" t="s">
        <v>81</v>
      </c>
      <c r="AW1032" s="205" t="s">
        <v>35</v>
      </c>
      <c r="AX1032" s="205" t="s">
        <v>71</v>
      </c>
      <c r="AY1032" s="206" t="s">
        <v>169</v>
      </c>
    </row>
    <row r="1033" spans="2:65" s="197" customFormat="1" x14ac:dyDescent="0.3">
      <c r="B1033" s="196"/>
      <c r="D1033" s="198" t="s">
        <v>178</v>
      </c>
      <c r="E1033" s="199" t="s">
        <v>5</v>
      </c>
      <c r="F1033" s="200" t="s">
        <v>497</v>
      </c>
      <c r="H1033" s="199" t="s">
        <v>5</v>
      </c>
      <c r="L1033" s="196"/>
      <c r="M1033" s="201"/>
      <c r="N1033" s="202"/>
      <c r="O1033" s="202"/>
      <c r="P1033" s="202"/>
      <c r="Q1033" s="202"/>
      <c r="R1033" s="202"/>
      <c r="S1033" s="202"/>
      <c r="T1033" s="203"/>
      <c r="AT1033" s="199" t="s">
        <v>178</v>
      </c>
      <c r="AU1033" s="199" t="s">
        <v>81</v>
      </c>
      <c r="AV1033" s="197" t="s">
        <v>79</v>
      </c>
      <c r="AW1033" s="197" t="s">
        <v>35</v>
      </c>
      <c r="AX1033" s="197" t="s">
        <v>71</v>
      </c>
      <c r="AY1033" s="199" t="s">
        <v>169</v>
      </c>
    </row>
    <row r="1034" spans="2:65" s="205" customFormat="1" x14ac:dyDescent="0.3">
      <c r="B1034" s="204"/>
      <c r="D1034" s="198" t="s">
        <v>178</v>
      </c>
      <c r="E1034" s="206" t="s">
        <v>5</v>
      </c>
      <c r="F1034" s="207" t="s">
        <v>1160</v>
      </c>
      <c r="H1034" s="208">
        <v>-1.7729999999999999</v>
      </c>
      <c r="L1034" s="204"/>
      <c r="M1034" s="209"/>
      <c r="N1034" s="210"/>
      <c r="O1034" s="210"/>
      <c r="P1034" s="210"/>
      <c r="Q1034" s="210"/>
      <c r="R1034" s="210"/>
      <c r="S1034" s="210"/>
      <c r="T1034" s="211"/>
      <c r="AT1034" s="206" t="s">
        <v>178</v>
      </c>
      <c r="AU1034" s="206" t="s">
        <v>81</v>
      </c>
      <c r="AV1034" s="205" t="s">
        <v>81</v>
      </c>
      <c r="AW1034" s="205" t="s">
        <v>35</v>
      </c>
      <c r="AX1034" s="205" t="s">
        <v>71</v>
      </c>
      <c r="AY1034" s="206" t="s">
        <v>169</v>
      </c>
    </row>
    <row r="1035" spans="2:65" s="205" customFormat="1" x14ac:dyDescent="0.3">
      <c r="B1035" s="204"/>
      <c r="D1035" s="198" t="s">
        <v>178</v>
      </c>
      <c r="E1035" s="206" t="s">
        <v>5</v>
      </c>
      <c r="F1035" s="207" t="s">
        <v>498</v>
      </c>
      <c r="H1035" s="208">
        <v>-0.25</v>
      </c>
      <c r="L1035" s="204"/>
      <c r="M1035" s="209"/>
      <c r="N1035" s="210"/>
      <c r="O1035" s="210"/>
      <c r="P1035" s="210"/>
      <c r="Q1035" s="210"/>
      <c r="R1035" s="210"/>
      <c r="S1035" s="210"/>
      <c r="T1035" s="211"/>
      <c r="AT1035" s="206" t="s">
        <v>178</v>
      </c>
      <c r="AU1035" s="206" t="s">
        <v>81</v>
      </c>
      <c r="AV1035" s="205" t="s">
        <v>81</v>
      </c>
      <c r="AW1035" s="205" t="s">
        <v>35</v>
      </c>
      <c r="AX1035" s="205" t="s">
        <v>71</v>
      </c>
      <c r="AY1035" s="206" t="s">
        <v>169</v>
      </c>
    </row>
    <row r="1036" spans="2:65" s="213" customFormat="1" x14ac:dyDescent="0.3">
      <c r="B1036" s="212"/>
      <c r="D1036" s="198" t="s">
        <v>178</v>
      </c>
      <c r="E1036" s="214" t="s">
        <v>5</v>
      </c>
      <c r="F1036" s="215" t="s">
        <v>181</v>
      </c>
      <c r="H1036" s="216">
        <v>8.4169999999999998</v>
      </c>
      <c r="L1036" s="212"/>
      <c r="M1036" s="217"/>
      <c r="N1036" s="218"/>
      <c r="O1036" s="218"/>
      <c r="P1036" s="218"/>
      <c r="Q1036" s="218"/>
      <c r="R1036" s="218"/>
      <c r="S1036" s="218"/>
      <c r="T1036" s="219"/>
      <c r="AT1036" s="214" t="s">
        <v>178</v>
      </c>
      <c r="AU1036" s="214" t="s">
        <v>81</v>
      </c>
      <c r="AV1036" s="213" t="s">
        <v>176</v>
      </c>
      <c r="AW1036" s="213" t="s">
        <v>35</v>
      </c>
      <c r="AX1036" s="213" t="s">
        <v>79</v>
      </c>
      <c r="AY1036" s="214" t="s">
        <v>169</v>
      </c>
    </row>
    <row r="1037" spans="2:65" s="103" customFormat="1" ht="25.5" customHeight="1" x14ac:dyDescent="0.3">
      <c r="B1037" s="104"/>
      <c r="C1037" s="185">
        <f>MAX($C$106:C1036)+1</f>
        <v>193</v>
      </c>
      <c r="D1037" s="185" t="s">
        <v>171</v>
      </c>
      <c r="E1037" s="186" t="s">
        <v>1199</v>
      </c>
      <c r="F1037" s="187" t="s">
        <v>1200</v>
      </c>
      <c r="G1037" s="188" t="s">
        <v>188</v>
      </c>
      <c r="H1037" s="189">
        <v>41.76</v>
      </c>
      <c r="I1037" s="87"/>
      <c r="J1037" s="190">
        <f>ROUND(I1037*H1037,2)</f>
        <v>0</v>
      </c>
      <c r="K1037" s="187" t="s">
        <v>5</v>
      </c>
      <c r="L1037" s="104"/>
      <c r="M1037" s="191" t="s">
        <v>5</v>
      </c>
      <c r="N1037" s="192" t="s">
        <v>42</v>
      </c>
      <c r="O1037" s="105"/>
      <c r="P1037" s="193">
        <f>O1037*H1037</f>
        <v>0</v>
      </c>
      <c r="Q1037" s="193">
        <v>8.3760000000000001E-2</v>
      </c>
      <c r="R1037" s="193">
        <f>Q1037*H1037</f>
        <v>3.4978175999999999</v>
      </c>
      <c r="S1037" s="193">
        <v>0</v>
      </c>
      <c r="T1037" s="194">
        <f>S1037*H1037</f>
        <v>0</v>
      </c>
      <c r="AR1037" s="93" t="s">
        <v>266</v>
      </c>
      <c r="AT1037" s="93" t="s">
        <v>171</v>
      </c>
      <c r="AU1037" s="93" t="s">
        <v>81</v>
      </c>
      <c r="AY1037" s="93" t="s">
        <v>169</v>
      </c>
      <c r="BE1037" s="195">
        <f>IF(N1037="základní",J1037,0)</f>
        <v>0</v>
      </c>
      <c r="BF1037" s="195">
        <f>IF(N1037="snížená",J1037,0)</f>
        <v>0</v>
      </c>
      <c r="BG1037" s="195">
        <f>IF(N1037="zákl. přenesená",J1037,0)</f>
        <v>0</v>
      </c>
      <c r="BH1037" s="195">
        <f>IF(N1037="sníž. přenesená",J1037,0)</f>
        <v>0</v>
      </c>
      <c r="BI1037" s="195">
        <f>IF(N1037="nulová",J1037,0)</f>
        <v>0</v>
      </c>
      <c r="BJ1037" s="93" t="s">
        <v>79</v>
      </c>
      <c r="BK1037" s="195">
        <f>ROUND(I1037*H1037,2)</f>
        <v>0</v>
      </c>
      <c r="BL1037" s="93" t="s">
        <v>266</v>
      </c>
      <c r="BM1037" s="93" t="s">
        <v>1201</v>
      </c>
    </row>
    <row r="1038" spans="2:65" s="103" customFormat="1" ht="135" x14ac:dyDescent="0.3">
      <c r="B1038" s="104"/>
      <c r="D1038" s="198" t="s">
        <v>207</v>
      </c>
      <c r="F1038" s="220" t="s">
        <v>1140</v>
      </c>
      <c r="L1038" s="104"/>
      <c r="M1038" s="221"/>
      <c r="N1038" s="105"/>
      <c r="O1038" s="105"/>
      <c r="P1038" s="105"/>
      <c r="Q1038" s="105"/>
      <c r="R1038" s="105"/>
      <c r="S1038" s="105"/>
      <c r="T1038" s="222"/>
      <c r="AT1038" s="93" t="s">
        <v>207</v>
      </c>
      <c r="AU1038" s="93" t="s">
        <v>81</v>
      </c>
    </row>
    <row r="1039" spans="2:65" s="197" customFormat="1" x14ac:dyDescent="0.3">
      <c r="B1039" s="196"/>
      <c r="D1039" s="198" t="s">
        <v>178</v>
      </c>
      <c r="E1039" s="199" t="s">
        <v>5</v>
      </c>
      <c r="F1039" s="200" t="s">
        <v>1202</v>
      </c>
      <c r="H1039" s="199" t="s">
        <v>5</v>
      </c>
      <c r="L1039" s="196"/>
      <c r="M1039" s="201"/>
      <c r="N1039" s="202"/>
      <c r="O1039" s="202"/>
      <c r="P1039" s="202"/>
      <c r="Q1039" s="202"/>
      <c r="R1039" s="202"/>
      <c r="S1039" s="202"/>
      <c r="T1039" s="203"/>
      <c r="AT1039" s="199" t="s">
        <v>178</v>
      </c>
      <c r="AU1039" s="199" t="s">
        <v>81</v>
      </c>
      <c r="AV1039" s="197" t="s">
        <v>79</v>
      </c>
      <c r="AW1039" s="197" t="s">
        <v>35</v>
      </c>
      <c r="AX1039" s="197" t="s">
        <v>71</v>
      </c>
      <c r="AY1039" s="199" t="s">
        <v>169</v>
      </c>
    </row>
    <row r="1040" spans="2:65" s="205" customFormat="1" x14ac:dyDescent="0.3">
      <c r="B1040" s="204"/>
      <c r="D1040" s="198" t="s">
        <v>178</v>
      </c>
      <c r="E1040" s="206" t="s">
        <v>5</v>
      </c>
      <c r="F1040" s="207" t="s">
        <v>1203</v>
      </c>
      <c r="H1040" s="208">
        <v>41.76</v>
      </c>
      <c r="L1040" s="204"/>
      <c r="M1040" s="209"/>
      <c r="N1040" s="210"/>
      <c r="O1040" s="210"/>
      <c r="P1040" s="210"/>
      <c r="Q1040" s="210"/>
      <c r="R1040" s="210"/>
      <c r="S1040" s="210"/>
      <c r="T1040" s="211"/>
      <c r="AT1040" s="206" t="s">
        <v>178</v>
      </c>
      <c r="AU1040" s="206" t="s">
        <v>81</v>
      </c>
      <c r="AV1040" s="205" t="s">
        <v>81</v>
      </c>
      <c r="AW1040" s="205" t="s">
        <v>35</v>
      </c>
      <c r="AX1040" s="205" t="s">
        <v>71</v>
      </c>
      <c r="AY1040" s="206" t="s">
        <v>169</v>
      </c>
    </row>
    <row r="1041" spans="2:65" s="213" customFormat="1" x14ac:dyDescent="0.3">
      <c r="B1041" s="212"/>
      <c r="D1041" s="198" t="s">
        <v>178</v>
      </c>
      <c r="E1041" s="214" t="s">
        <v>5</v>
      </c>
      <c r="F1041" s="215" t="s">
        <v>181</v>
      </c>
      <c r="H1041" s="216">
        <v>41.76</v>
      </c>
      <c r="L1041" s="212"/>
      <c r="M1041" s="217"/>
      <c r="N1041" s="218"/>
      <c r="O1041" s="218"/>
      <c r="P1041" s="218"/>
      <c r="Q1041" s="218"/>
      <c r="R1041" s="218"/>
      <c r="S1041" s="218"/>
      <c r="T1041" s="219"/>
      <c r="AT1041" s="214" t="s">
        <v>178</v>
      </c>
      <c r="AU1041" s="214" t="s">
        <v>81</v>
      </c>
      <c r="AV1041" s="213" t="s">
        <v>176</v>
      </c>
      <c r="AW1041" s="213" t="s">
        <v>35</v>
      </c>
      <c r="AX1041" s="213" t="s">
        <v>79</v>
      </c>
      <c r="AY1041" s="214" t="s">
        <v>169</v>
      </c>
    </row>
    <row r="1042" spans="2:65" s="103" customFormat="1" ht="25.5" customHeight="1" x14ac:dyDescent="0.3">
      <c r="B1042" s="104"/>
      <c r="C1042" s="185">
        <f>MAX($C$106:C1041)+1</f>
        <v>194</v>
      </c>
      <c r="D1042" s="185" t="s">
        <v>171</v>
      </c>
      <c r="E1042" s="186" t="s">
        <v>1204</v>
      </c>
      <c r="F1042" s="187" t="s">
        <v>1205</v>
      </c>
      <c r="G1042" s="188" t="s">
        <v>188</v>
      </c>
      <c r="H1042" s="189">
        <v>822.83199999999999</v>
      </c>
      <c r="I1042" s="87"/>
      <c r="J1042" s="190">
        <f>ROUND(I1042*H1042,2)</f>
        <v>0</v>
      </c>
      <c r="K1042" s="187" t="s">
        <v>175</v>
      </c>
      <c r="L1042" s="104"/>
      <c r="M1042" s="191" t="s">
        <v>5</v>
      </c>
      <c r="N1042" s="192" t="s">
        <v>42</v>
      </c>
      <c r="O1042" s="105"/>
      <c r="P1042" s="193">
        <f>O1042*H1042</f>
        <v>0</v>
      </c>
      <c r="Q1042" s="193">
        <v>2.0000000000000001E-4</v>
      </c>
      <c r="R1042" s="193">
        <f>Q1042*H1042</f>
        <v>0.1645664</v>
      </c>
      <c r="S1042" s="193">
        <v>0</v>
      </c>
      <c r="T1042" s="194">
        <f>S1042*H1042</f>
        <v>0</v>
      </c>
      <c r="AR1042" s="93" t="s">
        <v>266</v>
      </c>
      <c r="AT1042" s="93" t="s">
        <v>171</v>
      </c>
      <c r="AU1042" s="93" t="s">
        <v>81</v>
      </c>
      <c r="AY1042" s="93" t="s">
        <v>169</v>
      </c>
      <c r="BE1042" s="195">
        <f>IF(N1042="základní",J1042,0)</f>
        <v>0</v>
      </c>
      <c r="BF1042" s="195">
        <f>IF(N1042="snížená",J1042,0)</f>
        <v>0</v>
      </c>
      <c r="BG1042" s="195">
        <f>IF(N1042="zákl. přenesená",J1042,0)</f>
        <v>0</v>
      </c>
      <c r="BH1042" s="195">
        <f>IF(N1042="sníž. přenesená",J1042,0)</f>
        <v>0</v>
      </c>
      <c r="BI1042" s="195">
        <f>IF(N1042="nulová",J1042,0)</f>
        <v>0</v>
      </c>
      <c r="BJ1042" s="93" t="s">
        <v>79</v>
      </c>
      <c r="BK1042" s="195">
        <f>ROUND(I1042*H1042,2)</f>
        <v>0</v>
      </c>
      <c r="BL1042" s="93" t="s">
        <v>266</v>
      </c>
      <c r="BM1042" s="93" t="s">
        <v>1206</v>
      </c>
    </row>
    <row r="1043" spans="2:65" s="103" customFormat="1" ht="135" x14ac:dyDescent="0.3">
      <c r="B1043" s="104"/>
      <c r="D1043" s="198" t="s">
        <v>207</v>
      </c>
      <c r="F1043" s="220" t="s">
        <v>1140</v>
      </c>
      <c r="L1043" s="104"/>
      <c r="M1043" s="221"/>
      <c r="N1043" s="105"/>
      <c r="O1043" s="105"/>
      <c r="P1043" s="105"/>
      <c r="Q1043" s="105"/>
      <c r="R1043" s="105"/>
      <c r="S1043" s="105"/>
      <c r="T1043" s="222"/>
      <c r="AT1043" s="93" t="s">
        <v>207</v>
      </c>
      <c r="AU1043" s="93" t="s">
        <v>81</v>
      </c>
    </row>
    <row r="1044" spans="2:65" s="205" customFormat="1" x14ac:dyDescent="0.3">
      <c r="B1044" s="204"/>
      <c r="D1044" s="198" t="s">
        <v>178</v>
      </c>
      <c r="E1044" s="206" t="s">
        <v>5</v>
      </c>
      <c r="F1044" s="207" t="s">
        <v>1207</v>
      </c>
      <c r="H1044" s="208">
        <v>25.72</v>
      </c>
      <c r="L1044" s="204"/>
      <c r="M1044" s="209"/>
      <c r="N1044" s="210"/>
      <c r="O1044" s="210"/>
      <c r="P1044" s="210"/>
      <c r="Q1044" s="210"/>
      <c r="R1044" s="210"/>
      <c r="S1044" s="210"/>
      <c r="T1044" s="211"/>
      <c r="AT1044" s="206" t="s">
        <v>178</v>
      </c>
      <c r="AU1044" s="206" t="s">
        <v>81</v>
      </c>
      <c r="AV1044" s="205" t="s">
        <v>81</v>
      </c>
      <c r="AW1044" s="205" t="s">
        <v>35</v>
      </c>
      <c r="AX1044" s="205" t="s">
        <v>71</v>
      </c>
      <c r="AY1044" s="206" t="s">
        <v>169</v>
      </c>
    </row>
    <row r="1045" spans="2:65" s="205" customFormat="1" x14ac:dyDescent="0.3">
      <c r="B1045" s="204"/>
      <c r="D1045" s="198" t="s">
        <v>178</v>
      </c>
      <c r="E1045" s="206" t="s">
        <v>5</v>
      </c>
      <c r="F1045" s="207" t="s">
        <v>1208</v>
      </c>
      <c r="H1045" s="208">
        <v>372.80799999999999</v>
      </c>
      <c r="L1045" s="204"/>
      <c r="M1045" s="209"/>
      <c r="N1045" s="210"/>
      <c r="O1045" s="210"/>
      <c r="P1045" s="210"/>
      <c r="Q1045" s="210"/>
      <c r="R1045" s="210"/>
      <c r="S1045" s="210"/>
      <c r="T1045" s="211"/>
      <c r="AT1045" s="206" t="s">
        <v>178</v>
      </c>
      <c r="AU1045" s="206" t="s">
        <v>81</v>
      </c>
      <c r="AV1045" s="205" t="s">
        <v>81</v>
      </c>
      <c r="AW1045" s="205" t="s">
        <v>35</v>
      </c>
      <c r="AX1045" s="205" t="s">
        <v>71</v>
      </c>
      <c r="AY1045" s="206" t="s">
        <v>169</v>
      </c>
    </row>
    <row r="1046" spans="2:65" s="205" customFormat="1" x14ac:dyDescent="0.3">
      <c r="B1046" s="204"/>
      <c r="D1046" s="198" t="s">
        <v>178</v>
      </c>
      <c r="E1046" s="206" t="s">
        <v>5</v>
      </c>
      <c r="F1046" s="207" t="s">
        <v>1209</v>
      </c>
      <c r="H1046" s="208">
        <v>31.48</v>
      </c>
      <c r="L1046" s="204"/>
      <c r="M1046" s="209"/>
      <c r="N1046" s="210"/>
      <c r="O1046" s="210"/>
      <c r="P1046" s="210"/>
      <c r="Q1046" s="210"/>
      <c r="R1046" s="210"/>
      <c r="S1046" s="210"/>
      <c r="T1046" s="211"/>
      <c r="AT1046" s="206" t="s">
        <v>178</v>
      </c>
      <c r="AU1046" s="206" t="s">
        <v>81</v>
      </c>
      <c r="AV1046" s="205" t="s">
        <v>81</v>
      </c>
      <c r="AW1046" s="205" t="s">
        <v>35</v>
      </c>
      <c r="AX1046" s="205" t="s">
        <v>71</v>
      </c>
      <c r="AY1046" s="206" t="s">
        <v>169</v>
      </c>
    </row>
    <row r="1047" spans="2:65" s="205" customFormat="1" x14ac:dyDescent="0.3">
      <c r="B1047" s="204"/>
      <c r="D1047" s="198" t="s">
        <v>178</v>
      </c>
      <c r="E1047" s="206" t="s">
        <v>5</v>
      </c>
      <c r="F1047" s="207" t="s">
        <v>1210</v>
      </c>
      <c r="H1047" s="208">
        <v>32.119999999999997</v>
      </c>
      <c r="L1047" s="204"/>
      <c r="M1047" s="209"/>
      <c r="N1047" s="210"/>
      <c r="O1047" s="210"/>
      <c r="P1047" s="210"/>
      <c r="Q1047" s="210"/>
      <c r="R1047" s="210"/>
      <c r="S1047" s="210"/>
      <c r="T1047" s="211"/>
      <c r="AT1047" s="206" t="s">
        <v>178</v>
      </c>
      <c r="AU1047" s="206" t="s">
        <v>81</v>
      </c>
      <c r="AV1047" s="205" t="s">
        <v>81</v>
      </c>
      <c r="AW1047" s="205" t="s">
        <v>35</v>
      </c>
      <c r="AX1047" s="205" t="s">
        <v>71</v>
      </c>
      <c r="AY1047" s="206" t="s">
        <v>169</v>
      </c>
    </row>
    <row r="1048" spans="2:65" s="205" customFormat="1" x14ac:dyDescent="0.3">
      <c r="B1048" s="204"/>
      <c r="D1048" s="198" t="s">
        <v>178</v>
      </c>
      <c r="E1048" s="206" t="s">
        <v>5</v>
      </c>
      <c r="F1048" s="207" t="s">
        <v>1211</v>
      </c>
      <c r="H1048" s="208">
        <v>26.367999999999999</v>
      </c>
      <c r="L1048" s="204"/>
      <c r="M1048" s="209"/>
      <c r="N1048" s="210"/>
      <c r="O1048" s="210"/>
      <c r="P1048" s="210"/>
      <c r="Q1048" s="210"/>
      <c r="R1048" s="210"/>
      <c r="S1048" s="210"/>
      <c r="T1048" s="211"/>
      <c r="AT1048" s="206" t="s">
        <v>178</v>
      </c>
      <c r="AU1048" s="206" t="s">
        <v>81</v>
      </c>
      <c r="AV1048" s="205" t="s">
        <v>81</v>
      </c>
      <c r="AW1048" s="205" t="s">
        <v>35</v>
      </c>
      <c r="AX1048" s="205" t="s">
        <v>71</v>
      </c>
      <c r="AY1048" s="206" t="s">
        <v>169</v>
      </c>
    </row>
    <row r="1049" spans="2:65" s="205" customFormat="1" x14ac:dyDescent="0.3">
      <c r="B1049" s="204"/>
      <c r="D1049" s="198" t="s">
        <v>178</v>
      </c>
      <c r="E1049" s="206" t="s">
        <v>5</v>
      </c>
      <c r="F1049" s="207" t="s">
        <v>1212</v>
      </c>
      <c r="H1049" s="208">
        <v>233.982</v>
      </c>
      <c r="L1049" s="204"/>
      <c r="M1049" s="209"/>
      <c r="N1049" s="210"/>
      <c r="O1049" s="210"/>
      <c r="P1049" s="210"/>
      <c r="Q1049" s="210"/>
      <c r="R1049" s="210"/>
      <c r="S1049" s="210"/>
      <c r="T1049" s="211"/>
      <c r="AT1049" s="206" t="s">
        <v>178</v>
      </c>
      <c r="AU1049" s="206" t="s">
        <v>81</v>
      </c>
      <c r="AV1049" s="205" t="s">
        <v>81</v>
      </c>
      <c r="AW1049" s="205" t="s">
        <v>35</v>
      </c>
      <c r="AX1049" s="205" t="s">
        <v>71</v>
      </c>
      <c r="AY1049" s="206" t="s">
        <v>169</v>
      </c>
    </row>
    <row r="1050" spans="2:65" s="205" customFormat="1" x14ac:dyDescent="0.3">
      <c r="B1050" s="204"/>
      <c r="D1050" s="198" t="s">
        <v>178</v>
      </c>
      <c r="E1050" s="206" t="s">
        <v>5</v>
      </c>
      <c r="F1050" s="207" t="s">
        <v>1213</v>
      </c>
      <c r="H1050" s="208">
        <v>16.834</v>
      </c>
      <c r="L1050" s="204"/>
      <c r="M1050" s="209"/>
      <c r="N1050" s="210"/>
      <c r="O1050" s="210"/>
      <c r="P1050" s="210"/>
      <c r="Q1050" s="210"/>
      <c r="R1050" s="210"/>
      <c r="S1050" s="210"/>
      <c r="T1050" s="211"/>
      <c r="AT1050" s="206" t="s">
        <v>178</v>
      </c>
      <c r="AU1050" s="206" t="s">
        <v>81</v>
      </c>
      <c r="AV1050" s="205" t="s">
        <v>81</v>
      </c>
      <c r="AW1050" s="205" t="s">
        <v>35</v>
      </c>
      <c r="AX1050" s="205" t="s">
        <v>71</v>
      </c>
      <c r="AY1050" s="206" t="s">
        <v>169</v>
      </c>
    </row>
    <row r="1051" spans="2:65" s="205" customFormat="1" x14ac:dyDescent="0.3">
      <c r="B1051" s="204"/>
      <c r="D1051" s="198" t="s">
        <v>178</v>
      </c>
      <c r="E1051" s="206" t="s">
        <v>5</v>
      </c>
      <c r="F1051" s="207" t="s">
        <v>1214</v>
      </c>
      <c r="H1051" s="208">
        <v>83.52</v>
      </c>
      <c r="L1051" s="204"/>
      <c r="M1051" s="209"/>
      <c r="N1051" s="210"/>
      <c r="O1051" s="210"/>
      <c r="P1051" s="210"/>
      <c r="Q1051" s="210"/>
      <c r="R1051" s="210"/>
      <c r="S1051" s="210"/>
      <c r="T1051" s="211"/>
      <c r="AT1051" s="206" t="s">
        <v>178</v>
      </c>
      <c r="AU1051" s="206" t="s">
        <v>81</v>
      </c>
      <c r="AV1051" s="205" t="s">
        <v>81</v>
      </c>
      <c r="AW1051" s="205" t="s">
        <v>35</v>
      </c>
      <c r="AX1051" s="205" t="s">
        <v>71</v>
      </c>
      <c r="AY1051" s="206" t="s">
        <v>169</v>
      </c>
    </row>
    <row r="1052" spans="2:65" s="213" customFormat="1" x14ac:dyDescent="0.3">
      <c r="B1052" s="212"/>
      <c r="D1052" s="198" t="s">
        <v>178</v>
      </c>
      <c r="E1052" s="214" t="s">
        <v>5</v>
      </c>
      <c r="F1052" s="215" t="s">
        <v>181</v>
      </c>
      <c r="H1052" s="216">
        <v>822.83199999999999</v>
      </c>
      <c r="L1052" s="212"/>
      <c r="M1052" s="217"/>
      <c r="N1052" s="218"/>
      <c r="O1052" s="218"/>
      <c r="P1052" s="218"/>
      <c r="Q1052" s="218"/>
      <c r="R1052" s="218"/>
      <c r="S1052" s="218"/>
      <c r="T1052" s="219"/>
      <c r="AT1052" s="214" t="s">
        <v>178</v>
      </c>
      <c r="AU1052" s="214" t="s">
        <v>81</v>
      </c>
      <c r="AV1052" s="213" t="s">
        <v>176</v>
      </c>
      <c r="AW1052" s="213" t="s">
        <v>35</v>
      </c>
      <c r="AX1052" s="213" t="s">
        <v>79</v>
      </c>
      <c r="AY1052" s="214" t="s">
        <v>169</v>
      </c>
    </row>
    <row r="1053" spans="2:65" s="103" customFormat="1" ht="25.5" customHeight="1" x14ac:dyDescent="0.3">
      <c r="B1053" s="104"/>
      <c r="C1053" s="185">
        <f>MAX($C$106:C1052)+1</f>
        <v>195</v>
      </c>
      <c r="D1053" s="185" t="s">
        <v>171</v>
      </c>
      <c r="E1053" s="186" t="s">
        <v>1215</v>
      </c>
      <c r="F1053" s="187" t="s">
        <v>1216</v>
      </c>
      <c r="G1053" s="188" t="s">
        <v>188</v>
      </c>
      <c r="H1053" s="189">
        <v>35</v>
      </c>
      <c r="I1053" s="87"/>
      <c r="J1053" s="190">
        <f>ROUND(I1053*H1053,2)</f>
        <v>0</v>
      </c>
      <c r="K1053" s="187" t="s">
        <v>175</v>
      </c>
      <c r="L1053" s="104"/>
      <c r="M1053" s="191" t="s">
        <v>5</v>
      </c>
      <c r="N1053" s="192" t="s">
        <v>42</v>
      </c>
      <c r="O1053" s="105"/>
      <c r="P1053" s="193">
        <f>O1053*H1053</f>
        <v>0</v>
      </c>
      <c r="Q1053" s="193">
        <v>0</v>
      </c>
      <c r="R1053" s="193">
        <f>Q1053*H1053</f>
        <v>0</v>
      </c>
      <c r="S1053" s="193">
        <v>3.175E-2</v>
      </c>
      <c r="T1053" s="194">
        <f>S1053*H1053</f>
        <v>1.1112500000000001</v>
      </c>
      <c r="AR1053" s="93" t="s">
        <v>266</v>
      </c>
      <c r="AT1053" s="93" t="s">
        <v>171</v>
      </c>
      <c r="AU1053" s="93" t="s">
        <v>81</v>
      </c>
      <c r="AY1053" s="93" t="s">
        <v>169</v>
      </c>
      <c r="BE1053" s="195">
        <f>IF(N1053="základní",J1053,0)</f>
        <v>0</v>
      </c>
      <c r="BF1053" s="195">
        <f>IF(N1053="snížená",J1053,0)</f>
        <v>0</v>
      </c>
      <c r="BG1053" s="195">
        <f>IF(N1053="zákl. přenesená",J1053,0)</f>
        <v>0</v>
      </c>
      <c r="BH1053" s="195">
        <f>IF(N1053="sníž. přenesená",J1053,0)</f>
        <v>0</v>
      </c>
      <c r="BI1053" s="195">
        <f>IF(N1053="nulová",J1053,0)</f>
        <v>0</v>
      </c>
      <c r="BJ1053" s="93" t="s">
        <v>79</v>
      </c>
      <c r="BK1053" s="195">
        <f>ROUND(I1053*H1053,2)</f>
        <v>0</v>
      </c>
      <c r="BL1053" s="93" t="s">
        <v>266</v>
      </c>
      <c r="BM1053" s="93" t="s">
        <v>1217</v>
      </c>
    </row>
    <row r="1054" spans="2:65" s="197" customFormat="1" x14ac:dyDescent="0.3">
      <c r="B1054" s="196"/>
      <c r="D1054" s="198" t="s">
        <v>178</v>
      </c>
      <c r="E1054" s="199" t="s">
        <v>5</v>
      </c>
      <c r="F1054" s="200" t="s">
        <v>1218</v>
      </c>
      <c r="H1054" s="199" t="s">
        <v>5</v>
      </c>
      <c r="L1054" s="196"/>
      <c r="M1054" s="201"/>
      <c r="N1054" s="202"/>
      <c r="O1054" s="202"/>
      <c r="P1054" s="202"/>
      <c r="Q1054" s="202"/>
      <c r="R1054" s="202"/>
      <c r="S1054" s="202"/>
      <c r="T1054" s="203"/>
      <c r="AT1054" s="199" t="s">
        <v>178</v>
      </c>
      <c r="AU1054" s="199" t="s">
        <v>81</v>
      </c>
      <c r="AV1054" s="197" t="s">
        <v>79</v>
      </c>
      <c r="AW1054" s="197" t="s">
        <v>35</v>
      </c>
      <c r="AX1054" s="197" t="s">
        <v>71</v>
      </c>
      <c r="AY1054" s="199" t="s">
        <v>169</v>
      </c>
    </row>
    <row r="1055" spans="2:65" s="205" customFormat="1" x14ac:dyDescent="0.3">
      <c r="B1055" s="204"/>
      <c r="D1055" s="198" t="s">
        <v>178</v>
      </c>
      <c r="E1055" s="206" t="s">
        <v>5</v>
      </c>
      <c r="F1055" s="207" t="s">
        <v>1136</v>
      </c>
      <c r="H1055" s="208">
        <v>35</v>
      </c>
      <c r="L1055" s="204"/>
      <c r="M1055" s="209"/>
      <c r="N1055" s="210"/>
      <c r="O1055" s="210"/>
      <c r="P1055" s="210"/>
      <c r="Q1055" s="210"/>
      <c r="R1055" s="210"/>
      <c r="S1055" s="210"/>
      <c r="T1055" s="211"/>
      <c r="AT1055" s="206" t="s">
        <v>178</v>
      </c>
      <c r="AU1055" s="206" t="s">
        <v>81</v>
      </c>
      <c r="AV1055" s="205" t="s">
        <v>81</v>
      </c>
      <c r="AW1055" s="205" t="s">
        <v>35</v>
      </c>
      <c r="AX1055" s="205" t="s">
        <v>71</v>
      </c>
      <c r="AY1055" s="206" t="s">
        <v>169</v>
      </c>
    </row>
    <row r="1056" spans="2:65" s="213" customFormat="1" x14ac:dyDescent="0.3">
      <c r="B1056" s="212"/>
      <c r="D1056" s="198" t="s">
        <v>178</v>
      </c>
      <c r="E1056" s="214" t="s">
        <v>5</v>
      </c>
      <c r="F1056" s="215" t="s">
        <v>181</v>
      </c>
      <c r="H1056" s="216">
        <v>35</v>
      </c>
      <c r="L1056" s="212"/>
      <c r="M1056" s="217"/>
      <c r="N1056" s="218"/>
      <c r="O1056" s="218"/>
      <c r="P1056" s="218"/>
      <c r="Q1056" s="218"/>
      <c r="R1056" s="218"/>
      <c r="S1056" s="218"/>
      <c r="T1056" s="219"/>
      <c r="AT1056" s="214" t="s">
        <v>178</v>
      </c>
      <c r="AU1056" s="214" t="s">
        <v>81</v>
      </c>
      <c r="AV1056" s="213" t="s">
        <v>176</v>
      </c>
      <c r="AW1056" s="213" t="s">
        <v>35</v>
      </c>
      <c r="AX1056" s="213" t="s">
        <v>79</v>
      </c>
      <c r="AY1056" s="214" t="s">
        <v>169</v>
      </c>
    </row>
    <row r="1057" spans="2:65" s="103" customFormat="1" ht="25.5" customHeight="1" x14ac:dyDescent="0.3">
      <c r="B1057" s="104"/>
      <c r="C1057" s="185">
        <f>MAX($C$106:C1056)+1</f>
        <v>196</v>
      </c>
      <c r="D1057" s="185" t="s">
        <v>171</v>
      </c>
      <c r="E1057" s="186" t="s">
        <v>1219</v>
      </c>
      <c r="F1057" s="187" t="s">
        <v>1220</v>
      </c>
      <c r="G1057" s="188" t="s">
        <v>188</v>
      </c>
      <c r="H1057" s="189">
        <v>45.576000000000001</v>
      </c>
      <c r="I1057" s="87"/>
      <c r="J1057" s="190">
        <f>ROUND(I1057*H1057,2)</f>
        <v>0</v>
      </c>
      <c r="K1057" s="187" t="s">
        <v>5</v>
      </c>
      <c r="L1057" s="104"/>
      <c r="M1057" s="191" t="s">
        <v>5</v>
      </c>
      <c r="N1057" s="192" t="s">
        <v>42</v>
      </c>
      <c r="O1057" s="105"/>
      <c r="P1057" s="193">
        <f>O1057*H1057</f>
        <v>0</v>
      </c>
      <c r="Q1057" s="193">
        <v>2.767E-2</v>
      </c>
      <c r="R1057" s="193">
        <f>Q1057*H1057</f>
        <v>1.26108792</v>
      </c>
      <c r="S1057" s="193">
        <v>0</v>
      </c>
      <c r="T1057" s="194">
        <f>S1057*H1057</f>
        <v>0</v>
      </c>
      <c r="AR1057" s="93" t="s">
        <v>266</v>
      </c>
      <c r="AT1057" s="93" t="s">
        <v>171</v>
      </c>
      <c r="AU1057" s="93" t="s">
        <v>81</v>
      </c>
      <c r="AY1057" s="93" t="s">
        <v>169</v>
      </c>
      <c r="BE1057" s="195">
        <f>IF(N1057="základní",J1057,0)</f>
        <v>0</v>
      </c>
      <c r="BF1057" s="195">
        <f>IF(N1057="snížená",J1057,0)</f>
        <v>0</v>
      </c>
      <c r="BG1057" s="195">
        <f>IF(N1057="zákl. přenesená",J1057,0)</f>
        <v>0</v>
      </c>
      <c r="BH1057" s="195">
        <f>IF(N1057="sníž. přenesená",J1057,0)</f>
        <v>0</v>
      </c>
      <c r="BI1057" s="195">
        <f>IF(N1057="nulová",J1057,0)</f>
        <v>0</v>
      </c>
      <c r="BJ1057" s="93" t="s">
        <v>79</v>
      </c>
      <c r="BK1057" s="195">
        <f>ROUND(I1057*H1057,2)</f>
        <v>0</v>
      </c>
      <c r="BL1057" s="93" t="s">
        <v>266</v>
      </c>
      <c r="BM1057" s="93" t="s">
        <v>1221</v>
      </c>
    </row>
    <row r="1058" spans="2:65" s="103" customFormat="1" ht="162" x14ac:dyDescent="0.3">
      <c r="B1058" s="104"/>
      <c r="D1058" s="198" t="s">
        <v>207</v>
      </c>
      <c r="F1058" s="220" t="s">
        <v>1222</v>
      </c>
      <c r="L1058" s="104"/>
      <c r="M1058" s="221"/>
      <c r="N1058" s="105"/>
      <c r="O1058" s="105"/>
      <c r="P1058" s="105"/>
      <c r="Q1058" s="105"/>
      <c r="R1058" s="105"/>
      <c r="S1058" s="105"/>
      <c r="T1058" s="222"/>
      <c r="AT1058" s="93" t="s">
        <v>207</v>
      </c>
      <c r="AU1058" s="93" t="s">
        <v>81</v>
      </c>
    </row>
    <row r="1059" spans="2:65" s="197" customFormat="1" x14ac:dyDescent="0.3">
      <c r="B1059" s="196"/>
      <c r="D1059" s="198" t="s">
        <v>178</v>
      </c>
      <c r="E1059" s="199" t="s">
        <v>5</v>
      </c>
      <c r="F1059" s="200" t="s">
        <v>1223</v>
      </c>
      <c r="H1059" s="199" t="s">
        <v>5</v>
      </c>
      <c r="L1059" s="196"/>
      <c r="M1059" s="201"/>
      <c r="N1059" s="202"/>
      <c r="O1059" s="202"/>
      <c r="P1059" s="202"/>
      <c r="Q1059" s="202"/>
      <c r="R1059" s="202"/>
      <c r="S1059" s="202"/>
      <c r="T1059" s="203"/>
      <c r="AT1059" s="199" t="s">
        <v>178</v>
      </c>
      <c r="AU1059" s="199" t="s">
        <v>81</v>
      </c>
      <c r="AV1059" s="197" t="s">
        <v>79</v>
      </c>
      <c r="AW1059" s="197" t="s">
        <v>35</v>
      </c>
      <c r="AX1059" s="197" t="s">
        <v>71</v>
      </c>
      <c r="AY1059" s="199" t="s">
        <v>169</v>
      </c>
    </row>
    <row r="1060" spans="2:65" s="205" customFormat="1" x14ac:dyDescent="0.3">
      <c r="B1060" s="204"/>
      <c r="D1060" s="198" t="s">
        <v>178</v>
      </c>
      <c r="E1060" s="206" t="s">
        <v>5</v>
      </c>
      <c r="F1060" s="207" t="s">
        <v>1224</v>
      </c>
      <c r="H1060" s="208">
        <v>2.6280000000000001</v>
      </c>
      <c r="L1060" s="204"/>
      <c r="M1060" s="209"/>
      <c r="N1060" s="210"/>
      <c r="O1060" s="210"/>
      <c r="P1060" s="210"/>
      <c r="Q1060" s="210"/>
      <c r="R1060" s="210"/>
      <c r="S1060" s="210"/>
      <c r="T1060" s="211"/>
      <c r="AT1060" s="206" t="s">
        <v>178</v>
      </c>
      <c r="AU1060" s="206" t="s">
        <v>81</v>
      </c>
      <c r="AV1060" s="205" t="s">
        <v>81</v>
      </c>
      <c r="AW1060" s="205" t="s">
        <v>35</v>
      </c>
      <c r="AX1060" s="205" t="s">
        <v>71</v>
      </c>
      <c r="AY1060" s="206" t="s">
        <v>169</v>
      </c>
    </row>
    <row r="1061" spans="2:65" s="205" customFormat="1" x14ac:dyDescent="0.3">
      <c r="B1061" s="204"/>
      <c r="D1061" s="198" t="s">
        <v>178</v>
      </c>
      <c r="E1061" s="206" t="s">
        <v>5</v>
      </c>
      <c r="F1061" s="207" t="s">
        <v>1225</v>
      </c>
      <c r="H1061" s="208">
        <v>5.04</v>
      </c>
      <c r="L1061" s="204"/>
      <c r="M1061" s="209"/>
      <c r="N1061" s="210"/>
      <c r="O1061" s="210"/>
      <c r="P1061" s="210"/>
      <c r="Q1061" s="210"/>
      <c r="R1061" s="210"/>
      <c r="S1061" s="210"/>
      <c r="T1061" s="211"/>
      <c r="AT1061" s="206" t="s">
        <v>178</v>
      </c>
      <c r="AU1061" s="206" t="s">
        <v>81</v>
      </c>
      <c r="AV1061" s="205" t="s">
        <v>81</v>
      </c>
      <c r="AW1061" s="205" t="s">
        <v>35</v>
      </c>
      <c r="AX1061" s="205" t="s">
        <v>71</v>
      </c>
      <c r="AY1061" s="206" t="s">
        <v>169</v>
      </c>
    </row>
    <row r="1062" spans="2:65" s="205" customFormat="1" x14ac:dyDescent="0.3">
      <c r="B1062" s="204"/>
      <c r="D1062" s="198" t="s">
        <v>178</v>
      </c>
      <c r="E1062" s="206" t="s">
        <v>5</v>
      </c>
      <c r="F1062" s="207" t="s">
        <v>1226</v>
      </c>
      <c r="H1062" s="208">
        <v>5.976</v>
      </c>
      <c r="L1062" s="204"/>
      <c r="M1062" s="209"/>
      <c r="N1062" s="210"/>
      <c r="O1062" s="210"/>
      <c r="P1062" s="210"/>
      <c r="Q1062" s="210"/>
      <c r="R1062" s="210"/>
      <c r="S1062" s="210"/>
      <c r="T1062" s="211"/>
      <c r="AT1062" s="206" t="s">
        <v>178</v>
      </c>
      <c r="AU1062" s="206" t="s">
        <v>81</v>
      </c>
      <c r="AV1062" s="205" t="s">
        <v>81</v>
      </c>
      <c r="AW1062" s="205" t="s">
        <v>35</v>
      </c>
      <c r="AX1062" s="205" t="s">
        <v>71</v>
      </c>
      <c r="AY1062" s="206" t="s">
        <v>169</v>
      </c>
    </row>
    <row r="1063" spans="2:65" s="205" customFormat="1" x14ac:dyDescent="0.3">
      <c r="B1063" s="204"/>
      <c r="D1063" s="198" t="s">
        <v>178</v>
      </c>
      <c r="E1063" s="206" t="s">
        <v>5</v>
      </c>
      <c r="F1063" s="207" t="s">
        <v>1142</v>
      </c>
      <c r="H1063" s="208">
        <v>14.436</v>
      </c>
      <c r="L1063" s="204"/>
      <c r="M1063" s="209"/>
      <c r="N1063" s="210"/>
      <c r="O1063" s="210"/>
      <c r="P1063" s="210"/>
      <c r="Q1063" s="210"/>
      <c r="R1063" s="210"/>
      <c r="S1063" s="210"/>
      <c r="T1063" s="211"/>
      <c r="AT1063" s="206" t="s">
        <v>178</v>
      </c>
      <c r="AU1063" s="206" t="s">
        <v>81</v>
      </c>
      <c r="AV1063" s="205" t="s">
        <v>81</v>
      </c>
      <c r="AW1063" s="205" t="s">
        <v>35</v>
      </c>
      <c r="AX1063" s="205" t="s">
        <v>71</v>
      </c>
      <c r="AY1063" s="206" t="s">
        <v>169</v>
      </c>
    </row>
    <row r="1064" spans="2:65" s="205" customFormat="1" x14ac:dyDescent="0.3">
      <c r="B1064" s="204"/>
      <c r="D1064" s="198" t="s">
        <v>178</v>
      </c>
      <c r="E1064" s="206" t="s">
        <v>5</v>
      </c>
      <c r="F1064" s="207" t="s">
        <v>1227</v>
      </c>
      <c r="H1064" s="208">
        <v>2.7360000000000002</v>
      </c>
      <c r="L1064" s="204"/>
      <c r="M1064" s="209"/>
      <c r="N1064" s="210"/>
      <c r="O1064" s="210"/>
      <c r="P1064" s="210"/>
      <c r="Q1064" s="210"/>
      <c r="R1064" s="210"/>
      <c r="S1064" s="210"/>
      <c r="T1064" s="211"/>
      <c r="AT1064" s="206" t="s">
        <v>178</v>
      </c>
      <c r="AU1064" s="206" t="s">
        <v>81</v>
      </c>
      <c r="AV1064" s="205" t="s">
        <v>81</v>
      </c>
      <c r="AW1064" s="205" t="s">
        <v>35</v>
      </c>
      <c r="AX1064" s="205" t="s">
        <v>71</v>
      </c>
      <c r="AY1064" s="206" t="s">
        <v>169</v>
      </c>
    </row>
    <row r="1065" spans="2:65" s="205" customFormat="1" x14ac:dyDescent="0.3">
      <c r="B1065" s="204"/>
      <c r="D1065" s="198" t="s">
        <v>178</v>
      </c>
      <c r="E1065" s="206" t="s">
        <v>5</v>
      </c>
      <c r="F1065" s="207" t="s">
        <v>1155</v>
      </c>
      <c r="H1065" s="208">
        <v>1.44</v>
      </c>
      <c r="L1065" s="204"/>
      <c r="M1065" s="209"/>
      <c r="N1065" s="210"/>
      <c r="O1065" s="210"/>
      <c r="P1065" s="210"/>
      <c r="Q1065" s="210"/>
      <c r="R1065" s="210"/>
      <c r="S1065" s="210"/>
      <c r="T1065" s="211"/>
      <c r="AT1065" s="206" t="s">
        <v>178</v>
      </c>
      <c r="AU1065" s="206" t="s">
        <v>81</v>
      </c>
      <c r="AV1065" s="205" t="s">
        <v>81</v>
      </c>
      <c r="AW1065" s="205" t="s">
        <v>35</v>
      </c>
      <c r="AX1065" s="205" t="s">
        <v>71</v>
      </c>
      <c r="AY1065" s="206" t="s">
        <v>169</v>
      </c>
    </row>
    <row r="1066" spans="2:65" s="205" customFormat="1" x14ac:dyDescent="0.3">
      <c r="B1066" s="204"/>
      <c r="D1066" s="198" t="s">
        <v>178</v>
      </c>
      <c r="E1066" s="206" t="s">
        <v>5</v>
      </c>
      <c r="F1066" s="207" t="s">
        <v>1228</v>
      </c>
      <c r="H1066" s="208">
        <v>2.88</v>
      </c>
      <c r="L1066" s="204"/>
      <c r="M1066" s="209"/>
      <c r="N1066" s="210"/>
      <c r="O1066" s="210"/>
      <c r="P1066" s="210"/>
      <c r="Q1066" s="210"/>
      <c r="R1066" s="210"/>
      <c r="S1066" s="210"/>
      <c r="T1066" s="211"/>
      <c r="AT1066" s="206" t="s">
        <v>178</v>
      </c>
      <c r="AU1066" s="206" t="s">
        <v>81</v>
      </c>
      <c r="AV1066" s="205" t="s">
        <v>81</v>
      </c>
      <c r="AW1066" s="205" t="s">
        <v>35</v>
      </c>
      <c r="AX1066" s="205" t="s">
        <v>71</v>
      </c>
      <c r="AY1066" s="206" t="s">
        <v>169</v>
      </c>
    </row>
    <row r="1067" spans="2:65" s="205" customFormat="1" x14ac:dyDescent="0.3">
      <c r="B1067" s="204"/>
      <c r="D1067" s="198" t="s">
        <v>178</v>
      </c>
      <c r="E1067" s="206" t="s">
        <v>5</v>
      </c>
      <c r="F1067" s="207" t="s">
        <v>1198</v>
      </c>
      <c r="H1067" s="208">
        <v>10.44</v>
      </c>
      <c r="L1067" s="204"/>
      <c r="M1067" s="209"/>
      <c r="N1067" s="210"/>
      <c r="O1067" s="210"/>
      <c r="P1067" s="210"/>
      <c r="Q1067" s="210"/>
      <c r="R1067" s="210"/>
      <c r="S1067" s="210"/>
      <c r="T1067" s="211"/>
      <c r="AT1067" s="206" t="s">
        <v>178</v>
      </c>
      <c r="AU1067" s="206" t="s">
        <v>81</v>
      </c>
      <c r="AV1067" s="205" t="s">
        <v>81</v>
      </c>
      <c r="AW1067" s="205" t="s">
        <v>35</v>
      </c>
      <c r="AX1067" s="205" t="s">
        <v>71</v>
      </c>
      <c r="AY1067" s="206" t="s">
        <v>169</v>
      </c>
    </row>
    <row r="1068" spans="2:65" s="213" customFormat="1" x14ac:dyDescent="0.3">
      <c r="B1068" s="212"/>
      <c r="D1068" s="198" t="s">
        <v>178</v>
      </c>
      <c r="E1068" s="214" t="s">
        <v>5</v>
      </c>
      <c r="F1068" s="215" t="s">
        <v>181</v>
      </c>
      <c r="H1068" s="216">
        <v>45.576000000000001</v>
      </c>
      <c r="L1068" s="212"/>
      <c r="M1068" s="217"/>
      <c r="N1068" s="218"/>
      <c r="O1068" s="218"/>
      <c r="P1068" s="218"/>
      <c r="Q1068" s="218"/>
      <c r="R1068" s="218"/>
      <c r="S1068" s="218"/>
      <c r="T1068" s="219"/>
      <c r="AT1068" s="214" t="s">
        <v>178</v>
      </c>
      <c r="AU1068" s="214" t="s">
        <v>81</v>
      </c>
      <c r="AV1068" s="213" t="s">
        <v>176</v>
      </c>
      <c r="AW1068" s="213" t="s">
        <v>35</v>
      </c>
      <c r="AX1068" s="213" t="s">
        <v>79</v>
      </c>
      <c r="AY1068" s="214" t="s">
        <v>169</v>
      </c>
    </row>
    <row r="1069" spans="2:65" s="103" customFormat="1" ht="25.5" customHeight="1" x14ac:dyDescent="0.3">
      <c r="B1069" s="104"/>
      <c r="C1069" s="185">
        <f>MAX($C$106:C1068)+1</f>
        <v>197</v>
      </c>
      <c r="D1069" s="185" t="s">
        <v>171</v>
      </c>
      <c r="E1069" s="186" t="s">
        <v>1229</v>
      </c>
      <c r="F1069" s="187" t="s">
        <v>1230</v>
      </c>
      <c r="G1069" s="188" t="s">
        <v>188</v>
      </c>
      <c r="H1069" s="189">
        <v>45.576000000000001</v>
      </c>
      <c r="I1069" s="87"/>
      <c r="J1069" s="190">
        <f>ROUND(I1069*H1069,2)</f>
        <v>0</v>
      </c>
      <c r="K1069" s="187" t="s">
        <v>175</v>
      </c>
      <c r="L1069" s="104"/>
      <c r="M1069" s="191" t="s">
        <v>5</v>
      </c>
      <c r="N1069" s="192" t="s">
        <v>42</v>
      </c>
      <c r="O1069" s="105"/>
      <c r="P1069" s="193">
        <f>O1069*H1069</f>
        <v>0</v>
      </c>
      <c r="Q1069" s="193">
        <v>1E-4</v>
      </c>
      <c r="R1069" s="193">
        <f>Q1069*H1069</f>
        <v>4.5576000000000002E-3</v>
      </c>
      <c r="S1069" s="193">
        <v>0</v>
      </c>
      <c r="T1069" s="194">
        <f>S1069*H1069</f>
        <v>0</v>
      </c>
      <c r="AR1069" s="93" t="s">
        <v>266</v>
      </c>
      <c r="AT1069" s="93" t="s">
        <v>171</v>
      </c>
      <c r="AU1069" s="93" t="s">
        <v>81</v>
      </c>
      <c r="AY1069" s="93" t="s">
        <v>169</v>
      </c>
      <c r="BE1069" s="195">
        <f>IF(N1069="základní",J1069,0)</f>
        <v>0</v>
      </c>
      <c r="BF1069" s="195">
        <f>IF(N1069="snížená",J1069,0)</f>
        <v>0</v>
      </c>
      <c r="BG1069" s="195">
        <f>IF(N1069="zákl. přenesená",J1069,0)</f>
        <v>0</v>
      </c>
      <c r="BH1069" s="195">
        <f>IF(N1069="sníž. přenesená",J1069,0)</f>
        <v>0</v>
      </c>
      <c r="BI1069" s="195">
        <f>IF(N1069="nulová",J1069,0)</f>
        <v>0</v>
      </c>
      <c r="BJ1069" s="93" t="s">
        <v>79</v>
      </c>
      <c r="BK1069" s="195">
        <f>ROUND(I1069*H1069,2)</f>
        <v>0</v>
      </c>
      <c r="BL1069" s="93" t="s">
        <v>266</v>
      </c>
      <c r="BM1069" s="93" t="s">
        <v>1231</v>
      </c>
    </row>
    <row r="1070" spans="2:65" s="103" customFormat="1" ht="162" x14ac:dyDescent="0.3">
      <c r="B1070" s="104"/>
      <c r="D1070" s="198" t="s">
        <v>207</v>
      </c>
      <c r="F1070" s="220" t="s">
        <v>1222</v>
      </c>
      <c r="L1070" s="104"/>
      <c r="M1070" s="221"/>
      <c r="N1070" s="105"/>
      <c r="O1070" s="105"/>
      <c r="P1070" s="105"/>
      <c r="Q1070" s="105"/>
      <c r="R1070" s="105"/>
      <c r="S1070" s="105"/>
      <c r="T1070" s="222"/>
      <c r="AT1070" s="93" t="s">
        <v>207</v>
      </c>
      <c r="AU1070" s="93" t="s">
        <v>81</v>
      </c>
    </row>
    <row r="1071" spans="2:65" s="103" customFormat="1" ht="38.25" customHeight="1" x14ac:dyDescent="0.3">
      <c r="B1071" s="104"/>
      <c r="C1071" s="185">
        <f>MAX($C$106:C1070)+1</f>
        <v>198</v>
      </c>
      <c r="D1071" s="185" t="s">
        <v>171</v>
      </c>
      <c r="E1071" s="186" t="s">
        <v>1232</v>
      </c>
      <c r="F1071" s="187" t="s">
        <v>1233</v>
      </c>
      <c r="G1071" s="188" t="s">
        <v>188</v>
      </c>
      <c r="H1071" s="189">
        <v>15.18</v>
      </c>
      <c r="I1071" s="87"/>
      <c r="J1071" s="190">
        <f>ROUND(I1071*H1071,2)</f>
        <v>0</v>
      </c>
      <c r="K1071" s="187" t="s">
        <v>175</v>
      </c>
      <c r="L1071" s="104"/>
      <c r="M1071" s="191" t="s">
        <v>5</v>
      </c>
      <c r="N1071" s="192" t="s">
        <v>42</v>
      </c>
      <c r="O1071" s="105"/>
      <c r="P1071" s="193">
        <f>O1071*H1071</f>
        <v>0</v>
      </c>
      <c r="Q1071" s="193">
        <v>2.2630000000000001E-2</v>
      </c>
      <c r="R1071" s="193">
        <f>Q1071*H1071</f>
        <v>0.34352339999999998</v>
      </c>
      <c r="S1071" s="193">
        <v>0</v>
      </c>
      <c r="T1071" s="194">
        <f>S1071*H1071</f>
        <v>0</v>
      </c>
      <c r="AR1071" s="93" t="s">
        <v>266</v>
      </c>
      <c r="AT1071" s="93" t="s">
        <v>171</v>
      </c>
      <c r="AU1071" s="93" t="s">
        <v>81</v>
      </c>
      <c r="AY1071" s="93" t="s">
        <v>169</v>
      </c>
      <c r="BE1071" s="195">
        <f>IF(N1071="základní",J1071,0)</f>
        <v>0</v>
      </c>
      <c r="BF1071" s="195">
        <f>IF(N1071="snížená",J1071,0)</f>
        <v>0</v>
      </c>
      <c r="BG1071" s="195">
        <f>IF(N1071="zákl. přenesená",J1071,0)</f>
        <v>0</v>
      </c>
      <c r="BH1071" s="195">
        <f>IF(N1071="sníž. přenesená",J1071,0)</f>
        <v>0</v>
      </c>
      <c r="BI1071" s="195">
        <f>IF(N1071="nulová",J1071,0)</f>
        <v>0</v>
      </c>
      <c r="BJ1071" s="93" t="s">
        <v>79</v>
      </c>
      <c r="BK1071" s="195">
        <f>ROUND(I1071*H1071,2)</f>
        <v>0</v>
      </c>
      <c r="BL1071" s="93" t="s">
        <v>266</v>
      </c>
      <c r="BM1071" s="93" t="s">
        <v>1234</v>
      </c>
    </row>
    <row r="1072" spans="2:65" s="103" customFormat="1" ht="135" x14ac:dyDescent="0.3">
      <c r="B1072" s="104"/>
      <c r="D1072" s="198" t="s">
        <v>207</v>
      </c>
      <c r="F1072" s="220" t="s">
        <v>1235</v>
      </c>
      <c r="L1072" s="104"/>
      <c r="M1072" s="221"/>
      <c r="N1072" s="105"/>
      <c r="O1072" s="105"/>
      <c r="P1072" s="105"/>
      <c r="Q1072" s="105"/>
      <c r="R1072" s="105"/>
      <c r="S1072" s="105"/>
      <c r="T1072" s="222"/>
      <c r="AT1072" s="93" t="s">
        <v>207</v>
      </c>
      <c r="AU1072" s="93" t="s">
        <v>81</v>
      </c>
    </row>
    <row r="1073" spans="2:65" s="205" customFormat="1" x14ac:dyDescent="0.3">
      <c r="B1073" s="204"/>
      <c r="D1073" s="198" t="s">
        <v>178</v>
      </c>
      <c r="E1073" s="206" t="s">
        <v>5</v>
      </c>
      <c r="F1073" s="207" t="s">
        <v>1236</v>
      </c>
      <c r="H1073" s="208">
        <v>15.18</v>
      </c>
      <c r="L1073" s="204"/>
      <c r="M1073" s="209"/>
      <c r="N1073" s="210"/>
      <c r="O1073" s="210"/>
      <c r="P1073" s="210"/>
      <c r="Q1073" s="210"/>
      <c r="R1073" s="210"/>
      <c r="S1073" s="210"/>
      <c r="T1073" s="211"/>
      <c r="AT1073" s="206" t="s">
        <v>178</v>
      </c>
      <c r="AU1073" s="206" t="s">
        <v>81</v>
      </c>
      <c r="AV1073" s="205" t="s">
        <v>81</v>
      </c>
      <c r="AW1073" s="205" t="s">
        <v>35</v>
      </c>
      <c r="AX1073" s="205" t="s">
        <v>71</v>
      </c>
      <c r="AY1073" s="206" t="s">
        <v>169</v>
      </c>
    </row>
    <row r="1074" spans="2:65" s="213" customFormat="1" x14ac:dyDescent="0.3">
      <c r="B1074" s="212"/>
      <c r="D1074" s="198" t="s">
        <v>178</v>
      </c>
      <c r="E1074" s="214" t="s">
        <v>5</v>
      </c>
      <c r="F1074" s="215" t="s">
        <v>181</v>
      </c>
      <c r="H1074" s="216">
        <v>15.18</v>
      </c>
      <c r="L1074" s="212"/>
      <c r="M1074" s="217"/>
      <c r="N1074" s="218"/>
      <c r="O1074" s="218"/>
      <c r="P1074" s="218"/>
      <c r="Q1074" s="218"/>
      <c r="R1074" s="218"/>
      <c r="S1074" s="218"/>
      <c r="T1074" s="219"/>
      <c r="AT1074" s="214" t="s">
        <v>178</v>
      </c>
      <c r="AU1074" s="214" t="s">
        <v>81</v>
      </c>
      <c r="AV1074" s="213" t="s">
        <v>176</v>
      </c>
      <c r="AW1074" s="213" t="s">
        <v>35</v>
      </c>
      <c r="AX1074" s="213" t="s">
        <v>79</v>
      </c>
      <c r="AY1074" s="214" t="s">
        <v>169</v>
      </c>
    </row>
    <row r="1075" spans="2:65" s="103" customFormat="1" ht="25.5" customHeight="1" x14ac:dyDescent="0.3">
      <c r="B1075" s="104"/>
      <c r="C1075" s="185">
        <f>MAX($C$106:C1074)+1</f>
        <v>199</v>
      </c>
      <c r="D1075" s="185" t="s">
        <v>171</v>
      </c>
      <c r="E1075" s="186" t="s">
        <v>1237</v>
      </c>
      <c r="F1075" s="187" t="s">
        <v>1238</v>
      </c>
      <c r="G1075" s="188" t="s">
        <v>188</v>
      </c>
      <c r="H1075" s="189">
        <v>15.18</v>
      </c>
      <c r="I1075" s="87"/>
      <c r="J1075" s="190">
        <f>ROUND(I1075*H1075,2)</f>
        <v>0</v>
      </c>
      <c r="K1075" s="187" t="s">
        <v>175</v>
      </c>
      <c r="L1075" s="104"/>
      <c r="M1075" s="191" t="s">
        <v>5</v>
      </c>
      <c r="N1075" s="192" t="s">
        <v>42</v>
      </c>
      <c r="O1075" s="105"/>
      <c r="P1075" s="193">
        <f>O1075*H1075</f>
        <v>0</v>
      </c>
      <c r="Q1075" s="193">
        <v>0</v>
      </c>
      <c r="R1075" s="193">
        <f>Q1075*H1075</f>
        <v>0</v>
      </c>
      <c r="S1075" s="193">
        <v>0</v>
      </c>
      <c r="T1075" s="194">
        <f>S1075*H1075</f>
        <v>0</v>
      </c>
      <c r="AR1075" s="93" t="s">
        <v>266</v>
      </c>
      <c r="AT1075" s="93" t="s">
        <v>171</v>
      </c>
      <c r="AU1075" s="93" t="s">
        <v>81</v>
      </c>
      <c r="AY1075" s="93" t="s">
        <v>169</v>
      </c>
      <c r="BE1075" s="195">
        <f>IF(N1075="základní",J1075,0)</f>
        <v>0</v>
      </c>
      <c r="BF1075" s="195">
        <f>IF(N1075="snížená",J1075,0)</f>
        <v>0</v>
      </c>
      <c r="BG1075" s="195">
        <f>IF(N1075="zákl. přenesená",J1075,0)</f>
        <v>0</v>
      </c>
      <c r="BH1075" s="195">
        <f>IF(N1075="sníž. přenesená",J1075,0)</f>
        <v>0</v>
      </c>
      <c r="BI1075" s="195">
        <f>IF(N1075="nulová",J1075,0)</f>
        <v>0</v>
      </c>
      <c r="BJ1075" s="93" t="s">
        <v>79</v>
      </c>
      <c r="BK1075" s="195">
        <f>ROUND(I1075*H1075,2)</f>
        <v>0</v>
      </c>
      <c r="BL1075" s="93" t="s">
        <v>266</v>
      </c>
      <c r="BM1075" s="93" t="s">
        <v>1239</v>
      </c>
    </row>
    <row r="1076" spans="2:65" s="103" customFormat="1" ht="135" x14ac:dyDescent="0.3">
      <c r="B1076" s="104"/>
      <c r="D1076" s="198" t="s">
        <v>207</v>
      </c>
      <c r="F1076" s="220" t="s">
        <v>1235</v>
      </c>
      <c r="L1076" s="104"/>
      <c r="M1076" s="221"/>
      <c r="N1076" s="105"/>
      <c r="O1076" s="105"/>
      <c r="P1076" s="105"/>
      <c r="Q1076" s="105"/>
      <c r="R1076" s="105"/>
      <c r="S1076" s="105"/>
      <c r="T1076" s="222"/>
      <c r="AT1076" s="93" t="s">
        <v>207</v>
      </c>
      <c r="AU1076" s="93" t="s">
        <v>81</v>
      </c>
    </row>
    <row r="1077" spans="2:65" s="103" customFormat="1" ht="25.5" customHeight="1" x14ac:dyDescent="0.3">
      <c r="B1077" s="104"/>
      <c r="C1077" s="185">
        <f>MAX($C$106:C1076)+1</f>
        <v>200</v>
      </c>
      <c r="D1077" s="185" t="s">
        <v>171</v>
      </c>
      <c r="E1077" s="186" t="s">
        <v>1240</v>
      </c>
      <c r="F1077" s="187" t="s">
        <v>1241</v>
      </c>
      <c r="G1077" s="188" t="s">
        <v>188</v>
      </c>
      <c r="H1077" s="189">
        <v>372.86</v>
      </c>
      <c r="I1077" s="87"/>
      <c r="J1077" s="190">
        <f>ROUND(I1077*H1077,2)</f>
        <v>0</v>
      </c>
      <c r="K1077" s="187" t="s">
        <v>175</v>
      </c>
      <c r="L1077" s="104"/>
      <c r="M1077" s="191" t="s">
        <v>5</v>
      </c>
      <c r="N1077" s="192" t="s">
        <v>42</v>
      </c>
      <c r="O1077" s="105"/>
      <c r="P1077" s="193">
        <f>O1077*H1077</f>
        <v>0</v>
      </c>
      <c r="Q1077" s="193">
        <v>1.39E-3</v>
      </c>
      <c r="R1077" s="193">
        <f>Q1077*H1077</f>
        <v>0.51827540000000005</v>
      </c>
      <c r="S1077" s="193">
        <v>0</v>
      </c>
      <c r="T1077" s="194">
        <f>S1077*H1077</f>
        <v>0</v>
      </c>
      <c r="AR1077" s="93" t="s">
        <v>266</v>
      </c>
      <c r="AT1077" s="93" t="s">
        <v>171</v>
      </c>
      <c r="AU1077" s="93" t="s">
        <v>81</v>
      </c>
      <c r="AY1077" s="93" t="s">
        <v>169</v>
      </c>
      <c r="BE1077" s="195">
        <f>IF(N1077="základní",J1077,0)</f>
        <v>0</v>
      </c>
      <c r="BF1077" s="195">
        <f>IF(N1077="snížená",J1077,0)</f>
        <v>0</v>
      </c>
      <c r="BG1077" s="195">
        <f>IF(N1077="zákl. přenesená",J1077,0)</f>
        <v>0</v>
      </c>
      <c r="BH1077" s="195">
        <f>IF(N1077="sníž. přenesená",J1077,0)</f>
        <v>0</v>
      </c>
      <c r="BI1077" s="195">
        <f>IF(N1077="nulová",J1077,0)</f>
        <v>0</v>
      </c>
      <c r="BJ1077" s="93" t="s">
        <v>79</v>
      </c>
      <c r="BK1077" s="195">
        <f>ROUND(I1077*H1077,2)</f>
        <v>0</v>
      </c>
      <c r="BL1077" s="93" t="s">
        <v>266</v>
      </c>
      <c r="BM1077" s="93" t="s">
        <v>1242</v>
      </c>
    </row>
    <row r="1078" spans="2:65" s="103" customFormat="1" ht="67.5" x14ac:dyDescent="0.3">
      <c r="B1078" s="104"/>
      <c r="D1078" s="198" t="s">
        <v>207</v>
      </c>
      <c r="F1078" s="220" t="s">
        <v>1243</v>
      </c>
      <c r="L1078" s="104"/>
      <c r="M1078" s="221"/>
      <c r="N1078" s="105"/>
      <c r="O1078" s="105"/>
      <c r="P1078" s="105"/>
      <c r="Q1078" s="105"/>
      <c r="R1078" s="105"/>
      <c r="S1078" s="105"/>
      <c r="T1078" s="222"/>
      <c r="AT1078" s="93" t="s">
        <v>207</v>
      </c>
      <c r="AU1078" s="93" t="s">
        <v>81</v>
      </c>
    </row>
    <row r="1079" spans="2:65" s="205" customFormat="1" x14ac:dyDescent="0.3">
      <c r="B1079" s="204"/>
      <c r="D1079" s="198" t="s">
        <v>178</v>
      </c>
      <c r="E1079" s="206" t="s">
        <v>5</v>
      </c>
      <c r="F1079" s="207" t="s">
        <v>1244</v>
      </c>
      <c r="H1079" s="208">
        <v>181.65</v>
      </c>
      <c r="L1079" s="204"/>
      <c r="M1079" s="209"/>
      <c r="N1079" s="210"/>
      <c r="O1079" s="210"/>
      <c r="P1079" s="210"/>
      <c r="Q1079" s="210"/>
      <c r="R1079" s="210"/>
      <c r="S1079" s="210"/>
      <c r="T1079" s="211"/>
      <c r="AT1079" s="206" t="s">
        <v>178</v>
      </c>
      <c r="AU1079" s="206" t="s">
        <v>81</v>
      </c>
      <c r="AV1079" s="205" t="s">
        <v>81</v>
      </c>
      <c r="AW1079" s="205" t="s">
        <v>35</v>
      </c>
      <c r="AX1079" s="205" t="s">
        <v>71</v>
      </c>
      <c r="AY1079" s="206" t="s">
        <v>169</v>
      </c>
    </row>
    <row r="1080" spans="2:65" s="205" customFormat="1" x14ac:dyDescent="0.3">
      <c r="B1080" s="204"/>
      <c r="D1080" s="198" t="s">
        <v>178</v>
      </c>
      <c r="E1080" s="206" t="s">
        <v>5</v>
      </c>
      <c r="F1080" s="207" t="s">
        <v>1245</v>
      </c>
      <c r="H1080" s="208">
        <v>181.21</v>
      </c>
      <c r="L1080" s="204"/>
      <c r="M1080" s="209"/>
      <c r="N1080" s="210"/>
      <c r="O1080" s="210"/>
      <c r="P1080" s="210"/>
      <c r="Q1080" s="210"/>
      <c r="R1080" s="210"/>
      <c r="S1080" s="210"/>
      <c r="T1080" s="211"/>
      <c r="AT1080" s="206" t="s">
        <v>178</v>
      </c>
      <c r="AU1080" s="206" t="s">
        <v>81</v>
      </c>
      <c r="AV1080" s="205" t="s">
        <v>81</v>
      </c>
      <c r="AW1080" s="205" t="s">
        <v>35</v>
      </c>
      <c r="AX1080" s="205" t="s">
        <v>71</v>
      </c>
      <c r="AY1080" s="206" t="s">
        <v>169</v>
      </c>
    </row>
    <row r="1081" spans="2:65" s="205" customFormat="1" x14ac:dyDescent="0.3">
      <c r="B1081" s="204"/>
      <c r="D1081" s="198" t="s">
        <v>178</v>
      </c>
      <c r="E1081" s="206" t="s">
        <v>5</v>
      </c>
      <c r="F1081" s="207" t="s">
        <v>2051</v>
      </c>
      <c r="H1081" s="208">
        <v>17</v>
      </c>
      <c r="L1081" s="204"/>
      <c r="M1081" s="209"/>
      <c r="N1081" s="210"/>
      <c r="O1081" s="210"/>
      <c r="P1081" s="210"/>
      <c r="Q1081" s="210"/>
      <c r="R1081" s="210"/>
      <c r="S1081" s="210"/>
      <c r="T1081" s="211"/>
      <c r="AT1081" s="206" t="s">
        <v>178</v>
      </c>
      <c r="AU1081" s="206" t="s">
        <v>81</v>
      </c>
      <c r="AV1081" s="205" t="s">
        <v>81</v>
      </c>
      <c r="AW1081" s="205" t="s">
        <v>35</v>
      </c>
      <c r="AX1081" s="205" t="s">
        <v>71</v>
      </c>
      <c r="AY1081" s="206" t="s">
        <v>169</v>
      </c>
    </row>
    <row r="1082" spans="2:65" s="213" customFormat="1" x14ac:dyDescent="0.3">
      <c r="B1082" s="212"/>
      <c r="D1082" s="198" t="s">
        <v>178</v>
      </c>
      <c r="E1082" s="214" t="s">
        <v>5</v>
      </c>
      <c r="F1082" s="215" t="s">
        <v>181</v>
      </c>
      <c r="H1082" s="216">
        <v>372.86</v>
      </c>
      <c r="L1082" s="212"/>
      <c r="M1082" s="217"/>
      <c r="N1082" s="218"/>
      <c r="O1082" s="218"/>
      <c r="P1082" s="218"/>
      <c r="Q1082" s="218"/>
      <c r="R1082" s="218"/>
      <c r="S1082" s="218"/>
      <c r="T1082" s="219"/>
      <c r="AT1082" s="214" t="s">
        <v>178</v>
      </c>
      <c r="AU1082" s="214" t="s">
        <v>81</v>
      </c>
      <c r="AV1082" s="213" t="s">
        <v>176</v>
      </c>
      <c r="AW1082" s="213" t="s">
        <v>35</v>
      </c>
      <c r="AX1082" s="213" t="s">
        <v>79</v>
      </c>
      <c r="AY1082" s="214" t="s">
        <v>169</v>
      </c>
    </row>
    <row r="1083" spans="2:65" s="103" customFormat="1" ht="16.5" customHeight="1" x14ac:dyDescent="0.3">
      <c r="B1083" s="104"/>
      <c r="C1083" s="223">
        <f>MAX($C$106:C1082)+1</f>
        <v>201</v>
      </c>
      <c r="D1083" s="223" t="s">
        <v>397</v>
      </c>
      <c r="E1083" s="224" t="s">
        <v>1246</v>
      </c>
      <c r="F1083" s="225" t="s">
        <v>1247</v>
      </c>
      <c r="G1083" s="226" t="s">
        <v>188</v>
      </c>
      <c r="H1083" s="227">
        <f>H1084</f>
        <v>192.06600000000003</v>
      </c>
      <c r="I1083" s="88"/>
      <c r="J1083" s="228">
        <f>ROUND(I1083*H1083,2)</f>
        <v>0</v>
      </c>
      <c r="K1083" s="225" t="s">
        <v>175</v>
      </c>
      <c r="L1083" s="229"/>
      <c r="M1083" s="230" t="s">
        <v>5</v>
      </c>
      <c r="N1083" s="231" t="s">
        <v>42</v>
      </c>
      <c r="O1083" s="105"/>
      <c r="P1083" s="193">
        <f>O1083*H1083</f>
        <v>0</v>
      </c>
      <c r="Q1083" s="193">
        <v>8.0000000000000002E-3</v>
      </c>
      <c r="R1083" s="193">
        <f>Q1083*H1083</f>
        <v>1.5365280000000003</v>
      </c>
      <c r="S1083" s="193">
        <v>0</v>
      </c>
      <c r="T1083" s="194">
        <f>S1083*H1083</f>
        <v>0</v>
      </c>
      <c r="AR1083" s="93" t="s">
        <v>402</v>
      </c>
      <c r="AT1083" s="93" t="s">
        <v>397</v>
      </c>
      <c r="AU1083" s="93" t="s">
        <v>81</v>
      </c>
      <c r="AY1083" s="93" t="s">
        <v>169</v>
      </c>
      <c r="BE1083" s="195">
        <f>IF(N1083="základní",J1083,0)</f>
        <v>0</v>
      </c>
      <c r="BF1083" s="195">
        <f>IF(N1083="snížená",J1083,0)</f>
        <v>0</v>
      </c>
      <c r="BG1083" s="195">
        <f>IF(N1083="zákl. přenesená",J1083,0)</f>
        <v>0</v>
      </c>
      <c r="BH1083" s="195">
        <f>IF(N1083="sníž. přenesená",J1083,0)</f>
        <v>0</v>
      </c>
      <c r="BI1083" s="195">
        <f>IF(N1083="nulová",J1083,0)</f>
        <v>0</v>
      </c>
      <c r="BJ1083" s="93" t="s">
        <v>79</v>
      </c>
      <c r="BK1083" s="195">
        <f>ROUND(I1083*H1083,2)</f>
        <v>0</v>
      </c>
      <c r="BL1083" s="93" t="s">
        <v>266</v>
      </c>
      <c r="BM1083" s="93" t="s">
        <v>1248</v>
      </c>
    </row>
    <row r="1084" spans="2:65" s="205" customFormat="1" x14ac:dyDescent="0.3">
      <c r="B1084" s="204"/>
      <c r="D1084" s="198" t="s">
        <v>178</v>
      </c>
      <c r="F1084" s="207" t="s">
        <v>2052</v>
      </c>
      <c r="H1084" s="208">
        <f>(181.21+1.71)*1.05</f>
        <v>192.06600000000003</v>
      </c>
      <c r="L1084" s="204"/>
      <c r="M1084" s="209"/>
      <c r="N1084" s="210"/>
      <c r="O1084" s="210"/>
      <c r="P1084" s="210"/>
      <c r="Q1084" s="210"/>
      <c r="R1084" s="210"/>
      <c r="S1084" s="210"/>
      <c r="T1084" s="211"/>
      <c r="AT1084" s="206" t="s">
        <v>178</v>
      </c>
      <c r="AU1084" s="206" t="s">
        <v>81</v>
      </c>
      <c r="AV1084" s="205" t="s">
        <v>81</v>
      </c>
      <c r="AW1084" s="205" t="s">
        <v>6</v>
      </c>
      <c r="AX1084" s="205" t="s">
        <v>79</v>
      </c>
      <c r="AY1084" s="206" t="s">
        <v>169</v>
      </c>
    </row>
    <row r="1085" spans="2:65" s="103" customFormat="1" ht="25.5" customHeight="1" x14ac:dyDescent="0.3">
      <c r="B1085" s="104"/>
      <c r="C1085" s="223">
        <f>MAX($C$106:C1084)+1</f>
        <v>202</v>
      </c>
      <c r="D1085" s="223" t="s">
        <v>397</v>
      </c>
      <c r="E1085" s="224" t="s">
        <v>1249</v>
      </c>
      <c r="F1085" s="225" t="s">
        <v>1250</v>
      </c>
      <c r="G1085" s="226" t="s">
        <v>188</v>
      </c>
      <c r="H1085" s="227">
        <v>190.733</v>
      </c>
      <c r="I1085" s="88"/>
      <c r="J1085" s="228">
        <f>ROUND(I1085*H1085,2)</f>
        <v>0</v>
      </c>
      <c r="K1085" s="225" t="s">
        <v>5</v>
      </c>
      <c r="L1085" s="229"/>
      <c r="M1085" s="230" t="s">
        <v>5</v>
      </c>
      <c r="N1085" s="231" t="s">
        <v>42</v>
      </c>
      <c r="O1085" s="105"/>
      <c r="P1085" s="193">
        <f>O1085*H1085</f>
        <v>0</v>
      </c>
      <c r="Q1085" s="193">
        <v>8.0000000000000002E-3</v>
      </c>
      <c r="R1085" s="193">
        <f>Q1085*H1085</f>
        <v>1.5258640000000001</v>
      </c>
      <c r="S1085" s="193">
        <v>0</v>
      </c>
      <c r="T1085" s="194">
        <f>S1085*H1085</f>
        <v>0</v>
      </c>
      <c r="AR1085" s="93" t="s">
        <v>402</v>
      </c>
      <c r="AT1085" s="93" t="s">
        <v>397</v>
      </c>
      <c r="AU1085" s="93" t="s">
        <v>81</v>
      </c>
      <c r="AY1085" s="93" t="s">
        <v>169</v>
      </c>
      <c r="BE1085" s="195">
        <f>IF(N1085="základní",J1085,0)</f>
        <v>0</v>
      </c>
      <c r="BF1085" s="195">
        <f>IF(N1085="snížená",J1085,0)</f>
        <v>0</v>
      </c>
      <c r="BG1085" s="195">
        <f>IF(N1085="zákl. přenesená",J1085,0)</f>
        <v>0</v>
      </c>
      <c r="BH1085" s="195">
        <f>IF(N1085="sníž. přenesená",J1085,0)</f>
        <v>0</v>
      </c>
      <c r="BI1085" s="195">
        <f>IF(N1085="nulová",J1085,0)</f>
        <v>0</v>
      </c>
      <c r="BJ1085" s="93" t="s">
        <v>79</v>
      </c>
      <c r="BK1085" s="195">
        <f>ROUND(I1085*H1085,2)</f>
        <v>0</v>
      </c>
      <c r="BL1085" s="93" t="s">
        <v>266</v>
      </c>
      <c r="BM1085" s="93" t="s">
        <v>1251</v>
      </c>
    </row>
    <row r="1086" spans="2:65" s="205" customFormat="1" x14ac:dyDescent="0.3">
      <c r="B1086" s="204"/>
      <c r="D1086" s="198" t="s">
        <v>178</v>
      </c>
      <c r="F1086" s="207" t="s">
        <v>1252</v>
      </c>
      <c r="H1086" s="208">
        <v>190.733</v>
      </c>
      <c r="L1086" s="204"/>
      <c r="M1086" s="209"/>
      <c r="N1086" s="210"/>
      <c r="O1086" s="210"/>
      <c r="P1086" s="210"/>
      <c r="Q1086" s="210"/>
      <c r="R1086" s="210"/>
      <c r="S1086" s="210"/>
      <c r="T1086" s="211"/>
      <c r="AT1086" s="206" t="s">
        <v>178</v>
      </c>
      <c r="AU1086" s="206" t="s">
        <v>81</v>
      </c>
      <c r="AV1086" s="205" t="s">
        <v>81</v>
      </c>
      <c r="AW1086" s="205" t="s">
        <v>6</v>
      </c>
      <c r="AX1086" s="205" t="s">
        <v>79</v>
      </c>
      <c r="AY1086" s="206" t="s">
        <v>169</v>
      </c>
    </row>
    <row r="1087" spans="2:65" s="103" customFormat="1" ht="25.5" customHeight="1" x14ac:dyDescent="0.3">
      <c r="B1087" s="104"/>
      <c r="C1087" s="185">
        <f>MAX($C$106:C1086)+1</f>
        <v>203</v>
      </c>
      <c r="D1087" s="185" t="s">
        <v>171</v>
      </c>
      <c r="E1087" s="186" t="s">
        <v>1253</v>
      </c>
      <c r="F1087" s="187" t="s">
        <v>1254</v>
      </c>
      <c r="G1087" s="188" t="s">
        <v>188</v>
      </c>
      <c r="H1087" s="189">
        <v>15.29</v>
      </c>
      <c r="I1087" s="87"/>
      <c r="J1087" s="190">
        <f>ROUND(I1087*H1087,2)</f>
        <v>0</v>
      </c>
      <c r="K1087" s="187" t="s">
        <v>175</v>
      </c>
      <c r="L1087" s="104"/>
      <c r="M1087" s="191" t="s">
        <v>5</v>
      </c>
      <c r="N1087" s="192" t="s">
        <v>42</v>
      </c>
      <c r="O1087" s="105"/>
      <c r="P1087" s="193">
        <f>O1087*H1087</f>
        <v>0</v>
      </c>
      <c r="Q1087" s="193">
        <v>0</v>
      </c>
      <c r="R1087" s="193">
        <f>Q1087*H1087</f>
        <v>0</v>
      </c>
      <c r="S1087" s="193">
        <v>1.0489999999999999E-2</v>
      </c>
      <c r="T1087" s="194">
        <f>S1087*H1087</f>
        <v>0.16039209999999998</v>
      </c>
      <c r="AR1087" s="93" t="s">
        <v>266</v>
      </c>
      <c r="AT1087" s="93" t="s">
        <v>171</v>
      </c>
      <c r="AU1087" s="93" t="s">
        <v>81</v>
      </c>
      <c r="AY1087" s="93" t="s">
        <v>169</v>
      </c>
      <c r="BE1087" s="195">
        <f>IF(N1087="základní",J1087,0)</f>
        <v>0</v>
      </c>
      <c r="BF1087" s="195">
        <f>IF(N1087="snížená",J1087,0)</f>
        <v>0</v>
      </c>
      <c r="BG1087" s="195">
        <f>IF(N1087="zákl. přenesená",J1087,0)</f>
        <v>0</v>
      </c>
      <c r="BH1087" s="195">
        <f>IF(N1087="sníž. přenesená",J1087,0)</f>
        <v>0</v>
      </c>
      <c r="BI1087" s="195">
        <f>IF(N1087="nulová",J1087,0)</f>
        <v>0</v>
      </c>
      <c r="BJ1087" s="93" t="s">
        <v>79</v>
      </c>
      <c r="BK1087" s="195">
        <f>ROUND(I1087*H1087,2)</f>
        <v>0</v>
      </c>
      <c r="BL1087" s="93" t="s">
        <v>266</v>
      </c>
      <c r="BM1087" s="93" t="s">
        <v>1255</v>
      </c>
    </row>
    <row r="1088" spans="2:65" s="205" customFormat="1" x14ac:dyDescent="0.3">
      <c r="B1088" s="204"/>
      <c r="D1088" s="198" t="s">
        <v>178</v>
      </c>
      <c r="E1088" s="206" t="s">
        <v>5</v>
      </c>
      <c r="F1088" s="207" t="s">
        <v>2048</v>
      </c>
      <c r="H1088" s="208">
        <v>15.29</v>
      </c>
      <c r="L1088" s="204"/>
      <c r="M1088" s="209"/>
      <c r="N1088" s="210"/>
      <c r="O1088" s="210"/>
      <c r="P1088" s="210"/>
      <c r="Q1088" s="210"/>
      <c r="R1088" s="210"/>
      <c r="S1088" s="210"/>
      <c r="T1088" s="211"/>
      <c r="AT1088" s="206" t="s">
        <v>178</v>
      </c>
      <c r="AU1088" s="206" t="s">
        <v>81</v>
      </c>
      <c r="AV1088" s="205" t="s">
        <v>81</v>
      </c>
      <c r="AW1088" s="205" t="s">
        <v>35</v>
      </c>
      <c r="AX1088" s="205" t="s">
        <v>71</v>
      </c>
      <c r="AY1088" s="206" t="s">
        <v>169</v>
      </c>
    </row>
    <row r="1089" spans="2:65" s="213" customFormat="1" x14ac:dyDescent="0.3">
      <c r="B1089" s="212"/>
      <c r="D1089" s="198" t="s">
        <v>178</v>
      </c>
      <c r="E1089" s="214" t="s">
        <v>5</v>
      </c>
      <c r="F1089" s="215" t="s">
        <v>181</v>
      </c>
      <c r="H1089" s="216">
        <v>15.29</v>
      </c>
      <c r="L1089" s="212"/>
      <c r="M1089" s="217"/>
      <c r="N1089" s="218"/>
      <c r="O1089" s="218"/>
      <c r="P1089" s="218"/>
      <c r="Q1089" s="218"/>
      <c r="R1089" s="218"/>
      <c r="S1089" s="218"/>
      <c r="T1089" s="219"/>
      <c r="AT1089" s="214" t="s">
        <v>178</v>
      </c>
      <c r="AU1089" s="214" t="s">
        <v>81</v>
      </c>
      <c r="AV1089" s="213" t="s">
        <v>176</v>
      </c>
      <c r="AW1089" s="213" t="s">
        <v>35</v>
      </c>
      <c r="AX1089" s="213" t="s">
        <v>79</v>
      </c>
      <c r="AY1089" s="214" t="s">
        <v>169</v>
      </c>
    </row>
    <row r="1090" spans="2:65" s="103" customFormat="1" ht="51" customHeight="1" x14ac:dyDescent="0.3">
      <c r="B1090" s="104"/>
      <c r="C1090" s="185">
        <f>MAX($C$106:C1089)+1</f>
        <v>204</v>
      </c>
      <c r="D1090" s="185" t="s">
        <v>171</v>
      </c>
      <c r="E1090" s="186" t="s">
        <v>1256</v>
      </c>
      <c r="F1090" s="187" t="s">
        <v>1257</v>
      </c>
      <c r="G1090" s="188" t="s">
        <v>315</v>
      </c>
      <c r="H1090" s="189">
        <v>28.295999999999999</v>
      </c>
      <c r="I1090" s="87"/>
      <c r="J1090" s="190">
        <f>ROUND(I1090*H1090,2)</f>
        <v>0</v>
      </c>
      <c r="K1090" s="187" t="s">
        <v>175</v>
      </c>
      <c r="L1090" s="104"/>
      <c r="M1090" s="191" t="s">
        <v>5</v>
      </c>
      <c r="N1090" s="192" t="s">
        <v>42</v>
      </c>
      <c r="O1090" s="105"/>
      <c r="P1090" s="193">
        <f>O1090*H1090</f>
        <v>0</v>
      </c>
      <c r="Q1090" s="193">
        <v>0</v>
      </c>
      <c r="R1090" s="193">
        <f>Q1090*H1090</f>
        <v>0</v>
      </c>
      <c r="S1090" s="193">
        <v>0</v>
      </c>
      <c r="T1090" s="194">
        <f>S1090*H1090</f>
        <v>0</v>
      </c>
      <c r="AR1090" s="93" t="s">
        <v>266</v>
      </c>
      <c r="AT1090" s="93" t="s">
        <v>171</v>
      </c>
      <c r="AU1090" s="93" t="s">
        <v>81</v>
      </c>
      <c r="AY1090" s="93" t="s">
        <v>169</v>
      </c>
      <c r="BE1090" s="195">
        <f>IF(N1090="základní",J1090,0)</f>
        <v>0</v>
      </c>
      <c r="BF1090" s="195">
        <f>IF(N1090="snížená",J1090,0)</f>
        <v>0</v>
      </c>
      <c r="BG1090" s="195">
        <f>IF(N1090="zákl. přenesená",J1090,0)</f>
        <v>0</v>
      </c>
      <c r="BH1090" s="195">
        <f>IF(N1090="sníž. přenesená",J1090,0)</f>
        <v>0</v>
      </c>
      <c r="BI1090" s="195">
        <f>IF(N1090="nulová",J1090,0)</f>
        <v>0</v>
      </c>
      <c r="BJ1090" s="93" t="s">
        <v>79</v>
      </c>
      <c r="BK1090" s="195">
        <f>ROUND(I1090*H1090,2)</f>
        <v>0</v>
      </c>
      <c r="BL1090" s="93" t="s">
        <v>266</v>
      </c>
      <c r="BM1090" s="93" t="s">
        <v>1258</v>
      </c>
    </row>
    <row r="1091" spans="2:65" s="103" customFormat="1" ht="121.5" x14ac:dyDescent="0.3">
      <c r="B1091" s="104"/>
      <c r="D1091" s="198" t="s">
        <v>207</v>
      </c>
      <c r="F1091" s="220" t="s">
        <v>1259</v>
      </c>
      <c r="L1091" s="104"/>
      <c r="M1091" s="221"/>
      <c r="N1091" s="105"/>
      <c r="O1091" s="105"/>
      <c r="P1091" s="105"/>
      <c r="Q1091" s="105"/>
      <c r="R1091" s="105"/>
      <c r="S1091" s="105"/>
      <c r="T1091" s="222"/>
      <c r="AT1091" s="93" t="s">
        <v>207</v>
      </c>
      <c r="AU1091" s="93" t="s">
        <v>81</v>
      </c>
    </row>
    <row r="1092" spans="2:65" s="173" customFormat="1" ht="29.85" customHeight="1" x14ac:dyDescent="0.3">
      <c r="B1092" s="172"/>
      <c r="D1092" s="174" t="s">
        <v>70</v>
      </c>
      <c r="E1092" s="183" t="s">
        <v>1260</v>
      </c>
      <c r="F1092" s="183" t="s">
        <v>1261</v>
      </c>
      <c r="J1092" s="184">
        <f>BK1092</f>
        <v>0</v>
      </c>
      <c r="L1092" s="172"/>
      <c r="M1092" s="177"/>
      <c r="N1092" s="178"/>
      <c r="O1092" s="178"/>
      <c r="P1092" s="179">
        <f>SUM(P1093:P1101)</f>
        <v>0</v>
      </c>
      <c r="Q1092" s="178"/>
      <c r="R1092" s="179">
        <f>SUM(R1093:R1101)</f>
        <v>1.0818349999999999</v>
      </c>
      <c r="S1092" s="178"/>
      <c r="T1092" s="180">
        <f>SUM(T1093:T1101)</f>
        <v>0</v>
      </c>
      <c r="AR1092" s="174" t="s">
        <v>81</v>
      </c>
      <c r="AT1092" s="181" t="s">
        <v>70</v>
      </c>
      <c r="AU1092" s="181" t="s">
        <v>79</v>
      </c>
      <c r="AY1092" s="174" t="s">
        <v>169</v>
      </c>
      <c r="BK1092" s="182">
        <f>SUM(BK1093:BK1101)</f>
        <v>0</v>
      </c>
    </row>
    <row r="1093" spans="2:65" s="103" customFormat="1" ht="25.5" customHeight="1" x14ac:dyDescent="0.3">
      <c r="B1093" s="104"/>
      <c r="C1093" s="185">
        <f>MAX($C$106:C1092)+1</f>
        <v>205</v>
      </c>
      <c r="D1093" s="185" t="s">
        <v>171</v>
      </c>
      <c r="E1093" s="186" t="s">
        <v>1262</v>
      </c>
      <c r="F1093" s="187" t="s">
        <v>1263</v>
      </c>
      <c r="G1093" s="188" t="s">
        <v>199</v>
      </c>
      <c r="H1093" s="189">
        <v>186</v>
      </c>
      <c r="I1093" s="87"/>
      <c r="J1093" s="190">
        <f>ROUND(I1093*H1093,2)</f>
        <v>0</v>
      </c>
      <c r="K1093" s="187" t="s">
        <v>175</v>
      </c>
      <c r="L1093" s="104"/>
      <c r="M1093" s="191" t="s">
        <v>5</v>
      </c>
      <c r="N1093" s="192" t="s">
        <v>42</v>
      </c>
      <c r="O1093" s="105"/>
      <c r="P1093" s="193">
        <f>O1093*H1093</f>
        <v>0</v>
      </c>
      <c r="Q1093" s="193">
        <v>5.6499999999999996E-3</v>
      </c>
      <c r="R1093" s="193">
        <f>Q1093*H1093</f>
        <v>1.0508999999999999</v>
      </c>
      <c r="S1093" s="193">
        <v>0</v>
      </c>
      <c r="T1093" s="194">
        <f>S1093*H1093</f>
        <v>0</v>
      </c>
      <c r="AR1093" s="93" t="s">
        <v>266</v>
      </c>
      <c r="AT1093" s="93" t="s">
        <v>171</v>
      </c>
      <c r="AU1093" s="93" t="s">
        <v>81</v>
      </c>
      <c r="AY1093" s="93" t="s">
        <v>169</v>
      </c>
      <c r="BE1093" s="195">
        <f>IF(N1093="základní",J1093,0)</f>
        <v>0</v>
      </c>
      <c r="BF1093" s="195">
        <f>IF(N1093="snížená",J1093,0)</f>
        <v>0</v>
      </c>
      <c r="BG1093" s="195">
        <f>IF(N1093="zákl. přenesená",J1093,0)</f>
        <v>0</v>
      </c>
      <c r="BH1093" s="195">
        <f>IF(N1093="sníž. přenesená",J1093,0)</f>
        <v>0</v>
      </c>
      <c r="BI1093" s="195">
        <f>IF(N1093="nulová",J1093,0)</f>
        <v>0</v>
      </c>
      <c r="BJ1093" s="93" t="s">
        <v>79</v>
      </c>
      <c r="BK1093" s="195">
        <f>ROUND(I1093*H1093,2)</f>
        <v>0</v>
      </c>
      <c r="BL1093" s="93" t="s">
        <v>266</v>
      </c>
      <c r="BM1093" s="93" t="s">
        <v>1264</v>
      </c>
    </row>
    <row r="1094" spans="2:65" s="205" customFormat="1" x14ac:dyDescent="0.3">
      <c r="B1094" s="204"/>
      <c r="D1094" s="198" t="s">
        <v>178</v>
      </c>
      <c r="E1094" s="206" t="s">
        <v>5</v>
      </c>
      <c r="F1094" s="207" t="s">
        <v>1265</v>
      </c>
      <c r="H1094" s="208">
        <v>186</v>
      </c>
      <c r="L1094" s="204"/>
      <c r="M1094" s="209"/>
      <c r="N1094" s="210"/>
      <c r="O1094" s="210"/>
      <c r="P1094" s="210"/>
      <c r="Q1094" s="210"/>
      <c r="R1094" s="210"/>
      <c r="S1094" s="210"/>
      <c r="T1094" s="211"/>
      <c r="AT1094" s="206" t="s">
        <v>178</v>
      </c>
      <c r="AU1094" s="206" t="s">
        <v>81</v>
      </c>
      <c r="AV1094" s="205" t="s">
        <v>81</v>
      </c>
      <c r="AW1094" s="205" t="s">
        <v>35</v>
      </c>
      <c r="AX1094" s="205" t="s">
        <v>71</v>
      </c>
      <c r="AY1094" s="206" t="s">
        <v>169</v>
      </c>
    </row>
    <row r="1095" spans="2:65" s="213" customFormat="1" x14ac:dyDescent="0.3">
      <c r="B1095" s="212"/>
      <c r="D1095" s="198" t="s">
        <v>178</v>
      </c>
      <c r="E1095" s="214" t="s">
        <v>5</v>
      </c>
      <c r="F1095" s="215" t="s">
        <v>181</v>
      </c>
      <c r="H1095" s="216">
        <v>186</v>
      </c>
      <c r="L1095" s="212"/>
      <c r="M1095" s="217"/>
      <c r="N1095" s="218"/>
      <c r="O1095" s="218"/>
      <c r="P1095" s="218"/>
      <c r="Q1095" s="218"/>
      <c r="R1095" s="218"/>
      <c r="S1095" s="218"/>
      <c r="T1095" s="219"/>
      <c r="AT1095" s="214" t="s">
        <v>178</v>
      </c>
      <c r="AU1095" s="214" t="s">
        <v>81</v>
      </c>
      <c r="AV1095" s="213" t="s">
        <v>176</v>
      </c>
      <c r="AW1095" s="213" t="s">
        <v>35</v>
      </c>
      <c r="AX1095" s="213" t="s">
        <v>79</v>
      </c>
      <c r="AY1095" s="214" t="s">
        <v>169</v>
      </c>
    </row>
    <row r="1096" spans="2:65" s="103" customFormat="1" ht="25.5" customHeight="1" x14ac:dyDescent="0.3">
      <c r="B1096" s="104"/>
      <c r="C1096" s="185">
        <f>MAX($C$106:C1095)+1</f>
        <v>206</v>
      </c>
      <c r="D1096" s="185" t="s">
        <v>171</v>
      </c>
      <c r="E1096" s="186" t="s">
        <v>1266</v>
      </c>
      <c r="F1096" s="187" t="s">
        <v>1267</v>
      </c>
      <c r="G1096" s="188" t="s">
        <v>199</v>
      </c>
      <c r="H1096" s="189">
        <v>11.5</v>
      </c>
      <c r="I1096" s="87"/>
      <c r="J1096" s="190">
        <f>ROUND(I1096*H1096,2)</f>
        <v>0</v>
      </c>
      <c r="K1096" s="187" t="s">
        <v>175</v>
      </c>
      <c r="L1096" s="104"/>
      <c r="M1096" s="191" t="s">
        <v>5</v>
      </c>
      <c r="N1096" s="192" t="s">
        <v>42</v>
      </c>
      <c r="O1096" s="105"/>
      <c r="P1096" s="193">
        <f>O1096*H1096</f>
        <v>0</v>
      </c>
      <c r="Q1096" s="193">
        <v>2.6900000000000001E-3</v>
      </c>
      <c r="R1096" s="193">
        <f>Q1096*H1096</f>
        <v>3.0935000000000001E-2</v>
      </c>
      <c r="S1096" s="193">
        <v>0</v>
      </c>
      <c r="T1096" s="194">
        <f>S1096*H1096</f>
        <v>0</v>
      </c>
      <c r="AR1096" s="93" t="s">
        <v>266</v>
      </c>
      <c r="AT1096" s="93" t="s">
        <v>171</v>
      </c>
      <c r="AU1096" s="93" t="s">
        <v>81</v>
      </c>
      <c r="AY1096" s="93" t="s">
        <v>169</v>
      </c>
      <c r="BE1096" s="195">
        <f>IF(N1096="základní",J1096,0)</f>
        <v>0</v>
      </c>
      <c r="BF1096" s="195">
        <f>IF(N1096="snížená",J1096,0)</f>
        <v>0</v>
      </c>
      <c r="BG1096" s="195">
        <f>IF(N1096="zákl. přenesená",J1096,0)</f>
        <v>0</v>
      </c>
      <c r="BH1096" s="195">
        <f>IF(N1096="sníž. přenesená",J1096,0)</f>
        <v>0</v>
      </c>
      <c r="BI1096" s="195">
        <f>IF(N1096="nulová",J1096,0)</f>
        <v>0</v>
      </c>
      <c r="BJ1096" s="93" t="s">
        <v>79</v>
      </c>
      <c r="BK1096" s="195">
        <f>ROUND(I1096*H1096,2)</f>
        <v>0</v>
      </c>
      <c r="BL1096" s="93" t="s">
        <v>266</v>
      </c>
      <c r="BM1096" s="93" t="s">
        <v>1268</v>
      </c>
    </row>
    <row r="1097" spans="2:65" s="205" customFormat="1" x14ac:dyDescent="0.3">
      <c r="B1097" s="204"/>
      <c r="D1097" s="198" t="s">
        <v>178</v>
      </c>
      <c r="E1097" s="206" t="s">
        <v>5</v>
      </c>
      <c r="F1097" s="207" t="s">
        <v>1269</v>
      </c>
      <c r="H1097" s="208">
        <v>9</v>
      </c>
      <c r="L1097" s="204"/>
      <c r="M1097" s="209"/>
      <c r="N1097" s="210"/>
      <c r="O1097" s="210"/>
      <c r="P1097" s="210"/>
      <c r="Q1097" s="210"/>
      <c r="R1097" s="210"/>
      <c r="S1097" s="210"/>
      <c r="T1097" s="211"/>
      <c r="AT1097" s="206" t="s">
        <v>178</v>
      </c>
      <c r="AU1097" s="206" t="s">
        <v>81</v>
      </c>
      <c r="AV1097" s="205" t="s">
        <v>81</v>
      </c>
      <c r="AW1097" s="205" t="s">
        <v>35</v>
      </c>
      <c r="AX1097" s="205" t="s">
        <v>71</v>
      </c>
      <c r="AY1097" s="206" t="s">
        <v>169</v>
      </c>
    </row>
    <row r="1098" spans="2:65" s="205" customFormat="1" x14ac:dyDescent="0.3">
      <c r="B1098" s="204"/>
      <c r="D1098" s="198" t="s">
        <v>178</v>
      </c>
      <c r="E1098" s="206" t="s">
        <v>5</v>
      </c>
      <c r="F1098" s="207" t="s">
        <v>1270</v>
      </c>
      <c r="H1098" s="208">
        <v>2.5</v>
      </c>
      <c r="L1098" s="204"/>
      <c r="M1098" s="209"/>
      <c r="N1098" s="210"/>
      <c r="O1098" s="210"/>
      <c r="P1098" s="210"/>
      <c r="Q1098" s="210"/>
      <c r="R1098" s="210"/>
      <c r="S1098" s="210"/>
      <c r="T1098" s="211"/>
      <c r="AT1098" s="206" t="s">
        <v>178</v>
      </c>
      <c r="AU1098" s="206" t="s">
        <v>81</v>
      </c>
      <c r="AV1098" s="205" t="s">
        <v>81</v>
      </c>
      <c r="AW1098" s="205" t="s">
        <v>35</v>
      </c>
      <c r="AX1098" s="205" t="s">
        <v>71</v>
      </c>
      <c r="AY1098" s="206" t="s">
        <v>169</v>
      </c>
    </row>
    <row r="1099" spans="2:65" s="213" customFormat="1" x14ac:dyDescent="0.3">
      <c r="B1099" s="212"/>
      <c r="D1099" s="198" t="s">
        <v>178</v>
      </c>
      <c r="E1099" s="214" t="s">
        <v>5</v>
      </c>
      <c r="F1099" s="215" t="s">
        <v>181</v>
      </c>
      <c r="H1099" s="216">
        <v>11.5</v>
      </c>
      <c r="L1099" s="212"/>
      <c r="M1099" s="217"/>
      <c r="N1099" s="218"/>
      <c r="O1099" s="218"/>
      <c r="P1099" s="218"/>
      <c r="Q1099" s="218"/>
      <c r="R1099" s="218"/>
      <c r="S1099" s="218"/>
      <c r="T1099" s="219"/>
      <c r="AT1099" s="214" t="s">
        <v>178</v>
      </c>
      <c r="AU1099" s="214" t="s">
        <v>81</v>
      </c>
      <c r="AV1099" s="213" t="s">
        <v>176</v>
      </c>
      <c r="AW1099" s="213" t="s">
        <v>35</v>
      </c>
      <c r="AX1099" s="213" t="s">
        <v>79</v>
      </c>
      <c r="AY1099" s="214" t="s">
        <v>169</v>
      </c>
    </row>
    <row r="1100" spans="2:65" s="103" customFormat="1" ht="38.25" customHeight="1" x14ac:dyDescent="0.3">
      <c r="B1100" s="104"/>
      <c r="C1100" s="185">
        <f>MAX($C$106:C1099)+1</f>
        <v>207</v>
      </c>
      <c r="D1100" s="185" t="s">
        <v>171</v>
      </c>
      <c r="E1100" s="186" t="s">
        <v>1271</v>
      </c>
      <c r="F1100" s="187" t="s">
        <v>1272</v>
      </c>
      <c r="G1100" s="188" t="s">
        <v>315</v>
      </c>
      <c r="H1100" s="189">
        <v>1.0820000000000001</v>
      </c>
      <c r="I1100" s="87"/>
      <c r="J1100" s="190">
        <f>ROUND(I1100*H1100,2)</f>
        <v>0</v>
      </c>
      <c r="K1100" s="187" t="s">
        <v>175</v>
      </c>
      <c r="L1100" s="104"/>
      <c r="M1100" s="191" t="s">
        <v>5</v>
      </c>
      <c r="N1100" s="192" t="s">
        <v>42</v>
      </c>
      <c r="O1100" s="105"/>
      <c r="P1100" s="193">
        <f>O1100*H1100</f>
        <v>0</v>
      </c>
      <c r="Q1100" s="193">
        <v>0</v>
      </c>
      <c r="R1100" s="193">
        <f>Q1100*H1100</f>
        <v>0</v>
      </c>
      <c r="S1100" s="193">
        <v>0</v>
      </c>
      <c r="T1100" s="194">
        <f>S1100*H1100</f>
        <v>0</v>
      </c>
      <c r="AR1100" s="93" t="s">
        <v>266</v>
      </c>
      <c r="AT1100" s="93" t="s">
        <v>171</v>
      </c>
      <c r="AU1100" s="93" t="s">
        <v>81</v>
      </c>
      <c r="AY1100" s="93" t="s">
        <v>169</v>
      </c>
      <c r="BE1100" s="195">
        <f>IF(N1100="základní",J1100,0)</f>
        <v>0</v>
      </c>
      <c r="BF1100" s="195">
        <f>IF(N1100="snížená",J1100,0)</f>
        <v>0</v>
      </c>
      <c r="BG1100" s="195">
        <f>IF(N1100="zákl. přenesená",J1100,0)</f>
        <v>0</v>
      </c>
      <c r="BH1100" s="195">
        <f>IF(N1100="sníž. přenesená",J1100,0)</f>
        <v>0</v>
      </c>
      <c r="BI1100" s="195">
        <f>IF(N1100="nulová",J1100,0)</f>
        <v>0</v>
      </c>
      <c r="BJ1100" s="93" t="s">
        <v>79</v>
      </c>
      <c r="BK1100" s="195">
        <f>ROUND(I1100*H1100,2)</f>
        <v>0</v>
      </c>
      <c r="BL1100" s="93" t="s">
        <v>266</v>
      </c>
      <c r="BM1100" s="93" t="s">
        <v>1273</v>
      </c>
    </row>
    <row r="1101" spans="2:65" s="103" customFormat="1" ht="121.5" x14ac:dyDescent="0.3">
      <c r="B1101" s="104"/>
      <c r="D1101" s="198" t="s">
        <v>207</v>
      </c>
      <c r="F1101" s="220" t="s">
        <v>1274</v>
      </c>
      <c r="L1101" s="104"/>
      <c r="M1101" s="221"/>
      <c r="N1101" s="105"/>
      <c r="O1101" s="105"/>
      <c r="P1101" s="105"/>
      <c r="Q1101" s="105"/>
      <c r="R1101" s="105"/>
      <c r="S1101" s="105"/>
      <c r="T1101" s="222"/>
      <c r="AT1101" s="93" t="s">
        <v>207</v>
      </c>
      <c r="AU1101" s="93" t="s">
        <v>81</v>
      </c>
    </row>
    <row r="1102" spans="2:65" s="173" customFormat="1" ht="29.85" customHeight="1" x14ac:dyDescent="0.3">
      <c r="B1102" s="172"/>
      <c r="D1102" s="174" t="s">
        <v>70</v>
      </c>
      <c r="E1102" s="183" t="s">
        <v>1275</v>
      </c>
      <c r="F1102" s="183" t="s">
        <v>1276</v>
      </c>
      <c r="J1102" s="184">
        <f>BK1102</f>
        <v>0</v>
      </c>
      <c r="L1102" s="172"/>
      <c r="M1102" s="177"/>
      <c r="N1102" s="178"/>
      <c r="O1102" s="178"/>
      <c r="P1102" s="179">
        <f>SUM(P1103:P1158)</f>
        <v>0</v>
      </c>
      <c r="Q1102" s="178"/>
      <c r="R1102" s="179">
        <f>SUM(R1103:R1158)</f>
        <v>8.1435000000000007E-2</v>
      </c>
      <c r="S1102" s="178"/>
      <c r="T1102" s="180">
        <f>SUM(T1103:T1158)</f>
        <v>0.19799999999999998</v>
      </c>
      <c r="AR1102" s="174" t="s">
        <v>81</v>
      </c>
      <c r="AT1102" s="181" t="s">
        <v>70</v>
      </c>
      <c r="AU1102" s="181" t="s">
        <v>79</v>
      </c>
      <c r="AY1102" s="174" t="s">
        <v>169</v>
      </c>
      <c r="BK1102" s="182">
        <f>SUM(BK1103:BK1158)</f>
        <v>0</v>
      </c>
    </row>
    <row r="1103" spans="2:65" s="103" customFormat="1" ht="27" x14ac:dyDescent="0.3">
      <c r="B1103" s="104"/>
      <c r="C1103" s="185">
        <f>MAX($C$106:C1102)+1</f>
        <v>208</v>
      </c>
      <c r="D1103" s="185" t="s">
        <v>171</v>
      </c>
      <c r="E1103" s="186" t="s">
        <v>1277</v>
      </c>
      <c r="F1103" s="187" t="s">
        <v>2026</v>
      </c>
      <c r="G1103" s="188" t="s">
        <v>686</v>
      </c>
      <c r="H1103" s="189">
        <v>1</v>
      </c>
      <c r="I1103" s="87"/>
      <c r="J1103" s="190">
        <f>ROUND(I1103*H1103,2)</f>
        <v>0</v>
      </c>
      <c r="K1103" s="187" t="s">
        <v>5</v>
      </c>
      <c r="L1103" s="104"/>
      <c r="M1103" s="191" t="s">
        <v>5</v>
      </c>
      <c r="N1103" s="192" t="s">
        <v>42</v>
      </c>
      <c r="O1103" s="105"/>
      <c r="P1103" s="193">
        <f>O1103*H1103</f>
        <v>0</v>
      </c>
      <c r="Q1103" s="193">
        <v>0</v>
      </c>
      <c r="R1103" s="193">
        <f>Q1103*H1103</f>
        <v>0</v>
      </c>
      <c r="S1103" s="193">
        <v>0</v>
      </c>
      <c r="T1103" s="194">
        <f>S1103*H1103</f>
        <v>0</v>
      </c>
      <c r="AR1103" s="93" t="s">
        <v>176</v>
      </c>
      <c r="AT1103" s="93" t="s">
        <v>171</v>
      </c>
      <c r="AU1103" s="93" t="s">
        <v>81</v>
      </c>
      <c r="AY1103" s="93" t="s">
        <v>169</v>
      </c>
      <c r="BE1103" s="195">
        <f>IF(N1103="základní",J1103,0)</f>
        <v>0</v>
      </c>
      <c r="BF1103" s="195">
        <f>IF(N1103="snížená",J1103,0)</f>
        <v>0</v>
      </c>
      <c r="BG1103" s="195">
        <f>IF(N1103="zákl. přenesená",J1103,0)</f>
        <v>0</v>
      </c>
      <c r="BH1103" s="195">
        <f>IF(N1103="sníž. přenesená",J1103,0)</f>
        <v>0</v>
      </c>
      <c r="BI1103" s="195">
        <f>IF(N1103="nulová",J1103,0)</f>
        <v>0</v>
      </c>
      <c r="BJ1103" s="93" t="s">
        <v>79</v>
      </c>
      <c r="BK1103" s="195">
        <f>ROUND(I1103*H1103,2)</f>
        <v>0</v>
      </c>
      <c r="BL1103" s="93" t="s">
        <v>176</v>
      </c>
      <c r="BM1103" s="93" t="s">
        <v>1278</v>
      </c>
    </row>
    <row r="1104" spans="2:65" s="103" customFormat="1" ht="81" x14ac:dyDescent="0.3">
      <c r="B1104" s="104"/>
      <c r="D1104" s="198" t="s">
        <v>861</v>
      </c>
      <c r="F1104" s="220" t="s">
        <v>1279</v>
      </c>
      <c r="L1104" s="104"/>
      <c r="M1104" s="221"/>
      <c r="N1104" s="105"/>
      <c r="O1104" s="105"/>
      <c r="P1104" s="105"/>
      <c r="Q1104" s="105"/>
      <c r="R1104" s="105"/>
      <c r="S1104" s="105"/>
      <c r="T1104" s="222"/>
      <c r="AT1104" s="93" t="s">
        <v>861</v>
      </c>
      <c r="AU1104" s="93" t="s">
        <v>81</v>
      </c>
    </row>
    <row r="1105" spans="2:65" s="155" customFormat="1" ht="27" x14ac:dyDescent="0.3">
      <c r="B1105" s="104"/>
      <c r="C1105" s="185">
        <f>MAX($C$106:C1104)+1</f>
        <v>209</v>
      </c>
      <c r="D1105" s="185" t="s">
        <v>171</v>
      </c>
      <c r="E1105" s="186" t="s">
        <v>1280</v>
      </c>
      <c r="F1105" s="187" t="s">
        <v>2027</v>
      </c>
      <c r="G1105" s="188" t="s">
        <v>686</v>
      </c>
      <c r="H1105" s="189">
        <v>1</v>
      </c>
      <c r="I1105" s="87"/>
      <c r="J1105" s="190">
        <f>ROUND(I1105*H1105,2)</f>
        <v>0</v>
      </c>
      <c r="K1105" s="187" t="s">
        <v>5</v>
      </c>
      <c r="L1105" s="104"/>
      <c r="M1105" s="191" t="s">
        <v>5</v>
      </c>
      <c r="N1105" s="192" t="s">
        <v>42</v>
      </c>
      <c r="O1105" s="107"/>
      <c r="P1105" s="193">
        <f>O1105*H1105</f>
        <v>0</v>
      </c>
      <c r="Q1105" s="193">
        <v>0</v>
      </c>
      <c r="R1105" s="193">
        <f>Q1105*H1105</f>
        <v>0</v>
      </c>
      <c r="S1105" s="193">
        <v>0</v>
      </c>
      <c r="T1105" s="194">
        <f>S1105*H1105</f>
        <v>0</v>
      </c>
      <c r="AR1105" s="93" t="s">
        <v>176</v>
      </c>
      <c r="AT1105" s="93" t="s">
        <v>171</v>
      </c>
      <c r="AU1105" s="93" t="s">
        <v>81</v>
      </c>
      <c r="AY1105" s="93" t="s">
        <v>169</v>
      </c>
      <c r="BE1105" s="195">
        <f>IF(N1105="základní",J1105,0)</f>
        <v>0</v>
      </c>
      <c r="BF1105" s="195">
        <f>IF(N1105="snížená",J1105,0)</f>
        <v>0</v>
      </c>
      <c r="BG1105" s="195">
        <f>IF(N1105="zákl. přenesená",J1105,0)</f>
        <v>0</v>
      </c>
      <c r="BH1105" s="195">
        <f>IF(N1105="sníž. přenesená",J1105,0)</f>
        <v>0</v>
      </c>
      <c r="BI1105" s="195">
        <f>IF(N1105="nulová",J1105,0)</f>
        <v>0</v>
      </c>
      <c r="BJ1105" s="93" t="s">
        <v>79</v>
      </c>
      <c r="BK1105" s="195">
        <f>ROUND(I1105*H1105,2)</f>
        <v>0</v>
      </c>
      <c r="BL1105" s="93" t="s">
        <v>176</v>
      </c>
      <c r="BM1105" s="93" t="s">
        <v>1278</v>
      </c>
    </row>
    <row r="1106" spans="2:65" s="155" customFormat="1" ht="81" x14ac:dyDescent="0.3">
      <c r="B1106" s="104"/>
      <c r="D1106" s="198" t="s">
        <v>861</v>
      </c>
      <c r="F1106" s="220" t="s">
        <v>1279</v>
      </c>
      <c r="L1106" s="104"/>
      <c r="M1106" s="221"/>
      <c r="N1106" s="107"/>
      <c r="O1106" s="107"/>
      <c r="P1106" s="107"/>
      <c r="Q1106" s="107"/>
      <c r="R1106" s="107"/>
      <c r="S1106" s="107"/>
      <c r="T1106" s="222"/>
      <c r="AT1106" s="93" t="s">
        <v>861</v>
      </c>
      <c r="AU1106" s="93" t="s">
        <v>81</v>
      </c>
    </row>
    <row r="1107" spans="2:65" s="155" customFormat="1" ht="16.5" customHeight="1" x14ac:dyDescent="0.3">
      <c r="B1107" s="104"/>
      <c r="C1107" s="185">
        <f>MAX($C$106:C1106)+1</f>
        <v>210</v>
      </c>
      <c r="D1107" s="185" t="s">
        <v>171</v>
      </c>
      <c r="E1107" s="186" t="s">
        <v>1283</v>
      </c>
      <c r="F1107" s="187" t="s">
        <v>2028</v>
      </c>
      <c r="G1107" s="188" t="s">
        <v>686</v>
      </c>
      <c r="H1107" s="189">
        <v>1</v>
      </c>
      <c r="I1107" s="87"/>
      <c r="J1107" s="190">
        <f>ROUND(I1107*H1107,2)</f>
        <v>0</v>
      </c>
      <c r="K1107" s="187" t="s">
        <v>5</v>
      </c>
      <c r="L1107" s="104"/>
      <c r="M1107" s="191" t="s">
        <v>5</v>
      </c>
      <c r="N1107" s="192" t="s">
        <v>42</v>
      </c>
      <c r="O1107" s="107"/>
      <c r="P1107" s="193">
        <f>O1107*H1107</f>
        <v>0</v>
      </c>
      <c r="Q1107" s="193">
        <v>0</v>
      </c>
      <c r="R1107" s="193">
        <f>Q1107*H1107</f>
        <v>0</v>
      </c>
      <c r="S1107" s="193">
        <v>0</v>
      </c>
      <c r="T1107" s="194">
        <f>S1107*H1107</f>
        <v>0</v>
      </c>
      <c r="AR1107" s="93" t="s">
        <v>176</v>
      </c>
      <c r="AT1107" s="93" t="s">
        <v>171</v>
      </c>
      <c r="AU1107" s="93" t="s">
        <v>81</v>
      </c>
      <c r="AY1107" s="93" t="s">
        <v>169</v>
      </c>
      <c r="BE1107" s="195">
        <f>IF(N1107="základní",J1107,0)</f>
        <v>0</v>
      </c>
      <c r="BF1107" s="195">
        <f>IF(N1107="snížená",J1107,0)</f>
        <v>0</v>
      </c>
      <c r="BG1107" s="195">
        <f>IF(N1107="zákl. přenesená",J1107,0)</f>
        <v>0</v>
      </c>
      <c r="BH1107" s="195">
        <f>IF(N1107="sníž. přenesená",J1107,0)</f>
        <v>0</v>
      </c>
      <c r="BI1107" s="195">
        <f>IF(N1107="nulová",J1107,0)</f>
        <v>0</v>
      </c>
      <c r="BJ1107" s="93" t="s">
        <v>79</v>
      </c>
      <c r="BK1107" s="195">
        <f>ROUND(I1107*H1107,2)</f>
        <v>0</v>
      </c>
      <c r="BL1107" s="93" t="s">
        <v>176</v>
      </c>
      <c r="BM1107" s="93" t="s">
        <v>1278</v>
      </c>
    </row>
    <row r="1108" spans="2:65" s="155" customFormat="1" ht="81" x14ac:dyDescent="0.3">
      <c r="B1108" s="104"/>
      <c r="D1108" s="198" t="s">
        <v>861</v>
      </c>
      <c r="F1108" s="220" t="s">
        <v>1279</v>
      </c>
      <c r="L1108" s="104"/>
      <c r="M1108" s="221"/>
      <c r="N1108" s="107"/>
      <c r="O1108" s="107"/>
      <c r="P1108" s="107"/>
      <c r="Q1108" s="107"/>
      <c r="R1108" s="107"/>
      <c r="S1108" s="107"/>
      <c r="T1108" s="222"/>
      <c r="AT1108" s="93" t="s">
        <v>861</v>
      </c>
      <c r="AU1108" s="93" t="s">
        <v>81</v>
      </c>
    </row>
    <row r="1109" spans="2:65" s="103" customFormat="1" ht="25.5" customHeight="1" x14ac:dyDescent="0.3">
      <c r="B1109" s="104"/>
      <c r="C1109" s="185">
        <f>MAX($C$106:C1108)+1</f>
        <v>211</v>
      </c>
      <c r="D1109" s="185" t="s">
        <v>171</v>
      </c>
      <c r="E1109" s="186" t="s">
        <v>2021</v>
      </c>
      <c r="F1109" s="187" t="s">
        <v>2029</v>
      </c>
      <c r="G1109" s="188" t="s">
        <v>686</v>
      </c>
      <c r="H1109" s="189">
        <v>1</v>
      </c>
      <c r="I1109" s="87"/>
      <c r="J1109" s="190">
        <f>ROUND(I1109*H1109,2)</f>
        <v>0</v>
      </c>
      <c r="K1109" s="187" t="s">
        <v>5</v>
      </c>
      <c r="L1109" s="104"/>
      <c r="M1109" s="191" t="s">
        <v>5</v>
      </c>
      <c r="N1109" s="192" t="s">
        <v>42</v>
      </c>
      <c r="O1109" s="105"/>
      <c r="P1109" s="193">
        <f>O1109*H1109</f>
        <v>0</v>
      </c>
      <c r="Q1109" s="193">
        <v>0</v>
      </c>
      <c r="R1109" s="193">
        <f>Q1109*H1109</f>
        <v>0</v>
      </c>
      <c r="S1109" s="193">
        <v>0</v>
      </c>
      <c r="T1109" s="194">
        <f>S1109*H1109</f>
        <v>0</v>
      </c>
      <c r="AR1109" s="93" t="s">
        <v>176</v>
      </c>
      <c r="AT1109" s="93" t="s">
        <v>171</v>
      </c>
      <c r="AU1109" s="93" t="s">
        <v>81</v>
      </c>
      <c r="AY1109" s="93" t="s">
        <v>169</v>
      </c>
      <c r="BE1109" s="195">
        <f>IF(N1109="základní",J1109,0)</f>
        <v>0</v>
      </c>
      <c r="BF1109" s="195">
        <f>IF(N1109="snížená",J1109,0)</f>
        <v>0</v>
      </c>
      <c r="BG1109" s="195">
        <f>IF(N1109="zákl. přenesená",J1109,0)</f>
        <v>0</v>
      </c>
      <c r="BH1109" s="195">
        <f>IF(N1109="sníž. přenesená",J1109,0)</f>
        <v>0</v>
      </c>
      <c r="BI1109" s="195">
        <f>IF(N1109="nulová",J1109,0)</f>
        <v>0</v>
      </c>
      <c r="BJ1109" s="93" t="s">
        <v>79</v>
      </c>
      <c r="BK1109" s="195">
        <f>ROUND(I1109*H1109,2)</f>
        <v>0</v>
      </c>
      <c r="BL1109" s="93" t="s">
        <v>176</v>
      </c>
      <c r="BM1109" s="93" t="s">
        <v>1281</v>
      </c>
    </row>
    <row r="1110" spans="2:65" s="103" customFormat="1" ht="81" x14ac:dyDescent="0.3">
      <c r="B1110" s="104"/>
      <c r="D1110" s="198" t="s">
        <v>861</v>
      </c>
      <c r="F1110" s="220" t="s">
        <v>1282</v>
      </c>
      <c r="L1110" s="104"/>
      <c r="M1110" s="221"/>
      <c r="N1110" s="105"/>
      <c r="O1110" s="105"/>
      <c r="P1110" s="105"/>
      <c r="Q1110" s="105"/>
      <c r="R1110" s="105"/>
      <c r="S1110" s="105"/>
      <c r="T1110" s="222"/>
      <c r="AT1110" s="93" t="s">
        <v>861</v>
      </c>
      <c r="AU1110" s="93" t="s">
        <v>81</v>
      </c>
    </row>
    <row r="1111" spans="2:65" s="103" customFormat="1" ht="27" x14ac:dyDescent="0.3">
      <c r="B1111" s="104"/>
      <c r="C1111" s="185">
        <f>MAX($C$106:C1110)+1</f>
        <v>212</v>
      </c>
      <c r="D1111" s="185" t="s">
        <v>171</v>
      </c>
      <c r="E1111" s="186" t="s">
        <v>2022</v>
      </c>
      <c r="F1111" s="187" t="s">
        <v>2030</v>
      </c>
      <c r="G1111" s="188" t="s">
        <v>686</v>
      </c>
      <c r="H1111" s="189">
        <v>1</v>
      </c>
      <c r="I1111" s="87"/>
      <c r="J1111" s="190">
        <f>ROUND(I1111*H1111,2)</f>
        <v>0</v>
      </c>
      <c r="K1111" s="187" t="s">
        <v>5</v>
      </c>
      <c r="L1111" s="104"/>
      <c r="M1111" s="191" t="s">
        <v>5</v>
      </c>
      <c r="N1111" s="192" t="s">
        <v>42</v>
      </c>
      <c r="O1111" s="105"/>
      <c r="P1111" s="193">
        <f>O1111*H1111</f>
        <v>0</v>
      </c>
      <c r="Q1111" s="193">
        <v>0</v>
      </c>
      <c r="R1111" s="193">
        <f>Q1111*H1111</f>
        <v>0</v>
      </c>
      <c r="S1111" s="193">
        <v>0</v>
      </c>
      <c r="T1111" s="194">
        <f>S1111*H1111</f>
        <v>0</v>
      </c>
      <c r="AR1111" s="93" t="s">
        <v>176</v>
      </c>
      <c r="AT1111" s="93" t="s">
        <v>171</v>
      </c>
      <c r="AU1111" s="93" t="s">
        <v>81</v>
      </c>
      <c r="AY1111" s="93" t="s">
        <v>169</v>
      </c>
      <c r="BE1111" s="195">
        <f>IF(N1111="základní",J1111,0)</f>
        <v>0</v>
      </c>
      <c r="BF1111" s="195">
        <f>IF(N1111="snížená",J1111,0)</f>
        <v>0</v>
      </c>
      <c r="BG1111" s="195">
        <f>IF(N1111="zákl. přenesená",J1111,0)</f>
        <v>0</v>
      </c>
      <c r="BH1111" s="195">
        <f>IF(N1111="sníž. přenesená",J1111,0)</f>
        <v>0</v>
      </c>
      <c r="BI1111" s="195">
        <f>IF(N1111="nulová",J1111,0)</f>
        <v>0</v>
      </c>
      <c r="BJ1111" s="93" t="s">
        <v>79</v>
      </c>
      <c r="BK1111" s="195">
        <f>ROUND(I1111*H1111,2)</f>
        <v>0</v>
      </c>
      <c r="BL1111" s="93" t="s">
        <v>176</v>
      </c>
      <c r="BM1111" s="93" t="s">
        <v>1284</v>
      </c>
    </row>
    <row r="1112" spans="2:65" s="103" customFormat="1" ht="81" x14ac:dyDescent="0.3">
      <c r="B1112" s="104"/>
      <c r="D1112" s="198" t="s">
        <v>861</v>
      </c>
      <c r="F1112" s="220" t="s">
        <v>1279</v>
      </c>
      <c r="L1112" s="104"/>
      <c r="M1112" s="221"/>
      <c r="N1112" s="105"/>
      <c r="O1112" s="105"/>
      <c r="P1112" s="105"/>
      <c r="Q1112" s="105"/>
      <c r="R1112" s="105"/>
      <c r="S1112" s="105"/>
      <c r="T1112" s="222"/>
      <c r="AT1112" s="93" t="s">
        <v>861</v>
      </c>
      <c r="AU1112" s="93" t="s">
        <v>81</v>
      </c>
    </row>
    <row r="1113" spans="2:65" s="103" customFormat="1" ht="38.25" customHeight="1" x14ac:dyDescent="0.3">
      <c r="B1113" s="104"/>
      <c r="C1113" s="185">
        <f>MAX($C$106:C1112)+1</f>
        <v>213</v>
      </c>
      <c r="D1113" s="185" t="s">
        <v>171</v>
      </c>
      <c r="E1113" s="186" t="s">
        <v>1285</v>
      </c>
      <c r="F1113" s="187" t="s">
        <v>1286</v>
      </c>
      <c r="G1113" s="188" t="s">
        <v>174</v>
      </c>
      <c r="H1113" s="189">
        <v>1</v>
      </c>
      <c r="I1113" s="87"/>
      <c r="J1113" s="190">
        <f>ROUND(I1113*H1113,2)</f>
        <v>0</v>
      </c>
      <c r="K1113" s="187" t="s">
        <v>175</v>
      </c>
      <c r="L1113" s="104"/>
      <c r="M1113" s="191" t="s">
        <v>5</v>
      </c>
      <c r="N1113" s="192" t="s">
        <v>42</v>
      </c>
      <c r="O1113" s="105"/>
      <c r="P1113" s="193">
        <f>O1113*H1113</f>
        <v>0</v>
      </c>
      <c r="Q1113" s="193">
        <v>0</v>
      </c>
      <c r="R1113" s="193">
        <f>Q1113*H1113</f>
        <v>0</v>
      </c>
      <c r="S1113" s="193">
        <v>2.4E-2</v>
      </c>
      <c r="T1113" s="194">
        <f>S1113*H1113</f>
        <v>2.4E-2</v>
      </c>
      <c r="AR1113" s="93" t="s">
        <v>266</v>
      </c>
      <c r="AT1113" s="93" t="s">
        <v>171</v>
      </c>
      <c r="AU1113" s="93" t="s">
        <v>81</v>
      </c>
      <c r="AY1113" s="93" t="s">
        <v>169</v>
      </c>
      <c r="BE1113" s="195">
        <f>IF(N1113="základní",J1113,0)</f>
        <v>0</v>
      </c>
      <c r="BF1113" s="195">
        <f>IF(N1113="snížená",J1113,0)</f>
        <v>0</v>
      </c>
      <c r="BG1113" s="195">
        <f>IF(N1113="zákl. přenesená",J1113,0)</f>
        <v>0</v>
      </c>
      <c r="BH1113" s="195">
        <f>IF(N1113="sníž. přenesená",J1113,0)</f>
        <v>0</v>
      </c>
      <c r="BI1113" s="195">
        <f>IF(N1113="nulová",J1113,0)</f>
        <v>0</v>
      </c>
      <c r="BJ1113" s="93" t="s">
        <v>79</v>
      </c>
      <c r="BK1113" s="195">
        <f>ROUND(I1113*H1113,2)</f>
        <v>0</v>
      </c>
      <c r="BL1113" s="93" t="s">
        <v>266</v>
      </c>
      <c r="BM1113" s="93" t="s">
        <v>1287</v>
      </c>
    </row>
    <row r="1114" spans="2:65" s="103" customFormat="1" ht="27" x14ac:dyDescent="0.3">
      <c r="B1114" s="104"/>
      <c r="D1114" s="198" t="s">
        <v>207</v>
      </c>
      <c r="F1114" s="220" t="s">
        <v>1288</v>
      </c>
      <c r="L1114" s="104"/>
      <c r="M1114" s="221"/>
      <c r="N1114" s="105"/>
      <c r="O1114" s="105"/>
      <c r="P1114" s="105"/>
      <c r="Q1114" s="105"/>
      <c r="R1114" s="105"/>
      <c r="S1114" s="105"/>
      <c r="T1114" s="222"/>
      <c r="AT1114" s="93" t="s">
        <v>207</v>
      </c>
      <c r="AU1114" s="93" t="s">
        <v>81</v>
      </c>
    </row>
    <row r="1115" spans="2:65" s="103" customFormat="1" ht="25.5" customHeight="1" x14ac:dyDescent="0.3">
      <c r="B1115" s="104"/>
      <c r="C1115" s="185">
        <f>MAX($C$106:C1114)+1</f>
        <v>214</v>
      </c>
      <c r="D1115" s="185" t="s">
        <v>171</v>
      </c>
      <c r="E1115" s="186" t="s">
        <v>1289</v>
      </c>
      <c r="F1115" s="187" t="s">
        <v>2016</v>
      </c>
      <c r="G1115" s="188" t="s">
        <v>199</v>
      </c>
      <c r="H1115" s="189">
        <v>14.145</v>
      </c>
      <c r="I1115" s="87"/>
      <c r="J1115" s="190">
        <f>ROUND(I1115*H1115,2)</f>
        <v>0</v>
      </c>
      <c r="K1115" s="187" t="s">
        <v>175</v>
      </c>
      <c r="L1115" s="104"/>
      <c r="M1115" s="191" t="s">
        <v>5</v>
      </c>
      <c r="N1115" s="192" t="s">
        <v>42</v>
      </c>
      <c r="O1115" s="105"/>
      <c r="P1115" s="193">
        <f>O1115*H1115</f>
        <v>0</v>
      </c>
      <c r="Q1115" s="193">
        <v>0</v>
      </c>
      <c r="R1115" s="193">
        <f>Q1115*H1115</f>
        <v>0</v>
      </c>
      <c r="S1115" s="193">
        <v>0</v>
      </c>
      <c r="T1115" s="194">
        <f>S1115*H1115</f>
        <v>0</v>
      </c>
      <c r="AR1115" s="93" t="s">
        <v>266</v>
      </c>
      <c r="AT1115" s="93" t="s">
        <v>171</v>
      </c>
      <c r="AU1115" s="93" t="s">
        <v>81</v>
      </c>
      <c r="AY1115" s="93" t="s">
        <v>169</v>
      </c>
      <c r="BE1115" s="195">
        <f>IF(N1115="základní",J1115,0)</f>
        <v>0</v>
      </c>
      <c r="BF1115" s="195">
        <f>IF(N1115="snížená",J1115,0)</f>
        <v>0</v>
      </c>
      <c r="BG1115" s="195">
        <f>IF(N1115="zákl. přenesená",J1115,0)</f>
        <v>0</v>
      </c>
      <c r="BH1115" s="195">
        <f>IF(N1115="sníž. přenesená",J1115,0)</f>
        <v>0</v>
      </c>
      <c r="BI1115" s="195">
        <f>IF(N1115="nulová",J1115,0)</f>
        <v>0</v>
      </c>
      <c r="BJ1115" s="93" t="s">
        <v>79</v>
      </c>
      <c r="BK1115" s="195">
        <f>ROUND(I1115*H1115,2)</f>
        <v>0</v>
      </c>
      <c r="BL1115" s="93" t="s">
        <v>266</v>
      </c>
      <c r="BM1115" s="93" t="s">
        <v>1290</v>
      </c>
    </row>
    <row r="1116" spans="2:65" s="103" customFormat="1" ht="40.5" x14ac:dyDescent="0.3">
      <c r="B1116" s="104"/>
      <c r="D1116" s="198" t="s">
        <v>207</v>
      </c>
      <c r="F1116" s="220" t="s">
        <v>1291</v>
      </c>
      <c r="L1116" s="104"/>
      <c r="M1116" s="221"/>
      <c r="N1116" s="105"/>
      <c r="O1116" s="105"/>
      <c r="P1116" s="105"/>
      <c r="Q1116" s="105"/>
      <c r="R1116" s="105"/>
      <c r="S1116" s="105"/>
      <c r="T1116" s="222"/>
      <c r="AT1116" s="93" t="s">
        <v>207</v>
      </c>
      <c r="AU1116" s="93" t="s">
        <v>81</v>
      </c>
    </row>
    <row r="1117" spans="2:65" s="205" customFormat="1" x14ac:dyDescent="0.3">
      <c r="B1117" s="204"/>
      <c r="D1117" s="198" t="s">
        <v>178</v>
      </c>
      <c r="E1117" s="206" t="s">
        <v>5</v>
      </c>
      <c r="F1117" s="207" t="s">
        <v>2013</v>
      </c>
      <c r="H1117" s="208">
        <v>10.5</v>
      </c>
      <c r="L1117" s="204"/>
      <c r="M1117" s="209"/>
      <c r="N1117" s="210"/>
      <c r="O1117" s="210"/>
      <c r="P1117" s="210"/>
      <c r="Q1117" s="210"/>
      <c r="R1117" s="210"/>
      <c r="S1117" s="210"/>
      <c r="T1117" s="211"/>
      <c r="AT1117" s="206" t="s">
        <v>178</v>
      </c>
      <c r="AU1117" s="206" t="s">
        <v>81</v>
      </c>
      <c r="AV1117" s="205" t="s">
        <v>81</v>
      </c>
      <c r="AW1117" s="205" t="s">
        <v>35</v>
      </c>
      <c r="AX1117" s="205" t="s">
        <v>71</v>
      </c>
      <c r="AY1117" s="206" t="s">
        <v>169</v>
      </c>
    </row>
    <row r="1118" spans="2:65" s="205" customFormat="1" x14ac:dyDescent="0.3">
      <c r="B1118" s="204"/>
      <c r="D1118" s="198" t="s">
        <v>178</v>
      </c>
      <c r="E1118" s="206" t="s">
        <v>5</v>
      </c>
      <c r="F1118" s="207" t="s">
        <v>2014</v>
      </c>
      <c r="H1118" s="208">
        <v>2.5</v>
      </c>
      <c r="L1118" s="204"/>
      <c r="M1118" s="209"/>
      <c r="N1118" s="210"/>
      <c r="O1118" s="210"/>
      <c r="P1118" s="210"/>
      <c r="Q1118" s="210"/>
      <c r="R1118" s="210"/>
      <c r="S1118" s="210"/>
      <c r="T1118" s="211"/>
      <c r="AT1118" s="206" t="s">
        <v>178</v>
      </c>
      <c r="AU1118" s="206" t="s">
        <v>81</v>
      </c>
      <c r="AV1118" s="205" t="s">
        <v>81</v>
      </c>
      <c r="AW1118" s="205" t="s">
        <v>35</v>
      </c>
      <c r="AX1118" s="205" t="s">
        <v>71</v>
      </c>
      <c r="AY1118" s="206" t="s">
        <v>169</v>
      </c>
    </row>
    <row r="1119" spans="2:65" s="205" customFormat="1" x14ac:dyDescent="0.3">
      <c r="B1119" s="204"/>
      <c r="D1119" s="198" t="s">
        <v>178</v>
      </c>
      <c r="E1119" s="206" t="s">
        <v>5</v>
      </c>
      <c r="F1119" s="207" t="s">
        <v>2015</v>
      </c>
      <c r="H1119" s="208">
        <v>1.145</v>
      </c>
      <c r="L1119" s="204"/>
      <c r="M1119" s="209"/>
      <c r="N1119" s="210"/>
      <c r="O1119" s="210"/>
      <c r="P1119" s="210"/>
      <c r="Q1119" s="210"/>
      <c r="R1119" s="210"/>
      <c r="S1119" s="210"/>
      <c r="T1119" s="211"/>
      <c r="AT1119" s="206" t="s">
        <v>178</v>
      </c>
      <c r="AU1119" s="206" t="s">
        <v>81</v>
      </c>
      <c r="AV1119" s="205" t="s">
        <v>81</v>
      </c>
      <c r="AW1119" s="205" t="s">
        <v>35</v>
      </c>
      <c r="AX1119" s="205" t="s">
        <v>71</v>
      </c>
      <c r="AY1119" s="206" t="s">
        <v>169</v>
      </c>
    </row>
    <row r="1120" spans="2:65" s="213" customFormat="1" x14ac:dyDescent="0.3">
      <c r="B1120" s="212"/>
      <c r="D1120" s="198" t="s">
        <v>178</v>
      </c>
      <c r="E1120" s="214" t="s">
        <v>5</v>
      </c>
      <c r="F1120" s="215" t="s">
        <v>181</v>
      </c>
      <c r="H1120" s="216">
        <v>14.145</v>
      </c>
      <c r="L1120" s="212"/>
      <c r="M1120" s="217"/>
      <c r="N1120" s="218"/>
      <c r="O1120" s="218"/>
      <c r="P1120" s="218"/>
      <c r="Q1120" s="218"/>
      <c r="R1120" s="218"/>
      <c r="S1120" s="218"/>
      <c r="T1120" s="219"/>
      <c r="AT1120" s="214" t="s">
        <v>178</v>
      </c>
      <c r="AU1120" s="214" t="s">
        <v>81</v>
      </c>
      <c r="AV1120" s="213" t="s">
        <v>176</v>
      </c>
      <c r="AW1120" s="213" t="s">
        <v>35</v>
      </c>
      <c r="AX1120" s="213" t="s">
        <v>79</v>
      </c>
      <c r="AY1120" s="214" t="s">
        <v>169</v>
      </c>
    </row>
    <row r="1121" spans="2:65" s="103" customFormat="1" ht="16.5" customHeight="1" x14ac:dyDescent="0.3">
      <c r="B1121" s="104"/>
      <c r="C1121" s="223">
        <f>MAX($C$106:C1120)+1</f>
        <v>215</v>
      </c>
      <c r="D1121" s="223" t="s">
        <v>397</v>
      </c>
      <c r="E1121" s="224" t="s">
        <v>1292</v>
      </c>
      <c r="F1121" s="225" t="s">
        <v>2017</v>
      </c>
      <c r="G1121" s="226" t="s">
        <v>199</v>
      </c>
      <c r="H1121" s="227">
        <v>1.145</v>
      </c>
      <c r="I1121" s="88"/>
      <c r="J1121" s="228">
        <f>ROUND(I1121*H1121,2)</f>
        <v>0</v>
      </c>
      <c r="K1121" s="225" t="s">
        <v>175</v>
      </c>
      <c r="L1121" s="229"/>
      <c r="M1121" s="230" t="s">
        <v>5</v>
      </c>
      <c r="N1121" s="231" t="s">
        <v>42</v>
      </c>
      <c r="O1121" s="105"/>
      <c r="P1121" s="193">
        <f>O1121*H1121</f>
        <v>0</v>
      </c>
      <c r="Q1121" s="193">
        <v>3.0000000000000001E-3</v>
      </c>
      <c r="R1121" s="193">
        <f>Q1121*H1121</f>
        <v>3.4350000000000001E-3</v>
      </c>
      <c r="S1121" s="193">
        <v>0</v>
      </c>
      <c r="T1121" s="194">
        <f>S1121*H1121</f>
        <v>0</v>
      </c>
      <c r="AR1121" s="93" t="s">
        <v>402</v>
      </c>
      <c r="AT1121" s="93" t="s">
        <v>397</v>
      </c>
      <c r="AU1121" s="93" t="s">
        <v>81</v>
      </c>
      <c r="AY1121" s="93" t="s">
        <v>169</v>
      </c>
      <c r="BE1121" s="195">
        <f>IF(N1121="základní",J1121,0)</f>
        <v>0</v>
      </c>
      <c r="BF1121" s="195">
        <f>IF(N1121="snížená",J1121,0)</f>
        <v>0</v>
      </c>
      <c r="BG1121" s="195">
        <f>IF(N1121="zákl. přenesená",J1121,0)</f>
        <v>0</v>
      </c>
      <c r="BH1121" s="195">
        <f>IF(N1121="sníž. přenesená",J1121,0)</f>
        <v>0</v>
      </c>
      <c r="BI1121" s="195">
        <f>IF(N1121="nulová",J1121,0)</f>
        <v>0</v>
      </c>
      <c r="BJ1121" s="93" t="s">
        <v>79</v>
      </c>
      <c r="BK1121" s="195">
        <f>ROUND(I1121*H1121,2)</f>
        <v>0</v>
      </c>
      <c r="BL1121" s="93" t="s">
        <v>266</v>
      </c>
      <c r="BM1121" s="93" t="s">
        <v>1293</v>
      </c>
    </row>
    <row r="1122" spans="2:65" s="103" customFormat="1" ht="16.5" customHeight="1" x14ac:dyDescent="0.3">
      <c r="B1122" s="104"/>
      <c r="C1122" s="223">
        <f>MAX($C$106:C1121)+1</f>
        <v>216</v>
      </c>
      <c r="D1122" s="223" t="s">
        <v>397</v>
      </c>
      <c r="E1122" s="224" t="s">
        <v>1294</v>
      </c>
      <c r="F1122" s="225" t="s">
        <v>2018</v>
      </c>
      <c r="G1122" s="226" t="s">
        <v>199</v>
      </c>
      <c r="H1122" s="227">
        <v>2.5</v>
      </c>
      <c r="I1122" s="88"/>
      <c r="J1122" s="228">
        <f>ROUND(I1122*H1122,2)</f>
        <v>0</v>
      </c>
      <c r="K1122" s="225" t="s">
        <v>175</v>
      </c>
      <c r="L1122" s="229"/>
      <c r="M1122" s="230" t="s">
        <v>5</v>
      </c>
      <c r="N1122" s="231" t="s">
        <v>42</v>
      </c>
      <c r="O1122" s="105"/>
      <c r="P1122" s="193">
        <f>O1122*H1122</f>
        <v>0</v>
      </c>
      <c r="Q1122" s="193">
        <v>6.0000000000000001E-3</v>
      </c>
      <c r="R1122" s="193">
        <f>Q1122*H1122</f>
        <v>1.4999999999999999E-2</v>
      </c>
      <c r="S1122" s="193">
        <v>0</v>
      </c>
      <c r="T1122" s="194">
        <f>S1122*H1122</f>
        <v>0</v>
      </c>
      <c r="AR1122" s="93" t="s">
        <v>402</v>
      </c>
      <c r="AT1122" s="93" t="s">
        <v>397</v>
      </c>
      <c r="AU1122" s="93" t="s">
        <v>81</v>
      </c>
      <c r="AY1122" s="93" t="s">
        <v>169</v>
      </c>
      <c r="BE1122" s="195">
        <f>IF(N1122="základní",J1122,0)</f>
        <v>0</v>
      </c>
      <c r="BF1122" s="195">
        <f>IF(N1122="snížená",J1122,0)</f>
        <v>0</v>
      </c>
      <c r="BG1122" s="195">
        <f>IF(N1122="zákl. přenesená",J1122,0)</f>
        <v>0</v>
      </c>
      <c r="BH1122" s="195">
        <f>IF(N1122="sníž. přenesená",J1122,0)</f>
        <v>0</v>
      </c>
      <c r="BI1122" s="195">
        <f>IF(N1122="nulová",J1122,0)</f>
        <v>0</v>
      </c>
      <c r="BJ1122" s="93" t="s">
        <v>79</v>
      </c>
      <c r="BK1122" s="195">
        <f>ROUND(I1122*H1122,2)</f>
        <v>0</v>
      </c>
      <c r="BL1122" s="93" t="s">
        <v>266</v>
      </c>
      <c r="BM1122" s="93" t="s">
        <v>1295</v>
      </c>
    </row>
    <row r="1123" spans="2:65" s="205" customFormat="1" x14ac:dyDescent="0.3">
      <c r="B1123" s="204"/>
      <c r="C1123" s="223">
        <f>MAX($C$106:C1122)+1</f>
        <v>217</v>
      </c>
      <c r="D1123" s="223" t="s">
        <v>397</v>
      </c>
      <c r="E1123" s="224" t="s">
        <v>2020</v>
      </c>
      <c r="F1123" s="225" t="s">
        <v>2019</v>
      </c>
      <c r="G1123" s="226" t="s">
        <v>199</v>
      </c>
      <c r="H1123" s="227">
        <v>10.5</v>
      </c>
      <c r="I1123" s="88"/>
      <c r="J1123" s="228">
        <f>ROUND(I1123*H1123,2)</f>
        <v>0</v>
      </c>
      <c r="K1123" s="225" t="s">
        <v>175</v>
      </c>
      <c r="L1123" s="204"/>
      <c r="M1123" s="230" t="s">
        <v>5</v>
      </c>
      <c r="N1123" s="231" t="s">
        <v>42</v>
      </c>
      <c r="O1123" s="107"/>
      <c r="P1123" s="193">
        <f>O1123*H1123</f>
        <v>0</v>
      </c>
      <c r="Q1123" s="193">
        <v>6.0000000000000001E-3</v>
      </c>
      <c r="R1123" s="193">
        <f>Q1123*H1123</f>
        <v>6.3E-2</v>
      </c>
      <c r="S1123" s="193">
        <v>0</v>
      </c>
      <c r="T1123" s="194">
        <f>S1123*H1123</f>
        <v>0</v>
      </c>
      <c r="U1123" s="155"/>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55"/>
      <c r="AP1123" s="155"/>
      <c r="AQ1123" s="155"/>
      <c r="AR1123" s="93" t="s">
        <v>402</v>
      </c>
      <c r="AS1123" s="155"/>
      <c r="AT1123" s="93" t="s">
        <v>397</v>
      </c>
      <c r="AU1123" s="93" t="s">
        <v>81</v>
      </c>
      <c r="AV1123" s="155"/>
      <c r="AW1123" s="155"/>
      <c r="AX1123" s="155"/>
      <c r="AY1123" s="93" t="s">
        <v>169</v>
      </c>
      <c r="AZ1123" s="155"/>
      <c r="BA1123" s="155"/>
      <c r="BB1123" s="155"/>
      <c r="BC1123" s="155"/>
      <c r="BD1123" s="155"/>
      <c r="BE1123" s="195">
        <f>IF(N1123="základní",J1123,0)</f>
        <v>0</v>
      </c>
      <c r="BF1123" s="195">
        <f>IF(N1123="snížená",J1123,0)</f>
        <v>0</v>
      </c>
      <c r="BG1123" s="195">
        <f>IF(N1123="zákl. přenesená",J1123,0)</f>
        <v>0</v>
      </c>
      <c r="BH1123" s="195">
        <f>IF(N1123="sníž. přenesená",J1123,0)</f>
        <v>0</v>
      </c>
      <c r="BI1123" s="195">
        <f>IF(N1123="nulová",J1123,0)</f>
        <v>0</v>
      </c>
      <c r="BJ1123" s="93" t="s">
        <v>79</v>
      </c>
      <c r="BK1123" s="195">
        <f>ROUND(I1123*H1123,2)</f>
        <v>0</v>
      </c>
      <c r="BL1123" s="93" t="s">
        <v>266</v>
      </c>
      <c r="BM1123" s="93" t="s">
        <v>1295</v>
      </c>
    </row>
    <row r="1124" spans="2:65" s="205" customFormat="1" x14ac:dyDescent="0.3">
      <c r="B1124" s="204"/>
      <c r="D1124" s="198" t="s">
        <v>178</v>
      </c>
      <c r="E1124" s="206" t="s">
        <v>5</v>
      </c>
      <c r="F1124" s="207" t="s">
        <v>1296</v>
      </c>
      <c r="H1124" s="208">
        <v>10.5</v>
      </c>
      <c r="L1124" s="204"/>
      <c r="M1124" s="209"/>
      <c r="N1124" s="210"/>
      <c r="O1124" s="210"/>
      <c r="P1124" s="210"/>
      <c r="Q1124" s="210"/>
      <c r="R1124" s="210"/>
      <c r="S1124" s="210"/>
      <c r="T1124" s="211"/>
      <c r="AT1124" s="206" t="s">
        <v>178</v>
      </c>
      <c r="AU1124" s="206" t="s">
        <v>81</v>
      </c>
      <c r="AV1124" s="205" t="s">
        <v>81</v>
      </c>
      <c r="AW1124" s="205" t="s">
        <v>35</v>
      </c>
      <c r="AX1124" s="205" t="s">
        <v>71</v>
      </c>
      <c r="AY1124" s="206" t="s">
        <v>169</v>
      </c>
    </row>
    <row r="1125" spans="2:65" s="213" customFormat="1" x14ac:dyDescent="0.3">
      <c r="B1125" s="212"/>
      <c r="D1125" s="198" t="s">
        <v>178</v>
      </c>
      <c r="E1125" s="214" t="s">
        <v>5</v>
      </c>
      <c r="F1125" s="215" t="s">
        <v>181</v>
      </c>
      <c r="H1125" s="216">
        <v>10.5</v>
      </c>
      <c r="L1125" s="212"/>
      <c r="M1125" s="217"/>
      <c r="N1125" s="218"/>
      <c r="O1125" s="218"/>
      <c r="P1125" s="218"/>
      <c r="Q1125" s="218"/>
      <c r="R1125" s="218"/>
      <c r="S1125" s="218"/>
      <c r="T1125" s="219"/>
      <c r="AT1125" s="214" t="s">
        <v>178</v>
      </c>
      <c r="AU1125" s="214" t="s">
        <v>81</v>
      </c>
      <c r="AV1125" s="213" t="s">
        <v>176</v>
      </c>
      <c r="AW1125" s="213" t="s">
        <v>35</v>
      </c>
      <c r="AX1125" s="213" t="s">
        <v>79</v>
      </c>
      <c r="AY1125" s="214" t="s">
        <v>169</v>
      </c>
    </row>
    <row r="1126" spans="2:65" s="103" customFormat="1" ht="25.5" customHeight="1" x14ac:dyDescent="0.3">
      <c r="B1126" s="104"/>
      <c r="C1126" s="185">
        <f>MAX($C$106:C1125)+1</f>
        <v>218</v>
      </c>
      <c r="D1126" s="185" t="s">
        <v>171</v>
      </c>
      <c r="E1126" s="186" t="s">
        <v>1297</v>
      </c>
      <c r="F1126" s="187" t="s">
        <v>1298</v>
      </c>
      <c r="G1126" s="188" t="s">
        <v>174</v>
      </c>
      <c r="H1126" s="189">
        <v>1</v>
      </c>
      <c r="I1126" s="87"/>
      <c r="J1126" s="190">
        <f>ROUND(I1126*H1126,2)</f>
        <v>0</v>
      </c>
      <c r="K1126" s="187" t="s">
        <v>175</v>
      </c>
      <c r="L1126" s="104"/>
      <c r="M1126" s="191" t="s">
        <v>5</v>
      </c>
      <c r="N1126" s="192" t="s">
        <v>42</v>
      </c>
      <c r="O1126" s="105"/>
      <c r="P1126" s="193">
        <f>O1126*H1126</f>
        <v>0</v>
      </c>
      <c r="Q1126" s="193">
        <v>0</v>
      </c>
      <c r="R1126" s="193">
        <f>Q1126*H1126</f>
        <v>0</v>
      </c>
      <c r="S1126" s="193">
        <v>0.17399999999999999</v>
      </c>
      <c r="T1126" s="194">
        <f>S1126*H1126</f>
        <v>0.17399999999999999</v>
      </c>
      <c r="AR1126" s="93" t="s">
        <v>266</v>
      </c>
      <c r="AT1126" s="93" t="s">
        <v>171</v>
      </c>
      <c r="AU1126" s="93" t="s">
        <v>81</v>
      </c>
      <c r="AY1126" s="93" t="s">
        <v>169</v>
      </c>
      <c r="BE1126" s="195">
        <f>IF(N1126="základní",J1126,0)</f>
        <v>0</v>
      </c>
      <c r="BF1126" s="195">
        <f>IF(N1126="snížená",J1126,0)</f>
        <v>0</v>
      </c>
      <c r="BG1126" s="195">
        <f>IF(N1126="zákl. přenesená",J1126,0)</f>
        <v>0</v>
      </c>
      <c r="BH1126" s="195">
        <f>IF(N1126="sníž. přenesená",J1126,0)</f>
        <v>0</v>
      </c>
      <c r="BI1126" s="195">
        <f>IF(N1126="nulová",J1126,0)</f>
        <v>0</v>
      </c>
      <c r="BJ1126" s="93" t="s">
        <v>79</v>
      </c>
      <c r="BK1126" s="195">
        <f>ROUND(I1126*H1126,2)</f>
        <v>0</v>
      </c>
      <c r="BL1126" s="93" t="s">
        <v>266</v>
      </c>
      <c r="BM1126" s="93" t="s">
        <v>1299</v>
      </c>
    </row>
    <row r="1127" spans="2:65" s="103" customFormat="1" ht="27" x14ac:dyDescent="0.3">
      <c r="B1127" s="104"/>
      <c r="D1127" s="198" t="s">
        <v>207</v>
      </c>
      <c r="F1127" s="220" t="s">
        <v>1300</v>
      </c>
      <c r="L1127" s="104"/>
      <c r="M1127" s="221"/>
      <c r="N1127" s="105"/>
      <c r="O1127" s="105"/>
      <c r="P1127" s="105"/>
      <c r="Q1127" s="105"/>
      <c r="R1127" s="105"/>
      <c r="S1127" s="105"/>
      <c r="T1127" s="222"/>
      <c r="AT1127" s="93" t="s">
        <v>207</v>
      </c>
      <c r="AU1127" s="93" t="s">
        <v>81</v>
      </c>
    </row>
    <row r="1128" spans="2:65" s="103" customFormat="1" ht="25.5" customHeight="1" x14ac:dyDescent="0.3">
      <c r="B1128" s="104"/>
      <c r="C1128" s="185">
        <f>MAX($C$106:C1127)+1</f>
        <v>219</v>
      </c>
      <c r="D1128" s="185" t="s">
        <v>171</v>
      </c>
      <c r="E1128" s="186" t="s">
        <v>1301</v>
      </c>
      <c r="F1128" s="187" t="s">
        <v>1302</v>
      </c>
      <c r="G1128" s="188" t="s">
        <v>174</v>
      </c>
      <c r="H1128" s="189">
        <v>1</v>
      </c>
      <c r="I1128" s="87"/>
      <c r="J1128" s="190">
        <f t="shared" ref="J1128:J1157" si="0">ROUND(I1128*H1128,2)</f>
        <v>0</v>
      </c>
      <c r="K1128" s="187" t="s">
        <v>5</v>
      </c>
      <c r="L1128" s="104"/>
      <c r="M1128" s="191" t="s">
        <v>5</v>
      </c>
      <c r="N1128" s="192" t="s">
        <v>42</v>
      </c>
      <c r="O1128" s="105"/>
      <c r="P1128" s="193">
        <f t="shared" ref="P1128:P1157" si="1">O1128*H1128</f>
        <v>0</v>
      </c>
      <c r="Q1128" s="193">
        <v>0</v>
      </c>
      <c r="R1128" s="193">
        <f t="shared" ref="R1128:R1157" si="2">Q1128*H1128</f>
        <v>0</v>
      </c>
      <c r="S1128" s="193">
        <v>0</v>
      </c>
      <c r="T1128" s="194">
        <f t="shared" ref="T1128:T1157" si="3">S1128*H1128</f>
        <v>0</v>
      </c>
      <c r="AR1128" s="93" t="s">
        <v>266</v>
      </c>
      <c r="AT1128" s="93" t="s">
        <v>171</v>
      </c>
      <c r="AU1128" s="93" t="s">
        <v>81</v>
      </c>
      <c r="AY1128" s="93" t="s">
        <v>169</v>
      </c>
      <c r="BE1128" s="195">
        <f t="shared" ref="BE1128:BE1157" si="4">IF(N1128="základní",J1128,0)</f>
        <v>0</v>
      </c>
      <c r="BF1128" s="195">
        <f t="shared" ref="BF1128:BF1157" si="5">IF(N1128="snížená",J1128,0)</f>
        <v>0</v>
      </c>
      <c r="BG1128" s="195">
        <f t="shared" ref="BG1128:BG1157" si="6">IF(N1128="zákl. přenesená",J1128,0)</f>
        <v>0</v>
      </c>
      <c r="BH1128" s="195">
        <f t="shared" ref="BH1128:BH1157" si="7">IF(N1128="sníž. přenesená",J1128,0)</f>
        <v>0</v>
      </c>
      <c r="BI1128" s="195">
        <f t="shared" ref="BI1128:BI1157" si="8">IF(N1128="nulová",J1128,0)</f>
        <v>0</v>
      </c>
      <c r="BJ1128" s="93" t="s">
        <v>79</v>
      </c>
      <c r="BK1128" s="195">
        <f t="shared" ref="BK1128:BK1157" si="9">ROUND(I1128*H1128,2)</f>
        <v>0</v>
      </c>
      <c r="BL1128" s="93" t="s">
        <v>266</v>
      </c>
      <c r="BM1128" s="93" t="s">
        <v>1303</v>
      </c>
    </row>
    <row r="1129" spans="2:65" s="103" customFormat="1" ht="38.25" customHeight="1" x14ac:dyDescent="0.3">
      <c r="B1129" s="104"/>
      <c r="C1129" s="185">
        <f>MAX($C$106:C1128)+1</f>
        <v>220</v>
      </c>
      <c r="D1129" s="185" t="s">
        <v>171</v>
      </c>
      <c r="E1129" s="186" t="s">
        <v>1304</v>
      </c>
      <c r="F1129" s="187" t="s">
        <v>1305</v>
      </c>
      <c r="G1129" s="188" t="s">
        <v>174</v>
      </c>
      <c r="H1129" s="189">
        <v>3</v>
      </c>
      <c r="I1129" s="87"/>
      <c r="J1129" s="190">
        <f t="shared" si="0"/>
        <v>0</v>
      </c>
      <c r="K1129" s="187" t="s">
        <v>5</v>
      </c>
      <c r="L1129" s="104"/>
      <c r="M1129" s="191" t="s">
        <v>5</v>
      </c>
      <c r="N1129" s="192" t="s">
        <v>42</v>
      </c>
      <c r="O1129" s="105"/>
      <c r="P1129" s="193">
        <f t="shared" si="1"/>
        <v>0</v>
      </c>
      <c r="Q1129" s="193">
        <v>0</v>
      </c>
      <c r="R1129" s="193">
        <f t="shared" si="2"/>
        <v>0</v>
      </c>
      <c r="S1129" s="193">
        <v>0</v>
      </c>
      <c r="T1129" s="194">
        <f t="shared" si="3"/>
        <v>0</v>
      </c>
      <c r="AR1129" s="93" t="s">
        <v>266</v>
      </c>
      <c r="AT1129" s="93" t="s">
        <v>171</v>
      </c>
      <c r="AU1129" s="93" t="s">
        <v>81</v>
      </c>
      <c r="AY1129" s="93" t="s">
        <v>169</v>
      </c>
      <c r="BE1129" s="195">
        <f t="shared" si="4"/>
        <v>0</v>
      </c>
      <c r="BF1129" s="195">
        <f t="shared" si="5"/>
        <v>0</v>
      </c>
      <c r="BG1129" s="195">
        <f t="shared" si="6"/>
        <v>0</v>
      </c>
      <c r="BH1129" s="195">
        <f t="shared" si="7"/>
        <v>0</v>
      </c>
      <c r="BI1129" s="195">
        <f t="shared" si="8"/>
        <v>0</v>
      </c>
      <c r="BJ1129" s="93" t="s">
        <v>79</v>
      </c>
      <c r="BK1129" s="195">
        <f t="shared" si="9"/>
        <v>0</v>
      </c>
      <c r="BL1129" s="93" t="s">
        <v>266</v>
      </c>
      <c r="BM1129" s="93" t="s">
        <v>1306</v>
      </c>
    </row>
    <row r="1130" spans="2:65" s="103" customFormat="1" ht="38.25" customHeight="1" x14ac:dyDescent="0.3">
      <c r="B1130" s="104"/>
      <c r="C1130" s="185">
        <f>MAX($C$106:C1129)+1</f>
        <v>221</v>
      </c>
      <c r="D1130" s="185" t="s">
        <v>171</v>
      </c>
      <c r="E1130" s="186" t="s">
        <v>1307</v>
      </c>
      <c r="F1130" s="187" t="s">
        <v>1308</v>
      </c>
      <c r="G1130" s="188" t="s">
        <v>174</v>
      </c>
      <c r="H1130" s="189">
        <v>3</v>
      </c>
      <c r="I1130" s="87"/>
      <c r="J1130" s="190">
        <f t="shared" si="0"/>
        <v>0</v>
      </c>
      <c r="K1130" s="187" t="s">
        <v>5</v>
      </c>
      <c r="L1130" s="104"/>
      <c r="M1130" s="191" t="s">
        <v>5</v>
      </c>
      <c r="N1130" s="192" t="s">
        <v>42</v>
      </c>
      <c r="O1130" s="105"/>
      <c r="P1130" s="193">
        <f t="shared" si="1"/>
        <v>0</v>
      </c>
      <c r="Q1130" s="193">
        <v>0</v>
      </c>
      <c r="R1130" s="193">
        <f t="shared" si="2"/>
        <v>0</v>
      </c>
      <c r="S1130" s="193">
        <v>0</v>
      </c>
      <c r="T1130" s="194">
        <f t="shared" si="3"/>
        <v>0</v>
      </c>
      <c r="AR1130" s="93" t="s">
        <v>266</v>
      </c>
      <c r="AT1130" s="93" t="s">
        <v>171</v>
      </c>
      <c r="AU1130" s="93" t="s">
        <v>81</v>
      </c>
      <c r="AY1130" s="93" t="s">
        <v>169</v>
      </c>
      <c r="BE1130" s="195">
        <f t="shared" si="4"/>
        <v>0</v>
      </c>
      <c r="BF1130" s="195">
        <f t="shared" si="5"/>
        <v>0</v>
      </c>
      <c r="BG1130" s="195">
        <f t="shared" si="6"/>
        <v>0</v>
      </c>
      <c r="BH1130" s="195">
        <f t="shared" si="7"/>
        <v>0</v>
      </c>
      <c r="BI1130" s="195">
        <f t="shared" si="8"/>
        <v>0</v>
      </c>
      <c r="BJ1130" s="93" t="s">
        <v>79</v>
      </c>
      <c r="BK1130" s="195">
        <f t="shared" si="9"/>
        <v>0</v>
      </c>
      <c r="BL1130" s="93" t="s">
        <v>266</v>
      </c>
      <c r="BM1130" s="93" t="s">
        <v>1309</v>
      </c>
    </row>
    <row r="1131" spans="2:65" s="103" customFormat="1" ht="38.25" customHeight="1" x14ac:dyDescent="0.3">
      <c r="B1131" s="104"/>
      <c r="C1131" s="185">
        <f>MAX($C$106:C1130)+1</f>
        <v>222</v>
      </c>
      <c r="D1131" s="185" t="s">
        <v>171</v>
      </c>
      <c r="E1131" s="186" t="s">
        <v>1310</v>
      </c>
      <c r="F1131" s="187" t="s">
        <v>1311</v>
      </c>
      <c r="G1131" s="188" t="s">
        <v>174</v>
      </c>
      <c r="H1131" s="189">
        <v>3</v>
      </c>
      <c r="I1131" s="87"/>
      <c r="J1131" s="190">
        <f t="shared" si="0"/>
        <v>0</v>
      </c>
      <c r="K1131" s="187" t="s">
        <v>5</v>
      </c>
      <c r="L1131" s="104"/>
      <c r="M1131" s="191" t="s">
        <v>5</v>
      </c>
      <c r="N1131" s="192" t="s">
        <v>42</v>
      </c>
      <c r="O1131" s="105"/>
      <c r="P1131" s="193">
        <f t="shared" si="1"/>
        <v>0</v>
      </c>
      <c r="Q1131" s="193">
        <v>0</v>
      </c>
      <c r="R1131" s="193">
        <f t="shared" si="2"/>
        <v>0</v>
      </c>
      <c r="S1131" s="193">
        <v>0</v>
      </c>
      <c r="T1131" s="194">
        <f t="shared" si="3"/>
        <v>0</v>
      </c>
      <c r="AR1131" s="93" t="s">
        <v>266</v>
      </c>
      <c r="AT1131" s="93" t="s">
        <v>171</v>
      </c>
      <c r="AU1131" s="93" t="s">
        <v>81</v>
      </c>
      <c r="AY1131" s="93" t="s">
        <v>169</v>
      </c>
      <c r="BE1131" s="195">
        <f t="shared" si="4"/>
        <v>0</v>
      </c>
      <c r="BF1131" s="195">
        <f t="shared" si="5"/>
        <v>0</v>
      </c>
      <c r="BG1131" s="195">
        <f t="shared" si="6"/>
        <v>0</v>
      </c>
      <c r="BH1131" s="195">
        <f t="shared" si="7"/>
        <v>0</v>
      </c>
      <c r="BI1131" s="195">
        <f t="shared" si="8"/>
        <v>0</v>
      </c>
      <c r="BJ1131" s="93" t="s">
        <v>79</v>
      </c>
      <c r="BK1131" s="195">
        <f t="shared" si="9"/>
        <v>0</v>
      </c>
      <c r="BL1131" s="93" t="s">
        <v>266</v>
      </c>
      <c r="BM1131" s="93" t="s">
        <v>1312</v>
      </c>
    </row>
    <row r="1132" spans="2:65" s="103" customFormat="1" ht="38.25" customHeight="1" x14ac:dyDescent="0.3">
      <c r="B1132" s="104"/>
      <c r="C1132" s="185">
        <f>MAX($C$106:C1131)+1</f>
        <v>223</v>
      </c>
      <c r="D1132" s="185" t="s">
        <v>171</v>
      </c>
      <c r="E1132" s="186" t="s">
        <v>1313</v>
      </c>
      <c r="F1132" s="187" t="s">
        <v>1314</v>
      </c>
      <c r="G1132" s="188" t="s">
        <v>174</v>
      </c>
      <c r="H1132" s="189">
        <v>1</v>
      </c>
      <c r="I1132" s="87"/>
      <c r="J1132" s="190">
        <f t="shared" si="0"/>
        <v>0</v>
      </c>
      <c r="K1132" s="187" t="s">
        <v>5</v>
      </c>
      <c r="L1132" s="104"/>
      <c r="M1132" s="191" t="s">
        <v>5</v>
      </c>
      <c r="N1132" s="192" t="s">
        <v>42</v>
      </c>
      <c r="O1132" s="105"/>
      <c r="P1132" s="193">
        <f t="shared" si="1"/>
        <v>0</v>
      </c>
      <c r="Q1132" s="193">
        <v>0</v>
      </c>
      <c r="R1132" s="193">
        <f t="shared" si="2"/>
        <v>0</v>
      </c>
      <c r="S1132" s="193">
        <v>0</v>
      </c>
      <c r="T1132" s="194">
        <f t="shared" si="3"/>
        <v>0</v>
      </c>
      <c r="AR1132" s="93" t="s">
        <v>266</v>
      </c>
      <c r="AT1132" s="93" t="s">
        <v>171</v>
      </c>
      <c r="AU1132" s="93" t="s">
        <v>81</v>
      </c>
      <c r="AY1132" s="93" t="s">
        <v>169</v>
      </c>
      <c r="BE1132" s="195">
        <f t="shared" si="4"/>
        <v>0</v>
      </c>
      <c r="BF1132" s="195">
        <f t="shared" si="5"/>
        <v>0</v>
      </c>
      <c r="BG1132" s="195">
        <f t="shared" si="6"/>
        <v>0</v>
      </c>
      <c r="BH1132" s="195">
        <f t="shared" si="7"/>
        <v>0</v>
      </c>
      <c r="BI1132" s="195">
        <f t="shared" si="8"/>
        <v>0</v>
      </c>
      <c r="BJ1132" s="93" t="s">
        <v>79</v>
      </c>
      <c r="BK1132" s="195">
        <f t="shared" si="9"/>
        <v>0</v>
      </c>
      <c r="BL1132" s="93" t="s">
        <v>266</v>
      </c>
      <c r="BM1132" s="93" t="s">
        <v>1315</v>
      </c>
    </row>
    <row r="1133" spans="2:65" s="103" customFormat="1" ht="38.25" customHeight="1" x14ac:dyDescent="0.3">
      <c r="B1133" s="104"/>
      <c r="C1133" s="185">
        <f>MAX($C$106:C1132)+1</f>
        <v>224</v>
      </c>
      <c r="D1133" s="185" t="s">
        <v>171</v>
      </c>
      <c r="E1133" s="186" t="s">
        <v>1316</v>
      </c>
      <c r="F1133" s="187" t="s">
        <v>1317</v>
      </c>
      <c r="G1133" s="188" t="s">
        <v>174</v>
      </c>
      <c r="H1133" s="189">
        <v>3</v>
      </c>
      <c r="I1133" s="87"/>
      <c r="J1133" s="190">
        <f t="shared" si="0"/>
        <v>0</v>
      </c>
      <c r="K1133" s="187" t="s">
        <v>5</v>
      </c>
      <c r="L1133" s="104"/>
      <c r="M1133" s="191" t="s">
        <v>5</v>
      </c>
      <c r="N1133" s="192" t="s">
        <v>42</v>
      </c>
      <c r="O1133" s="105"/>
      <c r="P1133" s="193">
        <f t="shared" si="1"/>
        <v>0</v>
      </c>
      <c r="Q1133" s="193">
        <v>0</v>
      </c>
      <c r="R1133" s="193">
        <f t="shared" si="2"/>
        <v>0</v>
      </c>
      <c r="S1133" s="193">
        <v>0</v>
      </c>
      <c r="T1133" s="194">
        <f t="shared" si="3"/>
        <v>0</v>
      </c>
      <c r="AR1133" s="93" t="s">
        <v>266</v>
      </c>
      <c r="AT1133" s="93" t="s">
        <v>171</v>
      </c>
      <c r="AU1133" s="93" t="s">
        <v>81</v>
      </c>
      <c r="AY1133" s="93" t="s">
        <v>169</v>
      </c>
      <c r="BE1133" s="195">
        <f t="shared" si="4"/>
        <v>0</v>
      </c>
      <c r="BF1133" s="195">
        <f t="shared" si="5"/>
        <v>0</v>
      </c>
      <c r="BG1133" s="195">
        <f t="shared" si="6"/>
        <v>0</v>
      </c>
      <c r="BH1133" s="195">
        <f t="shared" si="7"/>
        <v>0</v>
      </c>
      <c r="BI1133" s="195">
        <f t="shared" si="8"/>
        <v>0</v>
      </c>
      <c r="BJ1133" s="93" t="s">
        <v>79</v>
      </c>
      <c r="BK1133" s="195">
        <f t="shared" si="9"/>
        <v>0</v>
      </c>
      <c r="BL1133" s="93" t="s">
        <v>266</v>
      </c>
      <c r="BM1133" s="93" t="s">
        <v>1318</v>
      </c>
    </row>
    <row r="1134" spans="2:65" s="103" customFormat="1" ht="38.25" customHeight="1" x14ac:dyDescent="0.3">
      <c r="B1134" s="104"/>
      <c r="C1134" s="185">
        <f>MAX($C$106:C1133)+1</f>
        <v>225</v>
      </c>
      <c r="D1134" s="185" t="s">
        <v>171</v>
      </c>
      <c r="E1134" s="186" t="s">
        <v>1319</v>
      </c>
      <c r="F1134" s="187" t="s">
        <v>1320</v>
      </c>
      <c r="G1134" s="188" t="s">
        <v>174</v>
      </c>
      <c r="H1134" s="189">
        <v>1</v>
      </c>
      <c r="I1134" s="87"/>
      <c r="J1134" s="190">
        <f t="shared" si="0"/>
        <v>0</v>
      </c>
      <c r="K1134" s="187" t="s">
        <v>5</v>
      </c>
      <c r="L1134" s="104"/>
      <c r="M1134" s="191" t="s">
        <v>5</v>
      </c>
      <c r="N1134" s="192" t="s">
        <v>42</v>
      </c>
      <c r="O1134" s="105"/>
      <c r="P1134" s="193">
        <f t="shared" si="1"/>
        <v>0</v>
      </c>
      <c r="Q1134" s="193">
        <v>0</v>
      </c>
      <c r="R1134" s="193">
        <f t="shared" si="2"/>
        <v>0</v>
      </c>
      <c r="S1134" s="193">
        <v>0</v>
      </c>
      <c r="T1134" s="194">
        <f t="shared" si="3"/>
        <v>0</v>
      </c>
      <c r="AR1134" s="93" t="s">
        <v>266</v>
      </c>
      <c r="AT1134" s="93" t="s">
        <v>171</v>
      </c>
      <c r="AU1134" s="93" t="s">
        <v>81</v>
      </c>
      <c r="AY1134" s="93" t="s">
        <v>169</v>
      </c>
      <c r="BE1134" s="195">
        <f t="shared" si="4"/>
        <v>0</v>
      </c>
      <c r="BF1134" s="195">
        <f t="shared" si="5"/>
        <v>0</v>
      </c>
      <c r="BG1134" s="195">
        <f t="shared" si="6"/>
        <v>0</v>
      </c>
      <c r="BH1134" s="195">
        <f t="shared" si="7"/>
        <v>0</v>
      </c>
      <c r="BI1134" s="195">
        <f t="shared" si="8"/>
        <v>0</v>
      </c>
      <c r="BJ1134" s="93" t="s">
        <v>79</v>
      </c>
      <c r="BK1134" s="195">
        <f t="shared" si="9"/>
        <v>0</v>
      </c>
      <c r="BL1134" s="93" t="s">
        <v>266</v>
      </c>
      <c r="BM1134" s="93" t="s">
        <v>1321</v>
      </c>
    </row>
    <row r="1135" spans="2:65" s="103" customFormat="1" ht="38.25" customHeight="1" x14ac:dyDescent="0.3">
      <c r="B1135" s="104"/>
      <c r="C1135" s="185">
        <f>MAX($C$106:C1134)+1</f>
        <v>226</v>
      </c>
      <c r="D1135" s="185" t="s">
        <v>171</v>
      </c>
      <c r="E1135" s="186" t="s">
        <v>1322</v>
      </c>
      <c r="F1135" s="187" t="s">
        <v>1323</v>
      </c>
      <c r="G1135" s="188" t="s">
        <v>174</v>
      </c>
      <c r="H1135" s="189">
        <v>1</v>
      </c>
      <c r="I1135" s="87"/>
      <c r="J1135" s="190">
        <f t="shared" si="0"/>
        <v>0</v>
      </c>
      <c r="K1135" s="187" t="s">
        <v>5</v>
      </c>
      <c r="L1135" s="104"/>
      <c r="M1135" s="191" t="s">
        <v>5</v>
      </c>
      <c r="N1135" s="192" t="s">
        <v>42</v>
      </c>
      <c r="O1135" s="105"/>
      <c r="P1135" s="193">
        <f t="shared" si="1"/>
        <v>0</v>
      </c>
      <c r="Q1135" s="193">
        <v>0</v>
      </c>
      <c r="R1135" s="193">
        <f t="shared" si="2"/>
        <v>0</v>
      </c>
      <c r="S1135" s="193">
        <v>0</v>
      </c>
      <c r="T1135" s="194">
        <f t="shared" si="3"/>
        <v>0</v>
      </c>
      <c r="AR1135" s="93" t="s">
        <v>266</v>
      </c>
      <c r="AT1135" s="93" t="s">
        <v>171</v>
      </c>
      <c r="AU1135" s="93" t="s">
        <v>81</v>
      </c>
      <c r="AY1135" s="93" t="s">
        <v>169</v>
      </c>
      <c r="BE1135" s="195">
        <f t="shared" si="4"/>
        <v>0</v>
      </c>
      <c r="BF1135" s="195">
        <f t="shared" si="5"/>
        <v>0</v>
      </c>
      <c r="BG1135" s="195">
        <f t="shared" si="6"/>
        <v>0</v>
      </c>
      <c r="BH1135" s="195">
        <f t="shared" si="7"/>
        <v>0</v>
      </c>
      <c r="BI1135" s="195">
        <f t="shared" si="8"/>
        <v>0</v>
      </c>
      <c r="BJ1135" s="93" t="s">
        <v>79</v>
      </c>
      <c r="BK1135" s="195">
        <f t="shared" si="9"/>
        <v>0</v>
      </c>
      <c r="BL1135" s="93" t="s">
        <v>266</v>
      </c>
      <c r="BM1135" s="93" t="s">
        <v>1324</v>
      </c>
    </row>
    <row r="1136" spans="2:65" s="103" customFormat="1" ht="38.25" customHeight="1" x14ac:dyDescent="0.3">
      <c r="B1136" s="104"/>
      <c r="C1136" s="185">
        <f>MAX($C$106:C1135)+1</f>
        <v>227</v>
      </c>
      <c r="D1136" s="185" t="s">
        <v>171</v>
      </c>
      <c r="E1136" s="186" t="s">
        <v>1325</v>
      </c>
      <c r="F1136" s="187" t="s">
        <v>1326</v>
      </c>
      <c r="G1136" s="188" t="s">
        <v>174</v>
      </c>
      <c r="H1136" s="189">
        <v>1</v>
      </c>
      <c r="I1136" s="87"/>
      <c r="J1136" s="190">
        <f t="shared" si="0"/>
        <v>0</v>
      </c>
      <c r="K1136" s="187" t="s">
        <v>5</v>
      </c>
      <c r="L1136" s="104"/>
      <c r="M1136" s="191" t="s">
        <v>5</v>
      </c>
      <c r="N1136" s="192" t="s">
        <v>42</v>
      </c>
      <c r="O1136" s="105"/>
      <c r="P1136" s="193">
        <f t="shared" si="1"/>
        <v>0</v>
      </c>
      <c r="Q1136" s="193">
        <v>0</v>
      </c>
      <c r="R1136" s="193">
        <f t="shared" si="2"/>
        <v>0</v>
      </c>
      <c r="S1136" s="193">
        <v>0</v>
      </c>
      <c r="T1136" s="194">
        <f t="shared" si="3"/>
        <v>0</v>
      </c>
      <c r="AR1136" s="93" t="s">
        <v>266</v>
      </c>
      <c r="AT1136" s="93" t="s">
        <v>171</v>
      </c>
      <c r="AU1136" s="93" t="s">
        <v>81</v>
      </c>
      <c r="AY1136" s="93" t="s">
        <v>169</v>
      </c>
      <c r="BE1136" s="195">
        <f t="shared" si="4"/>
        <v>0</v>
      </c>
      <c r="BF1136" s="195">
        <f t="shared" si="5"/>
        <v>0</v>
      </c>
      <c r="BG1136" s="195">
        <f t="shared" si="6"/>
        <v>0</v>
      </c>
      <c r="BH1136" s="195">
        <f t="shared" si="7"/>
        <v>0</v>
      </c>
      <c r="BI1136" s="195">
        <f t="shared" si="8"/>
        <v>0</v>
      </c>
      <c r="BJ1136" s="93" t="s">
        <v>79</v>
      </c>
      <c r="BK1136" s="195">
        <f t="shared" si="9"/>
        <v>0</v>
      </c>
      <c r="BL1136" s="93" t="s">
        <v>266</v>
      </c>
      <c r="BM1136" s="93" t="s">
        <v>1327</v>
      </c>
    </row>
    <row r="1137" spans="2:65" s="103" customFormat="1" ht="38.25" customHeight="1" x14ac:dyDescent="0.3">
      <c r="B1137" s="104"/>
      <c r="C1137" s="185">
        <f>MAX($C$106:C1136)+1</f>
        <v>228</v>
      </c>
      <c r="D1137" s="185" t="s">
        <v>171</v>
      </c>
      <c r="E1137" s="186" t="s">
        <v>1328</v>
      </c>
      <c r="F1137" s="187" t="s">
        <v>1329</v>
      </c>
      <c r="G1137" s="188" t="s">
        <v>174</v>
      </c>
      <c r="H1137" s="189">
        <v>1</v>
      </c>
      <c r="I1137" s="87"/>
      <c r="J1137" s="190">
        <f t="shared" si="0"/>
        <v>0</v>
      </c>
      <c r="K1137" s="187" t="s">
        <v>5</v>
      </c>
      <c r="L1137" s="104"/>
      <c r="M1137" s="191" t="s">
        <v>5</v>
      </c>
      <c r="N1137" s="192" t="s">
        <v>42</v>
      </c>
      <c r="O1137" s="105"/>
      <c r="P1137" s="193">
        <f t="shared" si="1"/>
        <v>0</v>
      </c>
      <c r="Q1137" s="193">
        <v>0</v>
      </c>
      <c r="R1137" s="193">
        <f t="shared" si="2"/>
        <v>0</v>
      </c>
      <c r="S1137" s="193">
        <v>0</v>
      </c>
      <c r="T1137" s="194">
        <f t="shared" si="3"/>
        <v>0</v>
      </c>
      <c r="AR1137" s="93" t="s">
        <v>266</v>
      </c>
      <c r="AT1137" s="93" t="s">
        <v>171</v>
      </c>
      <c r="AU1137" s="93" t="s">
        <v>81</v>
      </c>
      <c r="AY1137" s="93" t="s">
        <v>169</v>
      </c>
      <c r="BE1137" s="195">
        <f t="shared" si="4"/>
        <v>0</v>
      </c>
      <c r="BF1137" s="195">
        <f t="shared" si="5"/>
        <v>0</v>
      </c>
      <c r="BG1137" s="195">
        <f t="shared" si="6"/>
        <v>0</v>
      </c>
      <c r="BH1137" s="195">
        <f t="shared" si="7"/>
        <v>0</v>
      </c>
      <c r="BI1137" s="195">
        <f t="shared" si="8"/>
        <v>0</v>
      </c>
      <c r="BJ1137" s="93" t="s">
        <v>79</v>
      </c>
      <c r="BK1137" s="195">
        <f t="shared" si="9"/>
        <v>0</v>
      </c>
      <c r="BL1137" s="93" t="s">
        <v>266</v>
      </c>
      <c r="BM1137" s="93" t="s">
        <v>1330</v>
      </c>
    </row>
    <row r="1138" spans="2:65" s="103" customFormat="1" ht="38.25" customHeight="1" x14ac:dyDescent="0.3">
      <c r="B1138" s="104"/>
      <c r="C1138" s="185">
        <f>MAX($C$106:C1137)+1</f>
        <v>229</v>
      </c>
      <c r="D1138" s="185" t="s">
        <v>171</v>
      </c>
      <c r="E1138" s="186" t="s">
        <v>1331</v>
      </c>
      <c r="F1138" s="187" t="s">
        <v>1332</v>
      </c>
      <c r="G1138" s="188" t="s">
        <v>174</v>
      </c>
      <c r="H1138" s="189">
        <v>1</v>
      </c>
      <c r="I1138" s="87"/>
      <c r="J1138" s="190">
        <f t="shared" si="0"/>
        <v>0</v>
      </c>
      <c r="K1138" s="187" t="s">
        <v>5</v>
      </c>
      <c r="L1138" s="104"/>
      <c r="M1138" s="191" t="s">
        <v>5</v>
      </c>
      <c r="N1138" s="192" t="s">
        <v>42</v>
      </c>
      <c r="O1138" s="105"/>
      <c r="P1138" s="193">
        <f t="shared" si="1"/>
        <v>0</v>
      </c>
      <c r="Q1138" s="193">
        <v>0</v>
      </c>
      <c r="R1138" s="193">
        <f t="shared" si="2"/>
        <v>0</v>
      </c>
      <c r="S1138" s="193">
        <v>0</v>
      </c>
      <c r="T1138" s="194">
        <f t="shared" si="3"/>
        <v>0</v>
      </c>
      <c r="AR1138" s="93" t="s">
        <v>266</v>
      </c>
      <c r="AT1138" s="93" t="s">
        <v>171</v>
      </c>
      <c r="AU1138" s="93" t="s">
        <v>81</v>
      </c>
      <c r="AY1138" s="93" t="s">
        <v>169</v>
      </c>
      <c r="BE1138" s="195">
        <f t="shared" si="4"/>
        <v>0</v>
      </c>
      <c r="BF1138" s="195">
        <f t="shared" si="5"/>
        <v>0</v>
      </c>
      <c r="BG1138" s="195">
        <f t="shared" si="6"/>
        <v>0</v>
      </c>
      <c r="BH1138" s="195">
        <f t="shared" si="7"/>
        <v>0</v>
      </c>
      <c r="BI1138" s="195">
        <f t="shared" si="8"/>
        <v>0</v>
      </c>
      <c r="BJ1138" s="93" t="s">
        <v>79</v>
      </c>
      <c r="BK1138" s="195">
        <f t="shared" si="9"/>
        <v>0</v>
      </c>
      <c r="BL1138" s="93" t="s">
        <v>266</v>
      </c>
      <c r="BM1138" s="93" t="s">
        <v>1333</v>
      </c>
    </row>
    <row r="1139" spans="2:65" s="103" customFormat="1" ht="38.25" customHeight="1" x14ac:dyDescent="0.3">
      <c r="B1139" s="104"/>
      <c r="C1139" s="185">
        <f>MAX($C$106:C1138)+1</f>
        <v>230</v>
      </c>
      <c r="D1139" s="185" t="s">
        <v>171</v>
      </c>
      <c r="E1139" s="186" t="s">
        <v>1334</v>
      </c>
      <c r="F1139" s="187" t="s">
        <v>1335</v>
      </c>
      <c r="G1139" s="188" t="s">
        <v>174</v>
      </c>
      <c r="H1139" s="189">
        <v>3</v>
      </c>
      <c r="I1139" s="87"/>
      <c r="J1139" s="190">
        <f t="shared" si="0"/>
        <v>0</v>
      </c>
      <c r="K1139" s="187" t="s">
        <v>5</v>
      </c>
      <c r="L1139" s="104"/>
      <c r="M1139" s="191" t="s">
        <v>5</v>
      </c>
      <c r="N1139" s="192" t="s">
        <v>42</v>
      </c>
      <c r="O1139" s="105"/>
      <c r="P1139" s="193">
        <f t="shared" si="1"/>
        <v>0</v>
      </c>
      <c r="Q1139" s="193">
        <v>0</v>
      </c>
      <c r="R1139" s="193">
        <f t="shared" si="2"/>
        <v>0</v>
      </c>
      <c r="S1139" s="193">
        <v>0</v>
      </c>
      <c r="T1139" s="194">
        <f t="shared" si="3"/>
        <v>0</v>
      </c>
      <c r="AR1139" s="93" t="s">
        <v>266</v>
      </c>
      <c r="AT1139" s="93" t="s">
        <v>171</v>
      </c>
      <c r="AU1139" s="93" t="s">
        <v>81</v>
      </c>
      <c r="AY1139" s="93" t="s">
        <v>169</v>
      </c>
      <c r="BE1139" s="195">
        <f t="shared" si="4"/>
        <v>0</v>
      </c>
      <c r="BF1139" s="195">
        <f t="shared" si="5"/>
        <v>0</v>
      </c>
      <c r="BG1139" s="195">
        <f t="shared" si="6"/>
        <v>0</v>
      </c>
      <c r="BH1139" s="195">
        <f t="shared" si="7"/>
        <v>0</v>
      </c>
      <c r="BI1139" s="195">
        <f t="shared" si="8"/>
        <v>0</v>
      </c>
      <c r="BJ1139" s="93" t="s">
        <v>79</v>
      </c>
      <c r="BK1139" s="195">
        <f t="shared" si="9"/>
        <v>0</v>
      </c>
      <c r="BL1139" s="93" t="s">
        <v>266</v>
      </c>
      <c r="BM1139" s="93" t="s">
        <v>1336</v>
      </c>
    </row>
    <row r="1140" spans="2:65" s="103" customFormat="1" ht="38.25" customHeight="1" x14ac:dyDescent="0.3">
      <c r="B1140" s="104"/>
      <c r="C1140" s="185">
        <f>MAX($C$106:C1139)+1</f>
        <v>231</v>
      </c>
      <c r="D1140" s="185" t="s">
        <v>171</v>
      </c>
      <c r="E1140" s="186" t="s">
        <v>1337</v>
      </c>
      <c r="F1140" s="187" t="s">
        <v>1338</v>
      </c>
      <c r="G1140" s="188" t="s">
        <v>174</v>
      </c>
      <c r="H1140" s="189">
        <v>1</v>
      </c>
      <c r="I1140" s="87"/>
      <c r="J1140" s="190">
        <f t="shared" si="0"/>
        <v>0</v>
      </c>
      <c r="K1140" s="187" t="s">
        <v>5</v>
      </c>
      <c r="L1140" s="104"/>
      <c r="M1140" s="191" t="s">
        <v>5</v>
      </c>
      <c r="N1140" s="192" t="s">
        <v>42</v>
      </c>
      <c r="O1140" s="105"/>
      <c r="P1140" s="193">
        <f t="shared" si="1"/>
        <v>0</v>
      </c>
      <c r="Q1140" s="193">
        <v>0</v>
      </c>
      <c r="R1140" s="193">
        <f t="shared" si="2"/>
        <v>0</v>
      </c>
      <c r="S1140" s="193">
        <v>0</v>
      </c>
      <c r="T1140" s="194">
        <f t="shared" si="3"/>
        <v>0</v>
      </c>
      <c r="AR1140" s="93" t="s">
        <v>266</v>
      </c>
      <c r="AT1140" s="93" t="s">
        <v>171</v>
      </c>
      <c r="AU1140" s="93" t="s">
        <v>81</v>
      </c>
      <c r="AY1140" s="93" t="s">
        <v>169</v>
      </c>
      <c r="BE1140" s="195">
        <f t="shared" si="4"/>
        <v>0</v>
      </c>
      <c r="BF1140" s="195">
        <f t="shared" si="5"/>
        <v>0</v>
      </c>
      <c r="BG1140" s="195">
        <f t="shared" si="6"/>
        <v>0</v>
      </c>
      <c r="BH1140" s="195">
        <f t="shared" si="7"/>
        <v>0</v>
      </c>
      <c r="BI1140" s="195">
        <f t="shared" si="8"/>
        <v>0</v>
      </c>
      <c r="BJ1140" s="93" t="s">
        <v>79</v>
      </c>
      <c r="BK1140" s="195">
        <f t="shared" si="9"/>
        <v>0</v>
      </c>
      <c r="BL1140" s="93" t="s">
        <v>266</v>
      </c>
      <c r="BM1140" s="93" t="s">
        <v>1339</v>
      </c>
    </row>
    <row r="1141" spans="2:65" s="103" customFormat="1" ht="38.25" customHeight="1" x14ac:dyDescent="0.3">
      <c r="B1141" s="104"/>
      <c r="C1141" s="185">
        <f>MAX($C$106:C1140)+1</f>
        <v>232</v>
      </c>
      <c r="D1141" s="185" t="s">
        <v>171</v>
      </c>
      <c r="E1141" s="186" t="s">
        <v>1340</v>
      </c>
      <c r="F1141" s="187" t="s">
        <v>1341</v>
      </c>
      <c r="G1141" s="188" t="s">
        <v>174</v>
      </c>
      <c r="H1141" s="189">
        <v>1</v>
      </c>
      <c r="I1141" s="87"/>
      <c r="J1141" s="190">
        <f t="shared" si="0"/>
        <v>0</v>
      </c>
      <c r="K1141" s="187" t="s">
        <v>5</v>
      </c>
      <c r="L1141" s="104"/>
      <c r="M1141" s="191" t="s">
        <v>5</v>
      </c>
      <c r="N1141" s="192" t="s">
        <v>42</v>
      </c>
      <c r="O1141" s="105"/>
      <c r="P1141" s="193">
        <f t="shared" si="1"/>
        <v>0</v>
      </c>
      <c r="Q1141" s="193">
        <v>0</v>
      </c>
      <c r="R1141" s="193">
        <f t="shared" si="2"/>
        <v>0</v>
      </c>
      <c r="S1141" s="193">
        <v>0</v>
      </c>
      <c r="T1141" s="194">
        <f t="shared" si="3"/>
        <v>0</v>
      </c>
      <c r="AR1141" s="93" t="s">
        <v>266</v>
      </c>
      <c r="AT1141" s="93" t="s">
        <v>171</v>
      </c>
      <c r="AU1141" s="93" t="s">
        <v>81</v>
      </c>
      <c r="AY1141" s="93" t="s">
        <v>169</v>
      </c>
      <c r="BE1141" s="195">
        <f t="shared" si="4"/>
        <v>0</v>
      </c>
      <c r="BF1141" s="195">
        <f t="shared" si="5"/>
        <v>0</v>
      </c>
      <c r="BG1141" s="195">
        <f t="shared" si="6"/>
        <v>0</v>
      </c>
      <c r="BH1141" s="195">
        <f t="shared" si="7"/>
        <v>0</v>
      </c>
      <c r="BI1141" s="195">
        <f t="shared" si="8"/>
        <v>0</v>
      </c>
      <c r="BJ1141" s="93" t="s">
        <v>79</v>
      </c>
      <c r="BK1141" s="195">
        <f t="shared" si="9"/>
        <v>0</v>
      </c>
      <c r="BL1141" s="93" t="s">
        <v>266</v>
      </c>
      <c r="BM1141" s="93" t="s">
        <v>1342</v>
      </c>
    </row>
    <row r="1142" spans="2:65" s="103" customFormat="1" ht="38.25" customHeight="1" x14ac:dyDescent="0.3">
      <c r="B1142" s="104"/>
      <c r="C1142" s="185">
        <f>MAX($C$106:C1141)+1</f>
        <v>233</v>
      </c>
      <c r="D1142" s="185" t="s">
        <v>171</v>
      </c>
      <c r="E1142" s="186" t="s">
        <v>1343</v>
      </c>
      <c r="F1142" s="187" t="s">
        <v>1344</v>
      </c>
      <c r="G1142" s="188" t="s">
        <v>174</v>
      </c>
      <c r="H1142" s="189">
        <v>1</v>
      </c>
      <c r="I1142" s="87"/>
      <c r="J1142" s="190">
        <f t="shared" si="0"/>
        <v>0</v>
      </c>
      <c r="K1142" s="187" t="s">
        <v>5</v>
      </c>
      <c r="L1142" s="104"/>
      <c r="M1142" s="191" t="s">
        <v>5</v>
      </c>
      <c r="N1142" s="192" t="s">
        <v>42</v>
      </c>
      <c r="O1142" s="105"/>
      <c r="P1142" s="193">
        <f t="shared" si="1"/>
        <v>0</v>
      </c>
      <c r="Q1142" s="193">
        <v>0</v>
      </c>
      <c r="R1142" s="193">
        <f t="shared" si="2"/>
        <v>0</v>
      </c>
      <c r="S1142" s="193">
        <v>0</v>
      </c>
      <c r="T1142" s="194">
        <f t="shared" si="3"/>
        <v>0</v>
      </c>
      <c r="AR1142" s="93" t="s">
        <v>266</v>
      </c>
      <c r="AT1142" s="93" t="s">
        <v>171</v>
      </c>
      <c r="AU1142" s="93" t="s">
        <v>81</v>
      </c>
      <c r="AY1142" s="93" t="s">
        <v>169</v>
      </c>
      <c r="BE1142" s="195">
        <f t="shared" si="4"/>
        <v>0</v>
      </c>
      <c r="BF1142" s="195">
        <f t="shared" si="5"/>
        <v>0</v>
      </c>
      <c r="BG1142" s="195">
        <f t="shared" si="6"/>
        <v>0</v>
      </c>
      <c r="BH1142" s="195">
        <f t="shared" si="7"/>
        <v>0</v>
      </c>
      <c r="BI1142" s="195">
        <f t="shared" si="8"/>
        <v>0</v>
      </c>
      <c r="BJ1142" s="93" t="s">
        <v>79</v>
      </c>
      <c r="BK1142" s="195">
        <f t="shared" si="9"/>
        <v>0</v>
      </c>
      <c r="BL1142" s="93" t="s">
        <v>266</v>
      </c>
      <c r="BM1142" s="93" t="s">
        <v>1345</v>
      </c>
    </row>
    <row r="1143" spans="2:65" s="103" customFormat="1" ht="38.25" customHeight="1" x14ac:dyDescent="0.3">
      <c r="B1143" s="104"/>
      <c r="C1143" s="185">
        <f>MAX($C$106:C1142)+1</f>
        <v>234</v>
      </c>
      <c r="D1143" s="185" t="s">
        <v>171</v>
      </c>
      <c r="E1143" s="186" t="s">
        <v>1346</v>
      </c>
      <c r="F1143" s="187" t="s">
        <v>1347</v>
      </c>
      <c r="G1143" s="188" t="s">
        <v>174</v>
      </c>
      <c r="H1143" s="189">
        <v>2</v>
      </c>
      <c r="I1143" s="87"/>
      <c r="J1143" s="190">
        <f t="shared" si="0"/>
        <v>0</v>
      </c>
      <c r="K1143" s="187" t="s">
        <v>5</v>
      </c>
      <c r="L1143" s="104"/>
      <c r="M1143" s="191" t="s">
        <v>5</v>
      </c>
      <c r="N1143" s="192" t="s">
        <v>42</v>
      </c>
      <c r="O1143" s="105"/>
      <c r="P1143" s="193">
        <f t="shared" si="1"/>
        <v>0</v>
      </c>
      <c r="Q1143" s="193">
        <v>0</v>
      </c>
      <c r="R1143" s="193">
        <f t="shared" si="2"/>
        <v>0</v>
      </c>
      <c r="S1143" s="193">
        <v>0</v>
      </c>
      <c r="T1143" s="194">
        <f t="shared" si="3"/>
        <v>0</v>
      </c>
      <c r="AR1143" s="93" t="s">
        <v>266</v>
      </c>
      <c r="AT1143" s="93" t="s">
        <v>171</v>
      </c>
      <c r="AU1143" s="93" t="s">
        <v>81</v>
      </c>
      <c r="AY1143" s="93" t="s">
        <v>169</v>
      </c>
      <c r="BE1143" s="195">
        <f t="shared" si="4"/>
        <v>0</v>
      </c>
      <c r="BF1143" s="195">
        <f t="shared" si="5"/>
        <v>0</v>
      </c>
      <c r="BG1143" s="195">
        <f t="shared" si="6"/>
        <v>0</v>
      </c>
      <c r="BH1143" s="195">
        <f t="shared" si="7"/>
        <v>0</v>
      </c>
      <c r="BI1143" s="195">
        <f t="shared" si="8"/>
        <v>0</v>
      </c>
      <c r="BJ1143" s="93" t="s">
        <v>79</v>
      </c>
      <c r="BK1143" s="195">
        <f t="shared" si="9"/>
        <v>0</v>
      </c>
      <c r="BL1143" s="93" t="s">
        <v>266</v>
      </c>
      <c r="BM1143" s="93" t="s">
        <v>1348</v>
      </c>
    </row>
    <row r="1144" spans="2:65" s="103" customFormat="1" ht="38.25" customHeight="1" x14ac:dyDescent="0.3">
      <c r="B1144" s="104"/>
      <c r="C1144" s="185">
        <f>MAX($C$106:C1143)+1</f>
        <v>235</v>
      </c>
      <c r="D1144" s="185" t="s">
        <v>171</v>
      </c>
      <c r="E1144" s="186" t="s">
        <v>1349</v>
      </c>
      <c r="F1144" s="187" t="s">
        <v>1350</v>
      </c>
      <c r="G1144" s="188" t="s">
        <v>174</v>
      </c>
      <c r="H1144" s="189">
        <v>1</v>
      </c>
      <c r="I1144" s="87"/>
      <c r="J1144" s="190">
        <f t="shared" si="0"/>
        <v>0</v>
      </c>
      <c r="K1144" s="187" t="s">
        <v>5</v>
      </c>
      <c r="L1144" s="104"/>
      <c r="M1144" s="191" t="s">
        <v>5</v>
      </c>
      <c r="N1144" s="192" t="s">
        <v>42</v>
      </c>
      <c r="O1144" s="105"/>
      <c r="P1144" s="193">
        <f t="shared" si="1"/>
        <v>0</v>
      </c>
      <c r="Q1144" s="193">
        <v>0</v>
      </c>
      <c r="R1144" s="193">
        <f t="shared" si="2"/>
        <v>0</v>
      </c>
      <c r="S1144" s="193">
        <v>0</v>
      </c>
      <c r="T1144" s="194">
        <f t="shared" si="3"/>
        <v>0</v>
      </c>
      <c r="AR1144" s="93" t="s">
        <v>266</v>
      </c>
      <c r="AT1144" s="93" t="s">
        <v>171</v>
      </c>
      <c r="AU1144" s="93" t="s">
        <v>81</v>
      </c>
      <c r="AY1144" s="93" t="s">
        <v>169</v>
      </c>
      <c r="BE1144" s="195">
        <f t="shared" si="4"/>
        <v>0</v>
      </c>
      <c r="BF1144" s="195">
        <f t="shared" si="5"/>
        <v>0</v>
      </c>
      <c r="BG1144" s="195">
        <f t="shared" si="6"/>
        <v>0</v>
      </c>
      <c r="BH1144" s="195">
        <f t="shared" si="7"/>
        <v>0</v>
      </c>
      <c r="BI1144" s="195">
        <f t="shared" si="8"/>
        <v>0</v>
      </c>
      <c r="BJ1144" s="93" t="s">
        <v>79</v>
      </c>
      <c r="BK1144" s="195">
        <f t="shared" si="9"/>
        <v>0</v>
      </c>
      <c r="BL1144" s="93" t="s">
        <v>266</v>
      </c>
      <c r="BM1144" s="93" t="s">
        <v>1351</v>
      </c>
    </row>
    <row r="1145" spans="2:65" s="103" customFormat="1" ht="38.25" customHeight="1" x14ac:dyDescent="0.3">
      <c r="B1145" s="104"/>
      <c r="C1145" s="185">
        <f>MAX($C$106:C1144)+1</f>
        <v>236</v>
      </c>
      <c r="D1145" s="185" t="s">
        <v>171</v>
      </c>
      <c r="E1145" s="186" t="s">
        <v>1352</v>
      </c>
      <c r="F1145" s="187" t="s">
        <v>1353</v>
      </c>
      <c r="G1145" s="188" t="s">
        <v>174</v>
      </c>
      <c r="H1145" s="189">
        <v>1</v>
      </c>
      <c r="I1145" s="87"/>
      <c r="J1145" s="190">
        <f t="shared" si="0"/>
        <v>0</v>
      </c>
      <c r="K1145" s="187" t="s">
        <v>5</v>
      </c>
      <c r="L1145" s="104"/>
      <c r="M1145" s="191" t="s">
        <v>5</v>
      </c>
      <c r="N1145" s="192" t="s">
        <v>42</v>
      </c>
      <c r="O1145" s="105"/>
      <c r="P1145" s="193">
        <f t="shared" si="1"/>
        <v>0</v>
      </c>
      <c r="Q1145" s="193">
        <v>0</v>
      </c>
      <c r="R1145" s="193">
        <f t="shared" si="2"/>
        <v>0</v>
      </c>
      <c r="S1145" s="193">
        <v>0</v>
      </c>
      <c r="T1145" s="194">
        <f t="shared" si="3"/>
        <v>0</v>
      </c>
      <c r="AR1145" s="93" t="s">
        <v>266</v>
      </c>
      <c r="AT1145" s="93" t="s">
        <v>171</v>
      </c>
      <c r="AU1145" s="93" t="s">
        <v>81</v>
      </c>
      <c r="AY1145" s="93" t="s">
        <v>169</v>
      </c>
      <c r="BE1145" s="195">
        <f t="shared" si="4"/>
        <v>0</v>
      </c>
      <c r="BF1145" s="195">
        <f t="shared" si="5"/>
        <v>0</v>
      </c>
      <c r="BG1145" s="195">
        <f t="shared" si="6"/>
        <v>0</v>
      </c>
      <c r="BH1145" s="195">
        <f t="shared" si="7"/>
        <v>0</v>
      </c>
      <c r="BI1145" s="195">
        <f t="shared" si="8"/>
        <v>0</v>
      </c>
      <c r="BJ1145" s="93" t="s">
        <v>79</v>
      </c>
      <c r="BK1145" s="195">
        <f t="shared" si="9"/>
        <v>0</v>
      </c>
      <c r="BL1145" s="93" t="s">
        <v>266</v>
      </c>
      <c r="BM1145" s="93" t="s">
        <v>1354</v>
      </c>
    </row>
    <row r="1146" spans="2:65" s="103" customFormat="1" ht="38.25" customHeight="1" x14ac:dyDescent="0.3">
      <c r="B1146" s="104"/>
      <c r="C1146" s="185">
        <f>MAX($C$106:C1145)+1</f>
        <v>237</v>
      </c>
      <c r="D1146" s="185" t="s">
        <v>171</v>
      </c>
      <c r="E1146" s="186" t="s">
        <v>1355</v>
      </c>
      <c r="F1146" s="187" t="s">
        <v>1356</v>
      </c>
      <c r="G1146" s="188" t="s">
        <v>174</v>
      </c>
      <c r="H1146" s="189">
        <v>1</v>
      </c>
      <c r="I1146" s="87"/>
      <c r="J1146" s="190">
        <f t="shared" si="0"/>
        <v>0</v>
      </c>
      <c r="K1146" s="187" t="s">
        <v>5</v>
      </c>
      <c r="L1146" s="104"/>
      <c r="M1146" s="191" t="s">
        <v>5</v>
      </c>
      <c r="N1146" s="192" t="s">
        <v>42</v>
      </c>
      <c r="O1146" s="105"/>
      <c r="P1146" s="193">
        <f t="shared" si="1"/>
        <v>0</v>
      </c>
      <c r="Q1146" s="193">
        <v>0</v>
      </c>
      <c r="R1146" s="193">
        <f t="shared" si="2"/>
        <v>0</v>
      </c>
      <c r="S1146" s="193">
        <v>0</v>
      </c>
      <c r="T1146" s="194">
        <f t="shared" si="3"/>
        <v>0</v>
      </c>
      <c r="AR1146" s="93" t="s">
        <v>266</v>
      </c>
      <c r="AT1146" s="93" t="s">
        <v>171</v>
      </c>
      <c r="AU1146" s="93" t="s">
        <v>81</v>
      </c>
      <c r="AY1146" s="93" t="s">
        <v>169</v>
      </c>
      <c r="BE1146" s="195">
        <f t="shared" si="4"/>
        <v>0</v>
      </c>
      <c r="BF1146" s="195">
        <f t="shared" si="5"/>
        <v>0</v>
      </c>
      <c r="BG1146" s="195">
        <f t="shared" si="6"/>
        <v>0</v>
      </c>
      <c r="BH1146" s="195">
        <f t="shared" si="7"/>
        <v>0</v>
      </c>
      <c r="BI1146" s="195">
        <f t="shared" si="8"/>
        <v>0</v>
      </c>
      <c r="BJ1146" s="93" t="s">
        <v>79</v>
      </c>
      <c r="BK1146" s="195">
        <f t="shared" si="9"/>
        <v>0</v>
      </c>
      <c r="BL1146" s="93" t="s">
        <v>266</v>
      </c>
      <c r="BM1146" s="93" t="s">
        <v>1357</v>
      </c>
    </row>
    <row r="1147" spans="2:65" s="103" customFormat="1" ht="38.25" customHeight="1" x14ac:dyDescent="0.3">
      <c r="B1147" s="104"/>
      <c r="C1147" s="185">
        <f>MAX($C$106:C1146)+1</f>
        <v>238</v>
      </c>
      <c r="D1147" s="185" t="s">
        <v>171</v>
      </c>
      <c r="E1147" s="186" t="s">
        <v>1358</v>
      </c>
      <c r="F1147" s="187" t="s">
        <v>1359</v>
      </c>
      <c r="G1147" s="188" t="s">
        <v>174</v>
      </c>
      <c r="H1147" s="189">
        <v>1</v>
      </c>
      <c r="I1147" s="87"/>
      <c r="J1147" s="190">
        <f t="shared" si="0"/>
        <v>0</v>
      </c>
      <c r="K1147" s="187" t="s">
        <v>5</v>
      </c>
      <c r="L1147" s="104"/>
      <c r="M1147" s="191" t="s">
        <v>5</v>
      </c>
      <c r="N1147" s="192" t="s">
        <v>42</v>
      </c>
      <c r="O1147" s="105"/>
      <c r="P1147" s="193">
        <f t="shared" si="1"/>
        <v>0</v>
      </c>
      <c r="Q1147" s="193">
        <v>0</v>
      </c>
      <c r="R1147" s="193">
        <f t="shared" si="2"/>
        <v>0</v>
      </c>
      <c r="S1147" s="193">
        <v>0</v>
      </c>
      <c r="T1147" s="194">
        <f t="shared" si="3"/>
        <v>0</v>
      </c>
      <c r="AR1147" s="93" t="s">
        <v>266</v>
      </c>
      <c r="AT1147" s="93" t="s">
        <v>171</v>
      </c>
      <c r="AU1147" s="93" t="s">
        <v>81</v>
      </c>
      <c r="AY1147" s="93" t="s">
        <v>169</v>
      </c>
      <c r="BE1147" s="195">
        <f t="shared" si="4"/>
        <v>0</v>
      </c>
      <c r="BF1147" s="195">
        <f t="shared" si="5"/>
        <v>0</v>
      </c>
      <c r="BG1147" s="195">
        <f t="shared" si="6"/>
        <v>0</v>
      </c>
      <c r="BH1147" s="195">
        <f t="shared" si="7"/>
        <v>0</v>
      </c>
      <c r="BI1147" s="195">
        <f t="shared" si="8"/>
        <v>0</v>
      </c>
      <c r="BJ1147" s="93" t="s">
        <v>79</v>
      </c>
      <c r="BK1147" s="195">
        <f t="shared" si="9"/>
        <v>0</v>
      </c>
      <c r="BL1147" s="93" t="s">
        <v>266</v>
      </c>
      <c r="BM1147" s="93" t="s">
        <v>1360</v>
      </c>
    </row>
    <row r="1148" spans="2:65" s="103" customFormat="1" ht="38.25" customHeight="1" x14ac:dyDescent="0.3">
      <c r="B1148" s="104"/>
      <c r="C1148" s="185">
        <f>MAX($C$106:C1147)+1</f>
        <v>239</v>
      </c>
      <c r="D1148" s="185" t="s">
        <v>171</v>
      </c>
      <c r="E1148" s="186" t="s">
        <v>1361</v>
      </c>
      <c r="F1148" s="187" t="s">
        <v>1362</v>
      </c>
      <c r="G1148" s="188" t="s">
        <v>174</v>
      </c>
      <c r="H1148" s="189">
        <v>1</v>
      </c>
      <c r="I1148" s="87"/>
      <c r="J1148" s="190">
        <f t="shared" si="0"/>
        <v>0</v>
      </c>
      <c r="K1148" s="187" t="s">
        <v>5</v>
      </c>
      <c r="L1148" s="104"/>
      <c r="M1148" s="191" t="s">
        <v>5</v>
      </c>
      <c r="N1148" s="192" t="s">
        <v>42</v>
      </c>
      <c r="O1148" s="105"/>
      <c r="P1148" s="193">
        <f t="shared" si="1"/>
        <v>0</v>
      </c>
      <c r="Q1148" s="193">
        <v>0</v>
      </c>
      <c r="R1148" s="193">
        <f t="shared" si="2"/>
        <v>0</v>
      </c>
      <c r="S1148" s="193">
        <v>0</v>
      </c>
      <c r="T1148" s="194">
        <f t="shared" si="3"/>
        <v>0</v>
      </c>
      <c r="AR1148" s="93" t="s">
        <v>266</v>
      </c>
      <c r="AT1148" s="93" t="s">
        <v>171</v>
      </c>
      <c r="AU1148" s="93" t="s">
        <v>81</v>
      </c>
      <c r="AY1148" s="93" t="s">
        <v>169</v>
      </c>
      <c r="BE1148" s="195">
        <f t="shared" si="4"/>
        <v>0</v>
      </c>
      <c r="BF1148" s="195">
        <f t="shared" si="5"/>
        <v>0</v>
      </c>
      <c r="BG1148" s="195">
        <f t="shared" si="6"/>
        <v>0</v>
      </c>
      <c r="BH1148" s="195">
        <f t="shared" si="7"/>
        <v>0</v>
      </c>
      <c r="BI1148" s="195">
        <f t="shared" si="8"/>
        <v>0</v>
      </c>
      <c r="BJ1148" s="93" t="s">
        <v>79</v>
      </c>
      <c r="BK1148" s="195">
        <f t="shared" si="9"/>
        <v>0</v>
      </c>
      <c r="BL1148" s="93" t="s">
        <v>266</v>
      </c>
      <c r="BM1148" s="93" t="s">
        <v>1363</v>
      </c>
    </row>
    <row r="1149" spans="2:65" s="103" customFormat="1" ht="38.25" customHeight="1" x14ac:dyDescent="0.3">
      <c r="B1149" s="104"/>
      <c r="C1149" s="185">
        <f>MAX($C$106:C1148)+1</f>
        <v>240</v>
      </c>
      <c r="D1149" s="185" t="s">
        <v>171</v>
      </c>
      <c r="E1149" s="186" t="s">
        <v>1364</v>
      </c>
      <c r="F1149" s="187" t="s">
        <v>1365</v>
      </c>
      <c r="G1149" s="188" t="s">
        <v>174</v>
      </c>
      <c r="H1149" s="189">
        <v>1</v>
      </c>
      <c r="I1149" s="87"/>
      <c r="J1149" s="190">
        <f t="shared" si="0"/>
        <v>0</v>
      </c>
      <c r="K1149" s="187" t="s">
        <v>5</v>
      </c>
      <c r="L1149" s="104"/>
      <c r="M1149" s="191" t="s">
        <v>5</v>
      </c>
      <c r="N1149" s="192" t="s">
        <v>42</v>
      </c>
      <c r="O1149" s="105"/>
      <c r="P1149" s="193">
        <f t="shared" si="1"/>
        <v>0</v>
      </c>
      <c r="Q1149" s="193">
        <v>0</v>
      </c>
      <c r="R1149" s="193">
        <f t="shared" si="2"/>
        <v>0</v>
      </c>
      <c r="S1149" s="193">
        <v>0</v>
      </c>
      <c r="T1149" s="194">
        <f t="shared" si="3"/>
        <v>0</v>
      </c>
      <c r="AR1149" s="93" t="s">
        <v>266</v>
      </c>
      <c r="AT1149" s="93" t="s">
        <v>171</v>
      </c>
      <c r="AU1149" s="93" t="s">
        <v>81</v>
      </c>
      <c r="AY1149" s="93" t="s">
        <v>169</v>
      </c>
      <c r="BE1149" s="195">
        <f t="shared" si="4"/>
        <v>0</v>
      </c>
      <c r="BF1149" s="195">
        <f t="shared" si="5"/>
        <v>0</v>
      </c>
      <c r="BG1149" s="195">
        <f t="shared" si="6"/>
        <v>0</v>
      </c>
      <c r="BH1149" s="195">
        <f t="shared" si="7"/>
        <v>0</v>
      </c>
      <c r="BI1149" s="195">
        <f t="shared" si="8"/>
        <v>0</v>
      </c>
      <c r="BJ1149" s="93" t="s">
        <v>79</v>
      </c>
      <c r="BK1149" s="195">
        <f t="shared" si="9"/>
        <v>0</v>
      </c>
      <c r="BL1149" s="93" t="s">
        <v>266</v>
      </c>
      <c r="BM1149" s="93" t="s">
        <v>1366</v>
      </c>
    </row>
    <row r="1150" spans="2:65" s="103" customFormat="1" ht="38.25" customHeight="1" x14ac:dyDescent="0.3">
      <c r="B1150" s="104"/>
      <c r="C1150" s="185">
        <f>MAX($C$106:C1149)+1</f>
        <v>241</v>
      </c>
      <c r="D1150" s="185" t="s">
        <v>171</v>
      </c>
      <c r="E1150" s="186" t="s">
        <v>1367</v>
      </c>
      <c r="F1150" s="187" t="s">
        <v>1368</v>
      </c>
      <c r="G1150" s="188" t="s">
        <v>174</v>
      </c>
      <c r="H1150" s="189">
        <v>1</v>
      </c>
      <c r="I1150" s="87"/>
      <c r="J1150" s="190">
        <f t="shared" si="0"/>
        <v>0</v>
      </c>
      <c r="K1150" s="187" t="s">
        <v>5</v>
      </c>
      <c r="L1150" s="104"/>
      <c r="M1150" s="191" t="s">
        <v>5</v>
      </c>
      <c r="N1150" s="192" t="s">
        <v>42</v>
      </c>
      <c r="O1150" s="105"/>
      <c r="P1150" s="193">
        <f t="shared" si="1"/>
        <v>0</v>
      </c>
      <c r="Q1150" s="193">
        <v>0</v>
      </c>
      <c r="R1150" s="193">
        <f t="shared" si="2"/>
        <v>0</v>
      </c>
      <c r="S1150" s="193">
        <v>0</v>
      </c>
      <c r="T1150" s="194">
        <f t="shared" si="3"/>
        <v>0</v>
      </c>
      <c r="AR1150" s="93" t="s">
        <v>266</v>
      </c>
      <c r="AT1150" s="93" t="s">
        <v>171</v>
      </c>
      <c r="AU1150" s="93" t="s">
        <v>81</v>
      </c>
      <c r="AY1150" s="93" t="s">
        <v>169</v>
      </c>
      <c r="BE1150" s="195">
        <f t="shared" si="4"/>
        <v>0</v>
      </c>
      <c r="BF1150" s="195">
        <f t="shared" si="5"/>
        <v>0</v>
      </c>
      <c r="BG1150" s="195">
        <f t="shared" si="6"/>
        <v>0</v>
      </c>
      <c r="BH1150" s="195">
        <f t="shared" si="7"/>
        <v>0</v>
      </c>
      <c r="BI1150" s="195">
        <f t="shared" si="8"/>
        <v>0</v>
      </c>
      <c r="BJ1150" s="93" t="s">
        <v>79</v>
      </c>
      <c r="BK1150" s="195">
        <f t="shared" si="9"/>
        <v>0</v>
      </c>
      <c r="BL1150" s="93" t="s">
        <v>266</v>
      </c>
      <c r="BM1150" s="93" t="s">
        <v>1369</v>
      </c>
    </row>
    <row r="1151" spans="2:65" s="103" customFormat="1" ht="38.25" customHeight="1" x14ac:dyDescent="0.3">
      <c r="B1151" s="104"/>
      <c r="C1151" s="185">
        <f>MAX($C$106:C1150)+1</f>
        <v>242</v>
      </c>
      <c r="D1151" s="185" t="s">
        <v>171</v>
      </c>
      <c r="E1151" s="186" t="s">
        <v>1370</v>
      </c>
      <c r="F1151" s="187" t="s">
        <v>1371</v>
      </c>
      <c r="G1151" s="188" t="s">
        <v>174</v>
      </c>
      <c r="H1151" s="189">
        <v>1</v>
      </c>
      <c r="I1151" s="87"/>
      <c r="J1151" s="190">
        <f t="shared" si="0"/>
        <v>0</v>
      </c>
      <c r="K1151" s="187" t="s">
        <v>5</v>
      </c>
      <c r="L1151" s="104"/>
      <c r="M1151" s="191" t="s">
        <v>5</v>
      </c>
      <c r="N1151" s="192" t="s">
        <v>42</v>
      </c>
      <c r="O1151" s="105"/>
      <c r="P1151" s="193">
        <f t="shared" si="1"/>
        <v>0</v>
      </c>
      <c r="Q1151" s="193">
        <v>0</v>
      </c>
      <c r="R1151" s="193">
        <f t="shared" si="2"/>
        <v>0</v>
      </c>
      <c r="S1151" s="193">
        <v>0</v>
      </c>
      <c r="T1151" s="194">
        <f t="shared" si="3"/>
        <v>0</v>
      </c>
      <c r="AR1151" s="93" t="s">
        <v>266</v>
      </c>
      <c r="AT1151" s="93" t="s">
        <v>171</v>
      </c>
      <c r="AU1151" s="93" t="s">
        <v>81</v>
      </c>
      <c r="AY1151" s="93" t="s">
        <v>169</v>
      </c>
      <c r="BE1151" s="195">
        <f t="shared" si="4"/>
        <v>0</v>
      </c>
      <c r="BF1151" s="195">
        <f t="shared" si="5"/>
        <v>0</v>
      </c>
      <c r="BG1151" s="195">
        <f t="shared" si="6"/>
        <v>0</v>
      </c>
      <c r="BH1151" s="195">
        <f t="shared" si="7"/>
        <v>0</v>
      </c>
      <c r="BI1151" s="195">
        <f t="shared" si="8"/>
        <v>0</v>
      </c>
      <c r="BJ1151" s="93" t="s">
        <v>79</v>
      </c>
      <c r="BK1151" s="195">
        <f t="shared" si="9"/>
        <v>0</v>
      </c>
      <c r="BL1151" s="93" t="s">
        <v>266</v>
      </c>
      <c r="BM1151" s="93" t="s">
        <v>1372</v>
      </c>
    </row>
    <row r="1152" spans="2:65" s="103" customFormat="1" ht="38.25" customHeight="1" x14ac:dyDescent="0.3">
      <c r="B1152" s="104"/>
      <c r="C1152" s="185">
        <f>MAX($C$106:C1151)+1</f>
        <v>243</v>
      </c>
      <c r="D1152" s="185" t="s">
        <v>171</v>
      </c>
      <c r="E1152" s="186" t="s">
        <v>1373</v>
      </c>
      <c r="F1152" s="187" t="s">
        <v>1374</v>
      </c>
      <c r="G1152" s="188" t="s">
        <v>174</v>
      </c>
      <c r="H1152" s="189">
        <v>1</v>
      </c>
      <c r="I1152" s="87"/>
      <c r="J1152" s="190">
        <f t="shared" si="0"/>
        <v>0</v>
      </c>
      <c r="K1152" s="187" t="s">
        <v>5</v>
      </c>
      <c r="L1152" s="104"/>
      <c r="M1152" s="191" t="s">
        <v>5</v>
      </c>
      <c r="N1152" s="192" t="s">
        <v>42</v>
      </c>
      <c r="O1152" s="105"/>
      <c r="P1152" s="193">
        <f t="shared" si="1"/>
        <v>0</v>
      </c>
      <c r="Q1152" s="193">
        <v>0</v>
      </c>
      <c r="R1152" s="193">
        <f t="shared" si="2"/>
        <v>0</v>
      </c>
      <c r="S1152" s="193">
        <v>0</v>
      </c>
      <c r="T1152" s="194">
        <f t="shared" si="3"/>
        <v>0</v>
      </c>
      <c r="AR1152" s="93" t="s">
        <v>266</v>
      </c>
      <c r="AT1152" s="93" t="s">
        <v>171</v>
      </c>
      <c r="AU1152" s="93" t="s">
        <v>81</v>
      </c>
      <c r="AY1152" s="93" t="s">
        <v>169</v>
      </c>
      <c r="BE1152" s="195">
        <f t="shared" si="4"/>
        <v>0</v>
      </c>
      <c r="BF1152" s="195">
        <f t="shared" si="5"/>
        <v>0</v>
      </c>
      <c r="BG1152" s="195">
        <f t="shared" si="6"/>
        <v>0</v>
      </c>
      <c r="BH1152" s="195">
        <f t="shared" si="7"/>
        <v>0</v>
      </c>
      <c r="BI1152" s="195">
        <f t="shared" si="8"/>
        <v>0</v>
      </c>
      <c r="BJ1152" s="93" t="s">
        <v>79</v>
      </c>
      <c r="BK1152" s="195">
        <f t="shared" si="9"/>
        <v>0</v>
      </c>
      <c r="BL1152" s="93" t="s">
        <v>266</v>
      </c>
      <c r="BM1152" s="93" t="s">
        <v>1375</v>
      </c>
    </row>
    <row r="1153" spans="2:65" s="103" customFormat="1" ht="38.25" customHeight="1" x14ac:dyDescent="0.3">
      <c r="B1153" s="104"/>
      <c r="C1153" s="185">
        <f>MAX($C$106:C1152)+1</f>
        <v>244</v>
      </c>
      <c r="D1153" s="185" t="s">
        <v>171</v>
      </c>
      <c r="E1153" s="186" t="s">
        <v>1376</v>
      </c>
      <c r="F1153" s="187" t="s">
        <v>1377</v>
      </c>
      <c r="G1153" s="188" t="s">
        <v>174</v>
      </c>
      <c r="H1153" s="189">
        <v>1</v>
      </c>
      <c r="I1153" s="87"/>
      <c r="J1153" s="190">
        <f t="shared" si="0"/>
        <v>0</v>
      </c>
      <c r="K1153" s="187" t="s">
        <v>5</v>
      </c>
      <c r="L1153" s="104"/>
      <c r="M1153" s="191" t="s">
        <v>5</v>
      </c>
      <c r="N1153" s="192" t="s">
        <v>42</v>
      </c>
      <c r="O1153" s="105"/>
      <c r="P1153" s="193">
        <f t="shared" si="1"/>
        <v>0</v>
      </c>
      <c r="Q1153" s="193">
        <v>0</v>
      </c>
      <c r="R1153" s="193">
        <f t="shared" si="2"/>
        <v>0</v>
      </c>
      <c r="S1153" s="193">
        <v>0</v>
      </c>
      <c r="T1153" s="194">
        <f t="shared" si="3"/>
        <v>0</v>
      </c>
      <c r="AR1153" s="93" t="s">
        <v>266</v>
      </c>
      <c r="AT1153" s="93" t="s">
        <v>171</v>
      </c>
      <c r="AU1153" s="93" t="s">
        <v>81</v>
      </c>
      <c r="AY1153" s="93" t="s">
        <v>169</v>
      </c>
      <c r="BE1153" s="195">
        <f t="shared" si="4"/>
        <v>0</v>
      </c>
      <c r="BF1153" s="195">
        <f t="shared" si="5"/>
        <v>0</v>
      </c>
      <c r="BG1153" s="195">
        <f t="shared" si="6"/>
        <v>0</v>
      </c>
      <c r="BH1153" s="195">
        <f t="shared" si="7"/>
        <v>0</v>
      </c>
      <c r="BI1153" s="195">
        <f t="shared" si="8"/>
        <v>0</v>
      </c>
      <c r="BJ1153" s="93" t="s">
        <v>79</v>
      </c>
      <c r="BK1153" s="195">
        <f t="shared" si="9"/>
        <v>0</v>
      </c>
      <c r="BL1153" s="93" t="s">
        <v>266</v>
      </c>
      <c r="BM1153" s="93" t="s">
        <v>1378</v>
      </c>
    </row>
    <row r="1154" spans="2:65" s="103" customFormat="1" ht="38.25" customHeight="1" x14ac:dyDescent="0.3">
      <c r="B1154" s="104"/>
      <c r="C1154" s="185">
        <f>MAX($C$106:C1153)+1</f>
        <v>245</v>
      </c>
      <c r="D1154" s="185" t="s">
        <v>171</v>
      </c>
      <c r="E1154" s="186" t="s">
        <v>1379</v>
      </c>
      <c r="F1154" s="187" t="s">
        <v>1380</v>
      </c>
      <c r="G1154" s="188" t="s">
        <v>174</v>
      </c>
      <c r="H1154" s="189">
        <v>1</v>
      </c>
      <c r="I1154" s="87"/>
      <c r="J1154" s="190">
        <f t="shared" si="0"/>
        <v>0</v>
      </c>
      <c r="K1154" s="187" t="s">
        <v>5</v>
      </c>
      <c r="L1154" s="104"/>
      <c r="M1154" s="191" t="s">
        <v>5</v>
      </c>
      <c r="N1154" s="192" t="s">
        <v>42</v>
      </c>
      <c r="O1154" s="105"/>
      <c r="P1154" s="193">
        <f t="shared" si="1"/>
        <v>0</v>
      </c>
      <c r="Q1154" s="193">
        <v>0</v>
      </c>
      <c r="R1154" s="193">
        <f t="shared" si="2"/>
        <v>0</v>
      </c>
      <c r="S1154" s="193">
        <v>0</v>
      </c>
      <c r="T1154" s="194">
        <f t="shared" si="3"/>
        <v>0</v>
      </c>
      <c r="AR1154" s="93" t="s">
        <v>266</v>
      </c>
      <c r="AT1154" s="93" t="s">
        <v>171</v>
      </c>
      <c r="AU1154" s="93" t="s">
        <v>81</v>
      </c>
      <c r="AY1154" s="93" t="s">
        <v>169</v>
      </c>
      <c r="BE1154" s="195">
        <f t="shared" si="4"/>
        <v>0</v>
      </c>
      <c r="BF1154" s="195">
        <f t="shared" si="5"/>
        <v>0</v>
      </c>
      <c r="BG1154" s="195">
        <f t="shared" si="6"/>
        <v>0</v>
      </c>
      <c r="BH1154" s="195">
        <f t="shared" si="7"/>
        <v>0</v>
      </c>
      <c r="BI1154" s="195">
        <f t="shared" si="8"/>
        <v>0</v>
      </c>
      <c r="BJ1154" s="93" t="s">
        <v>79</v>
      </c>
      <c r="BK1154" s="195">
        <f t="shared" si="9"/>
        <v>0</v>
      </c>
      <c r="BL1154" s="93" t="s">
        <v>266</v>
      </c>
      <c r="BM1154" s="93" t="s">
        <v>1381</v>
      </c>
    </row>
    <row r="1155" spans="2:65" s="103" customFormat="1" ht="38.25" customHeight="1" x14ac:dyDescent="0.3">
      <c r="B1155" s="104"/>
      <c r="C1155" s="185">
        <f>MAX($C$106:C1154)+1</f>
        <v>246</v>
      </c>
      <c r="D1155" s="185" t="s">
        <v>171</v>
      </c>
      <c r="E1155" s="186" t="s">
        <v>1382</v>
      </c>
      <c r="F1155" s="187" t="s">
        <v>1383</v>
      </c>
      <c r="G1155" s="188" t="s">
        <v>174</v>
      </c>
      <c r="H1155" s="189">
        <v>1</v>
      </c>
      <c r="I1155" s="87"/>
      <c r="J1155" s="190">
        <f t="shared" si="0"/>
        <v>0</v>
      </c>
      <c r="K1155" s="187" t="s">
        <v>5</v>
      </c>
      <c r="L1155" s="104"/>
      <c r="M1155" s="191" t="s">
        <v>5</v>
      </c>
      <c r="N1155" s="192" t="s">
        <v>42</v>
      </c>
      <c r="O1155" s="105"/>
      <c r="P1155" s="193">
        <f t="shared" si="1"/>
        <v>0</v>
      </c>
      <c r="Q1155" s="193">
        <v>0</v>
      </c>
      <c r="R1155" s="193">
        <f t="shared" si="2"/>
        <v>0</v>
      </c>
      <c r="S1155" s="193">
        <v>0</v>
      </c>
      <c r="T1155" s="194">
        <f t="shared" si="3"/>
        <v>0</v>
      </c>
      <c r="AR1155" s="93" t="s">
        <v>266</v>
      </c>
      <c r="AT1155" s="93" t="s">
        <v>171</v>
      </c>
      <c r="AU1155" s="93" t="s">
        <v>81</v>
      </c>
      <c r="AY1155" s="93" t="s">
        <v>169</v>
      </c>
      <c r="BE1155" s="195">
        <f t="shared" si="4"/>
        <v>0</v>
      </c>
      <c r="BF1155" s="195">
        <f t="shared" si="5"/>
        <v>0</v>
      </c>
      <c r="BG1155" s="195">
        <f t="shared" si="6"/>
        <v>0</v>
      </c>
      <c r="BH1155" s="195">
        <f t="shared" si="7"/>
        <v>0</v>
      </c>
      <c r="BI1155" s="195">
        <f t="shared" si="8"/>
        <v>0</v>
      </c>
      <c r="BJ1155" s="93" t="s">
        <v>79</v>
      </c>
      <c r="BK1155" s="195">
        <f t="shared" si="9"/>
        <v>0</v>
      </c>
      <c r="BL1155" s="93" t="s">
        <v>266</v>
      </c>
      <c r="BM1155" s="93" t="s">
        <v>1384</v>
      </c>
    </row>
    <row r="1156" spans="2:65" s="103" customFormat="1" ht="51" customHeight="1" x14ac:dyDescent="0.3">
      <c r="B1156" s="104"/>
      <c r="C1156" s="185">
        <f>MAX($C$106:C1155)+1</f>
        <v>247</v>
      </c>
      <c r="D1156" s="185" t="s">
        <v>171</v>
      </c>
      <c r="E1156" s="186" t="s">
        <v>1385</v>
      </c>
      <c r="F1156" s="187" t="s">
        <v>1386</v>
      </c>
      <c r="G1156" s="188" t="s">
        <v>174</v>
      </c>
      <c r="H1156" s="189">
        <v>1</v>
      </c>
      <c r="I1156" s="87"/>
      <c r="J1156" s="190">
        <f t="shared" si="0"/>
        <v>0</v>
      </c>
      <c r="K1156" s="187" t="s">
        <v>5</v>
      </c>
      <c r="L1156" s="104"/>
      <c r="M1156" s="191" t="s">
        <v>5</v>
      </c>
      <c r="N1156" s="192" t="s">
        <v>42</v>
      </c>
      <c r="O1156" s="105"/>
      <c r="P1156" s="193">
        <f t="shared" si="1"/>
        <v>0</v>
      </c>
      <c r="Q1156" s="193">
        <v>0</v>
      </c>
      <c r="R1156" s="193">
        <f t="shared" si="2"/>
        <v>0</v>
      </c>
      <c r="S1156" s="193">
        <v>0</v>
      </c>
      <c r="T1156" s="194">
        <f t="shared" si="3"/>
        <v>0</v>
      </c>
      <c r="AR1156" s="93" t="s">
        <v>266</v>
      </c>
      <c r="AT1156" s="93" t="s">
        <v>171</v>
      </c>
      <c r="AU1156" s="93" t="s">
        <v>81</v>
      </c>
      <c r="AY1156" s="93" t="s">
        <v>169</v>
      </c>
      <c r="BE1156" s="195">
        <f t="shared" si="4"/>
        <v>0</v>
      </c>
      <c r="BF1156" s="195">
        <f t="shared" si="5"/>
        <v>0</v>
      </c>
      <c r="BG1156" s="195">
        <f t="shared" si="6"/>
        <v>0</v>
      </c>
      <c r="BH1156" s="195">
        <f t="shared" si="7"/>
        <v>0</v>
      </c>
      <c r="BI1156" s="195">
        <f t="shared" si="8"/>
        <v>0</v>
      </c>
      <c r="BJ1156" s="93" t="s">
        <v>79</v>
      </c>
      <c r="BK1156" s="195">
        <f t="shared" si="9"/>
        <v>0</v>
      </c>
      <c r="BL1156" s="93" t="s">
        <v>266</v>
      </c>
      <c r="BM1156" s="93" t="s">
        <v>1387</v>
      </c>
    </row>
    <row r="1157" spans="2:65" s="103" customFormat="1" ht="38.25" customHeight="1" x14ac:dyDescent="0.3">
      <c r="B1157" s="104"/>
      <c r="C1157" s="185">
        <f>MAX($C$106:C1156)+1</f>
        <v>248</v>
      </c>
      <c r="D1157" s="185" t="s">
        <v>171</v>
      </c>
      <c r="E1157" s="186" t="s">
        <v>1388</v>
      </c>
      <c r="F1157" s="187" t="s">
        <v>1389</v>
      </c>
      <c r="G1157" s="188" t="s">
        <v>315</v>
      </c>
      <c r="H1157" s="189">
        <v>1.4450000000000001</v>
      </c>
      <c r="I1157" s="87"/>
      <c r="J1157" s="190">
        <f t="shared" si="0"/>
        <v>0</v>
      </c>
      <c r="K1157" s="187" t="s">
        <v>175</v>
      </c>
      <c r="L1157" s="104"/>
      <c r="M1157" s="191" t="s">
        <v>5</v>
      </c>
      <c r="N1157" s="192" t="s">
        <v>42</v>
      </c>
      <c r="O1157" s="105"/>
      <c r="P1157" s="193">
        <f t="shared" si="1"/>
        <v>0</v>
      </c>
      <c r="Q1157" s="193">
        <v>0</v>
      </c>
      <c r="R1157" s="193">
        <f t="shared" si="2"/>
        <v>0</v>
      </c>
      <c r="S1157" s="193">
        <v>0</v>
      </c>
      <c r="T1157" s="194">
        <f t="shared" si="3"/>
        <v>0</v>
      </c>
      <c r="AR1157" s="93" t="s">
        <v>266</v>
      </c>
      <c r="AT1157" s="93" t="s">
        <v>171</v>
      </c>
      <c r="AU1157" s="93" t="s">
        <v>81</v>
      </c>
      <c r="AY1157" s="93" t="s">
        <v>169</v>
      </c>
      <c r="BE1157" s="195">
        <f t="shared" si="4"/>
        <v>0</v>
      </c>
      <c r="BF1157" s="195">
        <f t="shared" si="5"/>
        <v>0</v>
      </c>
      <c r="BG1157" s="195">
        <f t="shared" si="6"/>
        <v>0</v>
      </c>
      <c r="BH1157" s="195">
        <f t="shared" si="7"/>
        <v>0</v>
      </c>
      <c r="BI1157" s="195">
        <f t="shared" si="8"/>
        <v>0</v>
      </c>
      <c r="BJ1157" s="93" t="s">
        <v>79</v>
      </c>
      <c r="BK1157" s="195">
        <f t="shared" si="9"/>
        <v>0</v>
      </c>
      <c r="BL1157" s="93" t="s">
        <v>266</v>
      </c>
      <c r="BM1157" s="93" t="s">
        <v>1390</v>
      </c>
    </row>
    <row r="1158" spans="2:65" s="103" customFormat="1" ht="121.5" x14ac:dyDescent="0.3">
      <c r="B1158" s="104"/>
      <c r="D1158" s="198" t="s">
        <v>207</v>
      </c>
      <c r="F1158" s="220" t="s">
        <v>1391</v>
      </c>
      <c r="L1158" s="104"/>
      <c r="M1158" s="221"/>
      <c r="N1158" s="105"/>
      <c r="O1158" s="105"/>
      <c r="P1158" s="105"/>
      <c r="Q1158" s="105"/>
      <c r="R1158" s="105"/>
      <c r="S1158" s="105"/>
      <c r="T1158" s="222"/>
      <c r="AT1158" s="93" t="s">
        <v>207</v>
      </c>
      <c r="AU1158" s="93" t="s">
        <v>81</v>
      </c>
    </row>
    <row r="1159" spans="2:65" s="173" customFormat="1" ht="29.85" customHeight="1" x14ac:dyDescent="0.3">
      <c r="B1159" s="172"/>
      <c r="D1159" s="174" t="s">
        <v>70</v>
      </c>
      <c r="E1159" s="183" t="s">
        <v>1392</v>
      </c>
      <c r="F1159" s="183" t="s">
        <v>1393</v>
      </c>
      <c r="J1159" s="184">
        <f>BK1159</f>
        <v>0</v>
      </c>
      <c r="L1159" s="172"/>
      <c r="M1159" s="177"/>
      <c r="N1159" s="178"/>
      <c r="O1159" s="178"/>
      <c r="P1159" s="179">
        <f>SUM(P1160:P1200)</f>
        <v>0</v>
      </c>
      <c r="Q1159" s="178"/>
      <c r="R1159" s="179">
        <f>SUM(R1160:R1200)</f>
        <v>0.48450683000000005</v>
      </c>
      <c r="S1159" s="178"/>
      <c r="T1159" s="180">
        <f>SUM(T1160:T1200)</f>
        <v>0</v>
      </c>
      <c r="AR1159" s="174" t="s">
        <v>81</v>
      </c>
      <c r="AT1159" s="181" t="s">
        <v>70</v>
      </c>
      <c r="AU1159" s="181" t="s">
        <v>79</v>
      </c>
      <c r="AY1159" s="174" t="s">
        <v>169</v>
      </c>
      <c r="BK1159" s="182">
        <f>SUM(BK1160:BK1200)</f>
        <v>0</v>
      </c>
    </row>
    <row r="1160" spans="2:65" s="103" customFormat="1" ht="25.5" customHeight="1" x14ac:dyDescent="0.3">
      <c r="B1160" s="104"/>
      <c r="C1160" s="185">
        <f>MAX($C$106:C1159)+1</f>
        <v>249</v>
      </c>
      <c r="D1160" s="185" t="s">
        <v>171</v>
      </c>
      <c r="E1160" s="186" t="s">
        <v>1394</v>
      </c>
      <c r="F1160" s="187" t="s">
        <v>1395</v>
      </c>
      <c r="G1160" s="188" t="s">
        <v>199</v>
      </c>
      <c r="H1160" s="189">
        <v>26.12</v>
      </c>
      <c r="I1160" s="87"/>
      <c r="J1160" s="190">
        <f>ROUND(I1160*H1160,2)</f>
        <v>0</v>
      </c>
      <c r="K1160" s="187" t="s">
        <v>175</v>
      </c>
      <c r="L1160" s="104"/>
      <c r="M1160" s="191" t="s">
        <v>5</v>
      </c>
      <c r="N1160" s="192" t="s">
        <v>42</v>
      </c>
      <c r="O1160" s="105"/>
      <c r="P1160" s="193">
        <f>O1160*H1160</f>
        <v>0</v>
      </c>
      <c r="Q1160" s="193">
        <v>6.0000000000000002E-5</v>
      </c>
      <c r="R1160" s="193">
        <f>Q1160*H1160</f>
        <v>1.5672000000000001E-3</v>
      </c>
      <c r="S1160" s="193">
        <v>0</v>
      </c>
      <c r="T1160" s="194">
        <f>S1160*H1160</f>
        <v>0</v>
      </c>
      <c r="AR1160" s="93" t="s">
        <v>266</v>
      </c>
      <c r="AT1160" s="93" t="s">
        <v>171</v>
      </c>
      <c r="AU1160" s="93" t="s">
        <v>81</v>
      </c>
      <c r="AY1160" s="93" t="s">
        <v>169</v>
      </c>
      <c r="BE1160" s="195">
        <f>IF(N1160="základní",J1160,0)</f>
        <v>0</v>
      </c>
      <c r="BF1160" s="195">
        <f>IF(N1160="snížená",J1160,0)</f>
        <v>0</v>
      </c>
      <c r="BG1160" s="195">
        <f>IF(N1160="zákl. přenesená",J1160,0)</f>
        <v>0</v>
      </c>
      <c r="BH1160" s="195">
        <f>IF(N1160="sníž. přenesená",J1160,0)</f>
        <v>0</v>
      </c>
      <c r="BI1160" s="195">
        <f>IF(N1160="nulová",J1160,0)</f>
        <v>0</v>
      </c>
      <c r="BJ1160" s="93" t="s">
        <v>79</v>
      </c>
      <c r="BK1160" s="195">
        <f>ROUND(I1160*H1160,2)</f>
        <v>0</v>
      </c>
      <c r="BL1160" s="93" t="s">
        <v>266</v>
      </c>
      <c r="BM1160" s="93" t="s">
        <v>1396</v>
      </c>
    </row>
    <row r="1161" spans="2:65" s="197" customFormat="1" x14ac:dyDescent="0.3">
      <c r="B1161" s="196"/>
      <c r="D1161" s="198" t="s">
        <v>178</v>
      </c>
      <c r="E1161" s="199" t="s">
        <v>5</v>
      </c>
      <c r="F1161" s="200" t="s">
        <v>1397</v>
      </c>
      <c r="H1161" s="199" t="s">
        <v>5</v>
      </c>
      <c r="L1161" s="196"/>
      <c r="M1161" s="201"/>
      <c r="N1161" s="202"/>
      <c r="O1161" s="202"/>
      <c r="P1161" s="202"/>
      <c r="Q1161" s="202"/>
      <c r="R1161" s="202"/>
      <c r="S1161" s="202"/>
      <c r="T1161" s="203"/>
      <c r="AT1161" s="199" t="s">
        <v>178</v>
      </c>
      <c r="AU1161" s="199" t="s">
        <v>81</v>
      </c>
      <c r="AV1161" s="197" t="s">
        <v>79</v>
      </c>
      <c r="AW1161" s="197" t="s">
        <v>35</v>
      </c>
      <c r="AX1161" s="197" t="s">
        <v>71</v>
      </c>
      <c r="AY1161" s="199" t="s">
        <v>169</v>
      </c>
    </row>
    <row r="1162" spans="2:65" s="205" customFormat="1" x14ac:dyDescent="0.3">
      <c r="B1162" s="204"/>
      <c r="D1162" s="198" t="s">
        <v>178</v>
      </c>
      <c r="E1162" s="206" t="s">
        <v>5</v>
      </c>
      <c r="F1162" s="207" t="s">
        <v>1398</v>
      </c>
      <c r="H1162" s="208">
        <v>26.12</v>
      </c>
      <c r="L1162" s="204"/>
      <c r="M1162" s="209"/>
      <c r="N1162" s="210"/>
      <c r="O1162" s="210"/>
      <c r="P1162" s="210"/>
      <c r="Q1162" s="210"/>
      <c r="R1162" s="210"/>
      <c r="S1162" s="210"/>
      <c r="T1162" s="211"/>
      <c r="AT1162" s="206" t="s">
        <v>178</v>
      </c>
      <c r="AU1162" s="206" t="s">
        <v>81</v>
      </c>
      <c r="AV1162" s="205" t="s">
        <v>81</v>
      </c>
      <c r="AW1162" s="205" t="s">
        <v>35</v>
      </c>
      <c r="AX1162" s="205" t="s">
        <v>71</v>
      </c>
      <c r="AY1162" s="206" t="s">
        <v>169</v>
      </c>
    </row>
    <row r="1163" spans="2:65" s="213" customFormat="1" x14ac:dyDescent="0.3">
      <c r="B1163" s="212"/>
      <c r="D1163" s="198" t="s">
        <v>178</v>
      </c>
      <c r="E1163" s="214" t="s">
        <v>5</v>
      </c>
      <c r="F1163" s="215" t="s">
        <v>181</v>
      </c>
      <c r="H1163" s="216">
        <v>26.12</v>
      </c>
      <c r="L1163" s="212"/>
      <c r="M1163" s="217"/>
      <c r="N1163" s="218"/>
      <c r="O1163" s="218"/>
      <c r="P1163" s="218"/>
      <c r="Q1163" s="218"/>
      <c r="R1163" s="218"/>
      <c r="S1163" s="218"/>
      <c r="T1163" s="219"/>
      <c r="AT1163" s="214" t="s">
        <v>178</v>
      </c>
      <c r="AU1163" s="214" t="s">
        <v>81</v>
      </c>
      <c r="AV1163" s="213" t="s">
        <v>176</v>
      </c>
      <c r="AW1163" s="213" t="s">
        <v>35</v>
      </c>
      <c r="AX1163" s="213" t="s">
        <v>79</v>
      </c>
      <c r="AY1163" s="214" t="s">
        <v>169</v>
      </c>
    </row>
    <row r="1164" spans="2:65" s="103" customFormat="1" ht="16.5" customHeight="1" x14ac:dyDescent="0.3">
      <c r="B1164" s="104"/>
      <c r="C1164" s="223">
        <f>MAX($C$106:C1163)+1</f>
        <v>250</v>
      </c>
      <c r="D1164" s="223" t="s">
        <v>397</v>
      </c>
      <c r="E1164" s="224" t="s">
        <v>1399</v>
      </c>
      <c r="F1164" s="225" t="s">
        <v>1400</v>
      </c>
      <c r="G1164" s="226" t="s">
        <v>188</v>
      </c>
      <c r="H1164" s="227">
        <v>36.119999999999997</v>
      </c>
      <c r="I1164" s="88"/>
      <c r="J1164" s="228">
        <f>ROUND(I1164*H1164,2)</f>
        <v>0</v>
      </c>
      <c r="K1164" s="225" t="s">
        <v>5</v>
      </c>
      <c r="L1164" s="229"/>
      <c r="M1164" s="230" t="s">
        <v>5</v>
      </c>
      <c r="N1164" s="231" t="s">
        <v>42</v>
      </c>
      <c r="O1164" s="105"/>
      <c r="P1164" s="193">
        <f>O1164*H1164</f>
        <v>0</v>
      </c>
      <c r="Q1164" s="193">
        <v>1.24E-3</v>
      </c>
      <c r="R1164" s="193">
        <f>Q1164*H1164</f>
        <v>4.4788799999999997E-2</v>
      </c>
      <c r="S1164" s="193">
        <v>0</v>
      </c>
      <c r="T1164" s="194">
        <f>S1164*H1164</f>
        <v>0</v>
      </c>
      <c r="AR1164" s="93" t="s">
        <v>402</v>
      </c>
      <c r="AT1164" s="93" t="s">
        <v>397</v>
      </c>
      <c r="AU1164" s="93" t="s">
        <v>81</v>
      </c>
      <c r="AY1164" s="93" t="s">
        <v>169</v>
      </c>
      <c r="BE1164" s="195">
        <f>IF(N1164="základní",J1164,0)</f>
        <v>0</v>
      </c>
      <c r="BF1164" s="195">
        <f>IF(N1164="snížená",J1164,0)</f>
        <v>0</v>
      </c>
      <c r="BG1164" s="195">
        <f>IF(N1164="zákl. přenesená",J1164,0)</f>
        <v>0</v>
      </c>
      <c r="BH1164" s="195">
        <f>IF(N1164="sníž. přenesená",J1164,0)</f>
        <v>0</v>
      </c>
      <c r="BI1164" s="195">
        <f>IF(N1164="nulová",J1164,0)</f>
        <v>0</v>
      </c>
      <c r="BJ1164" s="93" t="s">
        <v>79</v>
      </c>
      <c r="BK1164" s="195">
        <f>ROUND(I1164*H1164,2)</f>
        <v>0</v>
      </c>
      <c r="BL1164" s="93" t="s">
        <v>266</v>
      </c>
      <c r="BM1164" s="93" t="s">
        <v>1401</v>
      </c>
    </row>
    <row r="1165" spans="2:65" s="103" customFormat="1" ht="25.5" customHeight="1" x14ac:dyDescent="0.3">
      <c r="B1165" s="104"/>
      <c r="C1165" s="185">
        <f>MAX($C$106:C1164)+1</f>
        <v>251</v>
      </c>
      <c r="D1165" s="185" t="s">
        <v>171</v>
      </c>
      <c r="E1165" s="186" t="s">
        <v>1402</v>
      </c>
      <c r="F1165" s="187" t="s">
        <v>1403</v>
      </c>
      <c r="G1165" s="188" t="s">
        <v>199</v>
      </c>
      <c r="H1165" s="189">
        <v>9.6</v>
      </c>
      <c r="I1165" s="87"/>
      <c r="J1165" s="190">
        <f>ROUND(I1165*H1165,2)</f>
        <v>0</v>
      </c>
      <c r="K1165" s="187" t="s">
        <v>175</v>
      </c>
      <c r="L1165" s="104"/>
      <c r="M1165" s="191" t="s">
        <v>5</v>
      </c>
      <c r="N1165" s="192" t="s">
        <v>42</v>
      </c>
      <c r="O1165" s="105"/>
      <c r="P1165" s="193">
        <f>O1165*H1165</f>
        <v>0</v>
      </c>
      <c r="Q1165" s="193">
        <v>1.7000000000000001E-4</v>
      </c>
      <c r="R1165" s="193">
        <f>Q1165*H1165</f>
        <v>1.632E-3</v>
      </c>
      <c r="S1165" s="193">
        <v>0</v>
      </c>
      <c r="T1165" s="194">
        <f>S1165*H1165</f>
        <v>0</v>
      </c>
      <c r="AR1165" s="93" t="s">
        <v>266</v>
      </c>
      <c r="AT1165" s="93" t="s">
        <v>171</v>
      </c>
      <c r="AU1165" s="93" t="s">
        <v>81</v>
      </c>
      <c r="AY1165" s="93" t="s">
        <v>169</v>
      </c>
      <c r="BE1165" s="195">
        <f>IF(N1165="základní",J1165,0)</f>
        <v>0</v>
      </c>
      <c r="BF1165" s="195">
        <f>IF(N1165="snížená",J1165,0)</f>
        <v>0</v>
      </c>
      <c r="BG1165" s="195">
        <f>IF(N1165="zákl. přenesená",J1165,0)</f>
        <v>0</v>
      </c>
      <c r="BH1165" s="195">
        <f>IF(N1165="sníž. přenesená",J1165,0)</f>
        <v>0</v>
      </c>
      <c r="BI1165" s="195">
        <f>IF(N1165="nulová",J1165,0)</f>
        <v>0</v>
      </c>
      <c r="BJ1165" s="93" t="s">
        <v>79</v>
      </c>
      <c r="BK1165" s="195">
        <f>ROUND(I1165*H1165,2)</f>
        <v>0</v>
      </c>
      <c r="BL1165" s="93" t="s">
        <v>266</v>
      </c>
      <c r="BM1165" s="93" t="s">
        <v>1404</v>
      </c>
    </row>
    <row r="1166" spans="2:65" s="197" customFormat="1" x14ac:dyDescent="0.3">
      <c r="B1166" s="196"/>
      <c r="D1166" s="198" t="s">
        <v>178</v>
      </c>
      <c r="E1166" s="199" t="s">
        <v>5</v>
      </c>
      <c r="F1166" s="200" t="s">
        <v>1405</v>
      </c>
      <c r="H1166" s="199" t="s">
        <v>5</v>
      </c>
      <c r="L1166" s="196"/>
      <c r="M1166" s="201"/>
      <c r="N1166" s="202"/>
      <c r="O1166" s="202"/>
      <c r="P1166" s="202"/>
      <c r="Q1166" s="202"/>
      <c r="R1166" s="202"/>
      <c r="S1166" s="202"/>
      <c r="T1166" s="203"/>
      <c r="AT1166" s="199" t="s">
        <v>178</v>
      </c>
      <c r="AU1166" s="199" t="s">
        <v>81</v>
      </c>
      <c r="AV1166" s="197" t="s">
        <v>79</v>
      </c>
      <c r="AW1166" s="197" t="s">
        <v>35</v>
      </c>
      <c r="AX1166" s="197" t="s">
        <v>71</v>
      </c>
      <c r="AY1166" s="199" t="s">
        <v>169</v>
      </c>
    </row>
    <row r="1167" spans="2:65" s="205" customFormat="1" x14ac:dyDescent="0.3">
      <c r="B1167" s="204"/>
      <c r="D1167" s="198" t="s">
        <v>178</v>
      </c>
      <c r="E1167" s="206" t="s">
        <v>5</v>
      </c>
      <c r="F1167" s="207" t="s">
        <v>1406</v>
      </c>
      <c r="H1167" s="208">
        <v>9.6</v>
      </c>
      <c r="L1167" s="204"/>
      <c r="M1167" s="209"/>
      <c r="N1167" s="210"/>
      <c r="O1167" s="210"/>
      <c r="P1167" s="210"/>
      <c r="Q1167" s="210"/>
      <c r="R1167" s="210"/>
      <c r="S1167" s="210"/>
      <c r="T1167" s="211"/>
      <c r="AT1167" s="206" t="s">
        <v>178</v>
      </c>
      <c r="AU1167" s="206" t="s">
        <v>81</v>
      </c>
      <c r="AV1167" s="205" t="s">
        <v>81</v>
      </c>
      <c r="AW1167" s="205" t="s">
        <v>35</v>
      </c>
      <c r="AX1167" s="205" t="s">
        <v>71</v>
      </c>
      <c r="AY1167" s="206" t="s">
        <v>169</v>
      </c>
    </row>
    <row r="1168" spans="2:65" s="213" customFormat="1" x14ac:dyDescent="0.3">
      <c r="B1168" s="212"/>
      <c r="D1168" s="198" t="s">
        <v>178</v>
      </c>
      <c r="E1168" s="214" t="s">
        <v>5</v>
      </c>
      <c r="F1168" s="215" t="s">
        <v>181</v>
      </c>
      <c r="H1168" s="216">
        <v>9.6</v>
      </c>
      <c r="L1168" s="212"/>
      <c r="M1168" s="217"/>
      <c r="N1168" s="218"/>
      <c r="O1168" s="218"/>
      <c r="P1168" s="218"/>
      <c r="Q1168" s="218"/>
      <c r="R1168" s="218"/>
      <c r="S1168" s="218"/>
      <c r="T1168" s="219"/>
      <c r="AT1168" s="214" t="s">
        <v>178</v>
      </c>
      <c r="AU1168" s="214" t="s">
        <v>81</v>
      </c>
      <c r="AV1168" s="213" t="s">
        <v>176</v>
      </c>
      <c r="AW1168" s="213" t="s">
        <v>35</v>
      </c>
      <c r="AX1168" s="213" t="s">
        <v>79</v>
      </c>
      <c r="AY1168" s="214" t="s">
        <v>169</v>
      </c>
    </row>
    <row r="1169" spans="2:65" s="103" customFormat="1" ht="16.5" customHeight="1" x14ac:dyDescent="0.3">
      <c r="B1169" s="104"/>
      <c r="C1169" s="223">
        <f>MAX($C$106:C1168)+1</f>
        <v>252</v>
      </c>
      <c r="D1169" s="223" t="s">
        <v>397</v>
      </c>
      <c r="E1169" s="224" t="s">
        <v>1407</v>
      </c>
      <c r="F1169" s="225" t="s">
        <v>1408</v>
      </c>
      <c r="G1169" s="226" t="s">
        <v>199</v>
      </c>
      <c r="H1169" s="227">
        <v>9.6</v>
      </c>
      <c r="I1169" s="88"/>
      <c r="J1169" s="228">
        <f>ROUND(I1169*H1169,2)</f>
        <v>0</v>
      </c>
      <c r="K1169" s="225" t="s">
        <v>5</v>
      </c>
      <c r="L1169" s="229"/>
      <c r="M1169" s="230" t="s">
        <v>5</v>
      </c>
      <c r="N1169" s="231" t="s">
        <v>42</v>
      </c>
      <c r="O1169" s="105"/>
      <c r="P1169" s="193">
        <f>O1169*H1169</f>
        <v>0</v>
      </c>
      <c r="Q1169" s="193">
        <v>1.24E-3</v>
      </c>
      <c r="R1169" s="193">
        <f>Q1169*H1169</f>
        <v>1.1904E-2</v>
      </c>
      <c r="S1169" s="193">
        <v>0</v>
      </c>
      <c r="T1169" s="194">
        <f>S1169*H1169</f>
        <v>0</v>
      </c>
      <c r="AR1169" s="93" t="s">
        <v>402</v>
      </c>
      <c r="AT1169" s="93" t="s">
        <v>397</v>
      </c>
      <c r="AU1169" s="93" t="s">
        <v>81</v>
      </c>
      <c r="AY1169" s="93" t="s">
        <v>169</v>
      </c>
      <c r="BE1169" s="195">
        <f>IF(N1169="základní",J1169,0)</f>
        <v>0</v>
      </c>
      <c r="BF1169" s="195">
        <f>IF(N1169="snížená",J1169,0)</f>
        <v>0</v>
      </c>
      <c r="BG1169" s="195">
        <f>IF(N1169="zákl. přenesená",J1169,0)</f>
        <v>0</v>
      </c>
      <c r="BH1169" s="195">
        <f>IF(N1169="sníž. přenesená",J1169,0)</f>
        <v>0</v>
      </c>
      <c r="BI1169" s="195">
        <f>IF(N1169="nulová",J1169,0)</f>
        <v>0</v>
      </c>
      <c r="BJ1169" s="93" t="s">
        <v>79</v>
      </c>
      <c r="BK1169" s="195">
        <f>ROUND(I1169*H1169,2)</f>
        <v>0</v>
      </c>
      <c r="BL1169" s="93" t="s">
        <v>266</v>
      </c>
      <c r="BM1169" s="93" t="s">
        <v>1409</v>
      </c>
    </row>
    <row r="1170" spans="2:65" s="103" customFormat="1" ht="25.5" customHeight="1" x14ac:dyDescent="0.3">
      <c r="B1170" s="104"/>
      <c r="C1170" s="185">
        <f>MAX($C$106:C1169)+1</f>
        <v>253</v>
      </c>
      <c r="D1170" s="185" t="s">
        <v>171</v>
      </c>
      <c r="E1170" s="186" t="s">
        <v>1410</v>
      </c>
      <c r="F1170" s="187" t="s">
        <v>1411</v>
      </c>
      <c r="G1170" s="188" t="s">
        <v>188</v>
      </c>
      <c r="H1170" s="189">
        <v>0.5</v>
      </c>
      <c r="I1170" s="87"/>
      <c r="J1170" s="190">
        <f>ROUND(I1170*H1170,2)</f>
        <v>0</v>
      </c>
      <c r="K1170" s="187" t="s">
        <v>175</v>
      </c>
      <c r="L1170" s="104"/>
      <c r="M1170" s="191" t="s">
        <v>5</v>
      </c>
      <c r="N1170" s="192" t="s">
        <v>42</v>
      </c>
      <c r="O1170" s="105"/>
      <c r="P1170" s="193">
        <f>O1170*H1170</f>
        <v>0</v>
      </c>
      <c r="Q1170" s="193">
        <v>2.7E-4</v>
      </c>
      <c r="R1170" s="193">
        <f>Q1170*H1170</f>
        <v>1.35E-4</v>
      </c>
      <c r="S1170" s="193">
        <v>0</v>
      </c>
      <c r="T1170" s="194">
        <f>S1170*H1170</f>
        <v>0</v>
      </c>
      <c r="AR1170" s="93" t="s">
        <v>266</v>
      </c>
      <c r="AT1170" s="93" t="s">
        <v>171</v>
      </c>
      <c r="AU1170" s="93" t="s">
        <v>81</v>
      </c>
      <c r="AY1170" s="93" t="s">
        <v>169</v>
      </c>
      <c r="BE1170" s="195">
        <f>IF(N1170="základní",J1170,0)</f>
        <v>0</v>
      </c>
      <c r="BF1170" s="195">
        <f>IF(N1170="snížená",J1170,0)</f>
        <v>0</v>
      </c>
      <c r="BG1170" s="195">
        <f>IF(N1170="zákl. přenesená",J1170,0)</f>
        <v>0</v>
      </c>
      <c r="BH1170" s="195">
        <f>IF(N1170="sníž. přenesená",J1170,0)</f>
        <v>0</v>
      </c>
      <c r="BI1170" s="195">
        <f>IF(N1170="nulová",J1170,0)</f>
        <v>0</v>
      </c>
      <c r="BJ1170" s="93" t="s">
        <v>79</v>
      </c>
      <c r="BK1170" s="195">
        <f>ROUND(I1170*H1170,2)</f>
        <v>0</v>
      </c>
      <c r="BL1170" s="93" t="s">
        <v>266</v>
      </c>
      <c r="BM1170" s="93" t="s">
        <v>1412</v>
      </c>
    </row>
    <row r="1171" spans="2:65" s="205" customFormat="1" x14ac:dyDescent="0.3">
      <c r="B1171" s="204"/>
      <c r="D1171" s="198" t="s">
        <v>178</v>
      </c>
      <c r="E1171" s="206" t="s">
        <v>5</v>
      </c>
      <c r="F1171" s="207" t="s">
        <v>1413</v>
      </c>
      <c r="H1171" s="208">
        <v>0.5</v>
      </c>
      <c r="L1171" s="204"/>
      <c r="M1171" s="209"/>
      <c r="N1171" s="210"/>
      <c r="O1171" s="210"/>
      <c r="P1171" s="210"/>
      <c r="Q1171" s="210"/>
      <c r="R1171" s="210"/>
      <c r="S1171" s="210"/>
      <c r="T1171" s="211"/>
      <c r="AT1171" s="206" t="s">
        <v>178</v>
      </c>
      <c r="AU1171" s="206" t="s">
        <v>81</v>
      </c>
      <c r="AV1171" s="205" t="s">
        <v>81</v>
      </c>
      <c r="AW1171" s="205" t="s">
        <v>35</v>
      </c>
      <c r="AX1171" s="205" t="s">
        <v>71</v>
      </c>
      <c r="AY1171" s="206" t="s">
        <v>169</v>
      </c>
    </row>
    <row r="1172" spans="2:65" s="213" customFormat="1" x14ac:dyDescent="0.3">
      <c r="B1172" s="212"/>
      <c r="D1172" s="198" t="s">
        <v>178</v>
      </c>
      <c r="E1172" s="214" t="s">
        <v>5</v>
      </c>
      <c r="F1172" s="215" t="s">
        <v>181</v>
      </c>
      <c r="H1172" s="216">
        <v>0.5</v>
      </c>
      <c r="L1172" s="212"/>
      <c r="M1172" s="217"/>
      <c r="N1172" s="218"/>
      <c r="O1172" s="218"/>
      <c r="P1172" s="218"/>
      <c r="Q1172" s="218"/>
      <c r="R1172" s="218"/>
      <c r="S1172" s="218"/>
      <c r="T1172" s="219"/>
      <c r="AT1172" s="214" t="s">
        <v>178</v>
      </c>
      <c r="AU1172" s="214" t="s">
        <v>81</v>
      </c>
      <c r="AV1172" s="213" t="s">
        <v>176</v>
      </c>
      <c r="AW1172" s="213" t="s">
        <v>35</v>
      </c>
      <c r="AX1172" s="213" t="s">
        <v>79</v>
      </c>
      <c r="AY1172" s="214" t="s">
        <v>169</v>
      </c>
    </row>
    <row r="1173" spans="2:65" s="103" customFormat="1" ht="16.5" customHeight="1" x14ac:dyDescent="0.3">
      <c r="B1173" s="104"/>
      <c r="C1173" s="223">
        <f>MAX($C$106:C1172)+1</f>
        <v>254</v>
      </c>
      <c r="D1173" s="223" t="s">
        <v>397</v>
      </c>
      <c r="E1173" s="224" t="s">
        <v>1414</v>
      </c>
      <c r="F1173" s="225" t="s">
        <v>1415</v>
      </c>
      <c r="G1173" s="226" t="s">
        <v>174</v>
      </c>
      <c r="H1173" s="227">
        <v>2</v>
      </c>
      <c r="I1173" s="88"/>
      <c r="J1173" s="228">
        <f>ROUND(I1173*H1173,2)</f>
        <v>0</v>
      </c>
      <c r="K1173" s="225" t="s">
        <v>5</v>
      </c>
      <c r="L1173" s="229"/>
      <c r="M1173" s="230" t="s">
        <v>5</v>
      </c>
      <c r="N1173" s="231" t="s">
        <v>42</v>
      </c>
      <c r="O1173" s="105"/>
      <c r="P1173" s="193">
        <f>O1173*H1173</f>
        <v>0</v>
      </c>
      <c r="Q1173" s="193">
        <v>3.1E-2</v>
      </c>
      <c r="R1173" s="193">
        <f>Q1173*H1173</f>
        <v>6.2E-2</v>
      </c>
      <c r="S1173" s="193">
        <v>0</v>
      </c>
      <c r="T1173" s="194">
        <f>S1173*H1173</f>
        <v>0</v>
      </c>
      <c r="AR1173" s="93" t="s">
        <v>402</v>
      </c>
      <c r="AT1173" s="93" t="s">
        <v>397</v>
      </c>
      <c r="AU1173" s="93" t="s">
        <v>81</v>
      </c>
      <c r="AY1173" s="93" t="s">
        <v>169</v>
      </c>
      <c r="BE1173" s="195">
        <f>IF(N1173="základní",J1173,0)</f>
        <v>0</v>
      </c>
      <c r="BF1173" s="195">
        <f>IF(N1173="snížená",J1173,0)</f>
        <v>0</v>
      </c>
      <c r="BG1173" s="195">
        <f>IF(N1173="zákl. přenesená",J1173,0)</f>
        <v>0</v>
      </c>
      <c r="BH1173" s="195">
        <f>IF(N1173="sníž. přenesená",J1173,0)</f>
        <v>0</v>
      </c>
      <c r="BI1173" s="195">
        <f>IF(N1173="nulová",J1173,0)</f>
        <v>0</v>
      </c>
      <c r="BJ1173" s="93" t="s">
        <v>79</v>
      </c>
      <c r="BK1173" s="195">
        <f>ROUND(I1173*H1173,2)</f>
        <v>0</v>
      </c>
      <c r="BL1173" s="93" t="s">
        <v>266</v>
      </c>
      <c r="BM1173" s="93" t="s">
        <v>1416</v>
      </c>
    </row>
    <row r="1174" spans="2:65" s="103" customFormat="1" ht="25.5" customHeight="1" x14ac:dyDescent="0.3">
      <c r="B1174" s="104"/>
      <c r="C1174" s="185">
        <f>MAX($C$106:C1173)+1</f>
        <v>255</v>
      </c>
      <c r="D1174" s="185" t="s">
        <v>171</v>
      </c>
      <c r="E1174" s="186" t="s">
        <v>1417</v>
      </c>
      <c r="F1174" s="187" t="s">
        <v>1418</v>
      </c>
      <c r="G1174" s="188" t="s">
        <v>188</v>
      </c>
      <c r="H1174" s="189">
        <f>H1179</f>
        <v>19.878999999999998</v>
      </c>
      <c r="I1174" s="87"/>
      <c r="J1174" s="190">
        <f>ROUND(I1174*H1174,2)</f>
        <v>0</v>
      </c>
      <c r="K1174" s="187" t="s">
        <v>175</v>
      </c>
      <c r="L1174" s="104"/>
      <c r="M1174" s="191" t="s">
        <v>5</v>
      </c>
      <c r="N1174" s="192" t="s">
        <v>42</v>
      </c>
      <c r="O1174" s="105"/>
      <c r="P1174" s="193">
        <f>O1174*H1174</f>
        <v>0</v>
      </c>
      <c r="Q1174" s="193">
        <v>2.7E-4</v>
      </c>
      <c r="R1174" s="193">
        <f>Q1174*H1174</f>
        <v>5.3673299999999992E-3</v>
      </c>
      <c r="S1174" s="193">
        <v>0</v>
      </c>
      <c r="T1174" s="194">
        <f>S1174*H1174</f>
        <v>0</v>
      </c>
      <c r="AR1174" s="93" t="s">
        <v>266</v>
      </c>
      <c r="AT1174" s="93" t="s">
        <v>171</v>
      </c>
      <c r="AU1174" s="93" t="s">
        <v>81</v>
      </c>
      <c r="AY1174" s="93" t="s">
        <v>169</v>
      </c>
      <c r="BE1174" s="195">
        <f>IF(N1174="základní",J1174,0)</f>
        <v>0</v>
      </c>
      <c r="BF1174" s="195">
        <f>IF(N1174="snížená",J1174,0)</f>
        <v>0</v>
      </c>
      <c r="BG1174" s="195">
        <f>IF(N1174="zákl. přenesená",J1174,0)</f>
        <v>0</v>
      </c>
      <c r="BH1174" s="195">
        <f>IF(N1174="sníž. přenesená",J1174,0)</f>
        <v>0</v>
      </c>
      <c r="BI1174" s="195">
        <f>IF(N1174="nulová",J1174,0)</f>
        <v>0</v>
      </c>
      <c r="BJ1174" s="93" t="s">
        <v>79</v>
      </c>
      <c r="BK1174" s="195">
        <f>ROUND(I1174*H1174,2)</f>
        <v>0</v>
      </c>
      <c r="BL1174" s="93" t="s">
        <v>266</v>
      </c>
      <c r="BM1174" s="93" t="s">
        <v>1419</v>
      </c>
    </row>
    <row r="1175" spans="2:65" s="205" customFormat="1" x14ac:dyDescent="0.3">
      <c r="B1175" s="204"/>
      <c r="D1175" s="198" t="s">
        <v>178</v>
      </c>
      <c r="E1175" s="206" t="s">
        <v>5</v>
      </c>
      <c r="F1175" s="207" t="s">
        <v>2010</v>
      </c>
      <c r="H1175" s="208">
        <f>2.25*6</f>
        <v>13.5</v>
      </c>
      <c r="L1175" s="204"/>
      <c r="M1175" s="209"/>
      <c r="N1175" s="210"/>
      <c r="O1175" s="210"/>
      <c r="P1175" s="210"/>
      <c r="Q1175" s="210"/>
      <c r="R1175" s="210"/>
      <c r="S1175" s="210"/>
      <c r="T1175" s="211"/>
      <c r="AT1175" s="206" t="s">
        <v>178</v>
      </c>
      <c r="AU1175" s="206" t="s">
        <v>81</v>
      </c>
      <c r="AV1175" s="205" t="s">
        <v>81</v>
      </c>
      <c r="AW1175" s="205" t="s">
        <v>35</v>
      </c>
      <c r="AX1175" s="205" t="s">
        <v>71</v>
      </c>
      <c r="AY1175" s="206" t="s">
        <v>169</v>
      </c>
    </row>
    <row r="1176" spans="2:65" s="205" customFormat="1" x14ac:dyDescent="0.3">
      <c r="B1176" s="204"/>
      <c r="D1176" s="198" t="s">
        <v>178</v>
      </c>
      <c r="E1176" s="206" t="s">
        <v>5</v>
      </c>
      <c r="F1176" s="207" t="s">
        <v>1420</v>
      </c>
      <c r="H1176" s="208">
        <v>1.9690000000000001</v>
      </c>
      <c r="L1176" s="204"/>
      <c r="M1176" s="209"/>
      <c r="N1176" s="210"/>
      <c r="O1176" s="210"/>
      <c r="P1176" s="210"/>
      <c r="Q1176" s="210"/>
      <c r="R1176" s="210"/>
      <c r="S1176" s="210"/>
      <c r="T1176" s="211"/>
      <c r="AT1176" s="206" t="s">
        <v>178</v>
      </c>
      <c r="AU1176" s="206" t="s">
        <v>81</v>
      </c>
      <c r="AV1176" s="205" t="s">
        <v>81</v>
      </c>
      <c r="AW1176" s="205" t="s">
        <v>35</v>
      </c>
      <c r="AX1176" s="205" t="s">
        <v>71</v>
      </c>
      <c r="AY1176" s="206" t="s">
        <v>169</v>
      </c>
    </row>
    <row r="1177" spans="2:65" s="205" customFormat="1" x14ac:dyDescent="0.3">
      <c r="B1177" s="204"/>
      <c r="D1177" s="198" t="s">
        <v>178</v>
      </c>
      <c r="E1177" s="206" t="s">
        <v>5</v>
      </c>
      <c r="F1177" s="207" t="s">
        <v>1421</v>
      </c>
      <c r="H1177" s="208">
        <v>2.16</v>
      </c>
      <c r="L1177" s="204"/>
      <c r="M1177" s="209"/>
      <c r="N1177" s="210"/>
      <c r="O1177" s="210"/>
      <c r="P1177" s="210"/>
      <c r="Q1177" s="210"/>
      <c r="R1177" s="210"/>
      <c r="S1177" s="210"/>
      <c r="T1177" s="211"/>
      <c r="AT1177" s="206" t="s">
        <v>178</v>
      </c>
      <c r="AU1177" s="206" t="s">
        <v>81</v>
      </c>
      <c r="AV1177" s="205" t="s">
        <v>81</v>
      </c>
      <c r="AW1177" s="205" t="s">
        <v>35</v>
      </c>
      <c r="AX1177" s="205" t="s">
        <v>71</v>
      </c>
      <c r="AY1177" s="206" t="s">
        <v>169</v>
      </c>
    </row>
    <row r="1178" spans="2:65" s="205" customFormat="1" x14ac:dyDescent="0.3">
      <c r="B1178" s="204"/>
      <c r="D1178" s="198" t="s">
        <v>178</v>
      </c>
      <c r="E1178" s="206" t="s">
        <v>5</v>
      </c>
      <c r="F1178" s="207" t="s">
        <v>1422</v>
      </c>
      <c r="H1178" s="208">
        <v>2.25</v>
      </c>
      <c r="L1178" s="204"/>
      <c r="M1178" s="209"/>
      <c r="N1178" s="210"/>
      <c r="O1178" s="210"/>
      <c r="P1178" s="210"/>
      <c r="Q1178" s="210"/>
      <c r="R1178" s="210"/>
      <c r="S1178" s="210"/>
      <c r="T1178" s="211"/>
      <c r="AT1178" s="206" t="s">
        <v>178</v>
      </c>
      <c r="AU1178" s="206" t="s">
        <v>81</v>
      </c>
      <c r="AV1178" s="205" t="s">
        <v>81</v>
      </c>
      <c r="AW1178" s="205" t="s">
        <v>35</v>
      </c>
      <c r="AX1178" s="205" t="s">
        <v>71</v>
      </c>
      <c r="AY1178" s="206" t="s">
        <v>169</v>
      </c>
    </row>
    <row r="1179" spans="2:65" s="213" customFormat="1" x14ac:dyDescent="0.3">
      <c r="B1179" s="212"/>
      <c r="D1179" s="198" t="s">
        <v>178</v>
      </c>
      <c r="E1179" s="214" t="s">
        <v>5</v>
      </c>
      <c r="F1179" s="215" t="s">
        <v>181</v>
      </c>
      <c r="H1179" s="216">
        <f>SUM(H1175:H1178)</f>
        <v>19.878999999999998</v>
      </c>
      <c r="L1179" s="212"/>
      <c r="M1179" s="217"/>
      <c r="N1179" s="218"/>
      <c r="O1179" s="218"/>
      <c r="P1179" s="218"/>
      <c r="Q1179" s="218"/>
      <c r="R1179" s="218"/>
      <c r="S1179" s="218"/>
      <c r="T1179" s="219"/>
      <c r="AT1179" s="214" t="s">
        <v>178</v>
      </c>
      <c r="AU1179" s="214" t="s">
        <v>81</v>
      </c>
      <c r="AV1179" s="213" t="s">
        <v>176</v>
      </c>
      <c r="AW1179" s="213" t="s">
        <v>35</v>
      </c>
      <c r="AX1179" s="213" t="s">
        <v>79</v>
      </c>
      <c r="AY1179" s="214" t="s">
        <v>169</v>
      </c>
    </row>
    <row r="1180" spans="2:65" s="103" customFormat="1" ht="16.5" customHeight="1" x14ac:dyDescent="0.3">
      <c r="B1180" s="104"/>
      <c r="C1180" s="223">
        <f>MAX($C$106:C1179)+1</f>
        <v>256</v>
      </c>
      <c r="D1180" s="223" t="s">
        <v>397</v>
      </c>
      <c r="E1180" s="224" t="s">
        <v>1423</v>
      </c>
      <c r="F1180" s="225" t="s">
        <v>1424</v>
      </c>
      <c r="G1180" s="226" t="s">
        <v>174</v>
      </c>
      <c r="H1180" s="227">
        <v>6</v>
      </c>
      <c r="I1180" s="88"/>
      <c r="J1180" s="228">
        <f>ROUND(I1180*H1180,2)</f>
        <v>0</v>
      </c>
      <c r="K1180" s="225" t="s">
        <v>5</v>
      </c>
      <c r="L1180" s="229"/>
      <c r="M1180" s="230" t="s">
        <v>5</v>
      </c>
      <c r="N1180" s="231" t="s">
        <v>42</v>
      </c>
      <c r="O1180" s="105"/>
      <c r="P1180" s="193">
        <f>O1180*H1180</f>
        <v>0</v>
      </c>
      <c r="Q1180" s="193">
        <v>3.1E-2</v>
      </c>
      <c r="R1180" s="193">
        <f>Q1180*H1180</f>
        <v>0.186</v>
      </c>
      <c r="S1180" s="193">
        <v>0</v>
      </c>
      <c r="T1180" s="194">
        <f>S1180*H1180</f>
        <v>0</v>
      </c>
      <c r="AR1180" s="93" t="s">
        <v>402</v>
      </c>
      <c r="AT1180" s="93" t="s">
        <v>397</v>
      </c>
      <c r="AU1180" s="93" t="s">
        <v>81</v>
      </c>
      <c r="AY1180" s="93" t="s">
        <v>169</v>
      </c>
      <c r="BE1180" s="195">
        <f>IF(N1180="základní",J1180,0)</f>
        <v>0</v>
      </c>
      <c r="BF1180" s="195">
        <f>IF(N1180="snížená",J1180,0)</f>
        <v>0</v>
      </c>
      <c r="BG1180" s="195">
        <f>IF(N1180="zákl. přenesená",J1180,0)</f>
        <v>0</v>
      </c>
      <c r="BH1180" s="195">
        <f>IF(N1180="sníž. přenesená",J1180,0)</f>
        <v>0</v>
      </c>
      <c r="BI1180" s="195">
        <f>IF(N1180="nulová",J1180,0)</f>
        <v>0</v>
      </c>
      <c r="BJ1180" s="93" t="s">
        <v>79</v>
      </c>
      <c r="BK1180" s="195">
        <f>ROUND(I1180*H1180,2)</f>
        <v>0</v>
      </c>
      <c r="BL1180" s="93" t="s">
        <v>266</v>
      </c>
      <c r="BM1180" s="93" t="s">
        <v>1425</v>
      </c>
    </row>
    <row r="1181" spans="2:65" s="103" customFormat="1" ht="16.5" customHeight="1" x14ac:dyDescent="0.3">
      <c r="B1181" s="104"/>
      <c r="C1181" s="223">
        <f>MAX($C$106:C1180)+1</f>
        <v>257</v>
      </c>
      <c r="D1181" s="223" t="s">
        <v>397</v>
      </c>
      <c r="E1181" s="224" t="s">
        <v>1426</v>
      </c>
      <c r="F1181" s="225" t="s">
        <v>1427</v>
      </c>
      <c r="G1181" s="226" t="s">
        <v>174</v>
      </c>
      <c r="H1181" s="227">
        <v>1</v>
      </c>
      <c r="I1181" s="88"/>
      <c r="J1181" s="228">
        <f>ROUND(I1181*H1181,2)</f>
        <v>0</v>
      </c>
      <c r="K1181" s="225" t="s">
        <v>5</v>
      </c>
      <c r="L1181" s="229"/>
      <c r="M1181" s="230" t="s">
        <v>5</v>
      </c>
      <c r="N1181" s="231" t="s">
        <v>42</v>
      </c>
      <c r="O1181" s="105"/>
      <c r="P1181" s="193">
        <f>O1181*H1181</f>
        <v>0</v>
      </c>
      <c r="Q1181" s="193">
        <v>3.1E-2</v>
      </c>
      <c r="R1181" s="193">
        <f>Q1181*H1181</f>
        <v>3.1E-2</v>
      </c>
      <c r="S1181" s="193">
        <v>0</v>
      </c>
      <c r="T1181" s="194">
        <f>S1181*H1181</f>
        <v>0</v>
      </c>
      <c r="AR1181" s="93" t="s">
        <v>402</v>
      </c>
      <c r="AT1181" s="93" t="s">
        <v>397</v>
      </c>
      <c r="AU1181" s="93" t="s">
        <v>81</v>
      </c>
      <c r="AY1181" s="93" t="s">
        <v>169</v>
      </c>
      <c r="BE1181" s="195">
        <f>IF(N1181="základní",J1181,0)</f>
        <v>0</v>
      </c>
      <c r="BF1181" s="195">
        <f>IF(N1181="snížená",J1181,0)</f>
        <v>0</v>
      </c>
      <c r="BG1181" s="195">
        <f>IF(N1181="zákl. přenesená",J1181,0)</f>
        <v>0</v>
      </c>
      <c r="BH1181" s="195">
        <f>IF(N1181="sníž. přenesená",J1181,0)</f>
        <v>0</v>
      </c>
      <c r="BI1181" s="195">
        <f>IF(N1181="nulová",J1181,0)</f>
        <v>0</v>
      </c>
      <c r="BJ1181" s="93" t="s">
        <v>79</v>
      </c>
      <c r="BK1181" s="195">
        <f>ROUND(I1181*H1181,2)</f>
        <v>0</v>
      </c>
      <c r="BL1181" s="93" t="s">
        <v>266</v>
      </c>
      <c r="BM1181" s="93" t="s">
        <v>1428</v>
      </c>
    </row>
    <row r="1182" spans="2:65" s="103" customFormat="1" ht="16.5" customHeight="1" x14ac:dyDescent="0.3">
      <c r="B1182" s="104"/>
      <c r="C1182" s="223">
        <f>MAX($C$106:C1181)+1</f>
        <v>258</v>
      </c>
      <c r="D1182" s="223" t="s">
        <v>397</v>
      </c>
      <c r="E1182" s="224" t="s">
        <v>1429</v>
      </c>
      <c r="F1182" s="225" t="s">
        <v>1430</v>
      </c>
      <c r="G1182" s="226" t="s">
        <v>174</v>
      </c>
      <c r="H1182" s="227">
        <v>1</v>
      </c>
      <c r="I1182" s="88"/>
      <c r="J1182" s="228">
        <f>ROUND(I1182*H1182,2)</f>
        <v>0</v>
      </c>
      <c r="K1182" s="225" t="s">
        <v>5</v>
      </c>
      <c r="L1182" s="229"/>
      <c r="M1182" s="230" t="s">
        <v>5</v>
      </c>
      <c r="N1182" s="231" t="s">
        <v>42</v>
      </c>
      <c r="O1182" s="105"/>
      <c r="P1182" s="193">
        <f>O1182*H1182</f>
        <v>0</v>
      </c>
      <c r="Q1182" s="193">
        <v>3.1E-2</v>
      </c>
      <c r="R1182" s="193">
        <f>Q1182*H1182</f>
        <v>3.1E-2</v>
      </c>
      <c r="S1182" s="193">
        <v>0</v>
      </c>
      <c r="T1182" s="194">
        <f>S1182*H1182</f>
        <v>0</v>
      </c>
      <c r="AR1182" s="93" t="s">
        <v>402</v>
      </c>
      <c r="AT1182" s="93" t="s">
        <v>397</v>
      </c>
      <c r="AU1182" s="93" t="s">
        <v>81</v>
      </c>
      <c r="AY1182" s="93" t="s">
        <v>169</v>
      </c>
      <c r="BE1182" s="195">
        <f>IF(N1182="základní",J1182,0)</f>
        <v>0</v>
      </c>
      <c r="BF1182" s="195">
        <f>IF(N1182="snížená",J1182,0)</f>
        <v>0</v>
      </c>
      <c r="BG1182" s="195">
        <f>IF(N1182="zákl. přenesená",J1182,0)</f>
        <v>0</v>
      </c>
      <c r="BH1182" s="195">
        <f>IF(N1182="sníž. přenesená",J1182,0)</f>
        <v>0</v>
      </c>
      <c r="BI1182" s="195">
        <f>IF(N1182="nulová",J1182,0)</f>
        <v>0</v>
      </c>
      <c r="BJ1182" s="93" t="s">
        <v>79</v>
      </c>
      <c r="BK1182" s="195">
        <f>ROUND(I1182*H1182,2)</f>
        <v>0</v>
      </c>
      <c r="BL1182" s="93" t="s">
        <v>266</v>
      </c>
      <c r="BM1182" s="93" t="s">
        <v>1431</v>
      </c>
    </row>
    <row r="1183" spans="2:65" s="103" customFormat="1" ht="16.5" customHeight="1" x14ac:dyDescent="0.3">
      <c r="B1183" s="104"/>
      <c r="C1183" s="223">
        <f>MAX($C$106:C1182)+1</f>
        <v>259</v>
      </c>
      <c r="D1183" s="223" t="s">
        <v>397</v>
      </c>
      <c r="E1183" s="224" t="s">
        <v>1432</v>
      </c>
      <c r="F1183" s="225" t="s">
        <v>1433</v>
      </c>
      <c r="G1183" s="226" t="s">
        <v>174</v>
      </c>
      <c r="H1183" s="227">
        <v>1</v>
      </c>
      <c r="I1183" s="88"/>
      <c r="J1183" s="228">
        <f>ROUND(I1183*H1183,2)</f>
        <v>0</v>
      </c>
      <c r="K1183" s="225" t="s">
        <v>5</v>
      </c>
      <c r="L1183" s="229"/>
      <c r="M1183" s="230" t="s">
        <v>5</v>
      </c>
      <c r="N1183" s="231" t="s">
        <v>42</v>
      </c>
      <c r="O1183" s="105"/>
      <c r="P1183" s="193">
        <f>O1183*H1183</f>
        <v>0</v>
      </c>
      <c r="Q1183" s="193">
        <v>3.1E-2</v>
      </c>
      <c r="R1183" s="193">
        <f>Q1183*H1183</f>
        <v>3.1E-2</v>
      </c>
      <c r="S1183" s="193">
        <v>0</v>
      </c>
      <c r="T1183" s="194">
        <f>S1183*H1183</f>
        <v>0</v>
      </c>
      <c r="AR1183" s="93" t="s">
        <v>402</v>
      </c>
      <c r="AT1183" s="93" t="s">
        <v>397</v>
      </c>
      <c r="AU1183" s="93" t="s">
        <v>81</v>
      </c>
      <c r="AY1183" s="93" t="s">
        <v>169</v>
      </c>
      <c r="BE1183" s="195">
        <f>IF(N1183="základní",J1183,0)</f>
        <v>0</v>
      </c>
      <c r="BF1183" s="195">
        <f>IF(N1183="snížená",J1183,0)</f>
        <v>0</v>
      </c>
      <c r="BG1183" s="195">
        <f>IF(N1183="zákl. přenesená",J1183,0)</f>
        <v>0</v>
      </c>
      <c r="BH1183" s="195">
        <f>IF(N1183="sníž. přenesená",J1183,0)</f>
        <v>0</v>
      </c>
      <c r="BI1183" s="195">
        <f>IF(N1183="nulová",J1183,0)</f>
        <v>0</v>
      </c>
      <c r="BJ1183" s="93" t="s">
        <v>79</v>
      </c>
      <c r="BK1183" s="195">
        <f>ROUND(I1183*H1183,2)</f>
        <v>0</v>
      </c>
      <c r="BL1183" s="93" t="s">
        <v>266</v>
      </c>
      <c r="BM1183" s="93" t="s">
        <v>1434</v>
      </c>
    </row>
    <row r="1184" spans="2:65" s="103" customFormat="1" ht="25.5" customHeight="1" x14ac:dyDescent="0.3">
      <c r="B1184" s="104"/>
      <c r="C1184" s="185">
        <f>MAX($C$106:C1183)+1</f>
        <v>260</v>
      </c>
      <c r="D1184" s="185" t="s">
        <v>171</v>
      </c>
      <c r="E1184" s="186" t="s">
        <v>1435</v>
      </c>
      <c r="F1184" s="187" t="s">
        <v>1436</v>
      </c>
      <c r="G1184" s="188" t="s">
        <v>188</v>
      </c>
      <c r="H1184" s="189">
        <v>3.75</v>
      </c>
      <c r="I1184" s="87"/>
      <c r="J1184" s="190">
        <f>ROUND(I1184*H1184,2)</f>
        <v>0</v>
      </c>
      <c r="K1184" s="187" t="s">
        <v>175</v>
      </c>
      <c r="L1184" s="104"/>
      <c r="M1184" s="191" t="s">
        <v>5</v>
      </c>
      <c r="N1184" s="192" t="s">
        <v>42</v>
      </c>
      <c r="O1184" s="105"/>
      <c r="P1184" s="193">
        <f>O1184*H1184</f>
        <v>0</v>
      </c>
      <c r="Q1184" s="193">
        <v>2.7E-4</v>
      </c>
      <c r="R1184" s="193">
        <f>Q1184*H1184</f>
        <v>1.0124999999999999E-3</v>
      </c>
      <c r="S1184" s="193">
        <v>0</v>
      </c>
      <c r="T1184" s="194">
        <f>S1184*H1184</f>
        <v>0</v>
      </c>
      <c r="AR1184" s="93" t="s">
        <v>266</v>
      </c>
      <c r="AT1184" s="93" t="s">
        <v>171</v>
      </c>
      <c r="AU1184" s="93" t="s">
        <v>81</v>
      </c>
      <c r="AY1184" s="93" t="s">
        <v>169</v>
      </c>
      <c r="BE1184" s="195">
        <f>IF(N1184="základní",J1184,0)</f>
        <v>0</v>
      </c>
      <c r="BF1184" s="195">
        <f>IF(N1184="snížená",J1184,0)</f>
        <v>0</v>
      </c>
      <c r="BG1184" s="195">
        <f>IF(N1184="zákl. přenesená",J1184,0)</f>
        <v>0</v>
      </c>
      <c r="BH1184" s="195">
        <f>IF(N1184="sníž. přenesená",J1184,0)</f>
        <v>0</v>
      </c>
      <c r="BI1184" s="195">
        <f>IF(N1184="nulová",J1184,0)</f>
        <v>0</v>
      </c>
      <c r="BJ1184" s="93" t="s">
        <v>79</v>
      </c>
      <c r="BK1184" s="195">
        <f>ROUND(I1184*H1184,2)</f>
        <v>0</v>
      </c>
      <c r="BL1184" s="93" t="s">
        <v>266</v>
      </c>
      <c r="BM1184" s="93" t="s">
        <v>1437</v>
      </c>
    </row>
    <row r="1185" spans="2:65" s="205" customFormat="1" x14ac:dyDescent="0.3">
      <c r="B1185" s="204"/>
      <c r="D1185" s="198" t="s">
        <v>178</v>
      </c>
      <c r="E1185" s="206" t="s">
        <v>5</v>
      </c>
      <c r="F1185" s="207" t="s">
        <v>1438</v>
      </c>
      <c r="H1185" s="208">
        <v>3.75</v>
      </c>
      <c r="L1185" s="204"/>
      <c r="M1185" s="209"/>
      <c r="N1185" s="210"/>
      <c r="O1185" s="210"/>
      <c r="P1185" s="210"/>
      <c r="Q1185" s="210"/>
      <c r="R1185" s="210"/>
      <c r="S1185" s="210"/>
      <c r="T1185" s="211"/>
      <c r="AT1185" s="206" t="s">
        <v>178</v>
      </c>
      <c r="AU1185" s="206" t="s">
        <v>81</v>
      </c>
      <c r="AV1185" s="205" t="s">
        <v>81</v>
      </c>
      <c r="AW1185" s="205" t="s">
        <v>35</v>
      </c>
      <c r="AX1185" s="205" t="s">
        <v>71</v>
      </c>
      <c r="AY1185" s="206" t="s">
        <v>169</v>
      </c>
    </row>
    <row r="1186" spans="2:65" s="213" customFormat="1" x14ac:dyDescent="0.3">
      <c r="B1186" s="212"/>
      <c r="D1186" s="198" t="s">
        <v>178</v>
      </c>
      <c r="E1186" s="214" t="s">
        <v>5</v>
      </c>
      <c r="F1186" s="215" t="s">
        <v>181</v>
      </c>
      <c r="H1186" s="216">
        <v>3.75</v>
      </c>
      <c r="L1186" s="212"/>
      <c r="M1186" s="217"/>
      <c r="N1186" s="218"/>
      <c r="O1186" s="218"/>
      <c r="P1186" s="218"/>
      <c r="Q1186" s="218"/>
      <c r="R1186" s="218"/>
      <c r="S1186" s="218"/>
      <c r="T1186" s="219"/>
      <c r="AT1186" s="214" t="s">
        <v>178</v>
      </c>
      <c r="AU1186" s="214" t="s">
        <v>81</v>
      </c>
      <c r="AV1186" s="213" t="s">
        <v>176</v>
      </c>
      <c r="AW1186" s="213" t="s">
        <v>35</v>
      </c>
      <c r="AX1186" s="213" t="s">
        <v>79</v>
      </c>
      <c r="AY1186" s="214" t="s">
        <v>169</v>
      </c>
    </row>
    <row r="1187" spans="2:65" s="103" customFormat="1" ht="16.5" customHeight="1" x14ac:dyDescent="0.3">
      <c r="B1187" s="104"/>
      <c r="C1187" s="223">
        <f>MAX($C$106:C1186)+1</f>
        <v>261</v>
      </c>
      <c r="D1187" s="223" t="s">
        <v>397</v>
      </c>
      <c r="E1187" s="224" t="s">
        <v>1439</v>
      </c>
      <c r="F1187" s="225" t="s">
        <v>2009</v>
      </c>
      <c r="G1187" s="226" t="s">
        <v>174</v>
      </c>
      <c r="H1187" s="227">
        <v>1</v>
      </c>
      <c r="I1187" s="88"/>
      <c r="J1187" s="228">
        <f>ROUND(I1187*H1187,2)</f>
        <v>0</v>
      </c>
      <c r="K1187" s="225" t="s">
        <v>5</v>
      </c>
      <c r="L1187" s="229"/>
      <c r="M1187" s="230" t="s">
        <v>5</v>
      </c>
      <c r="N1187" s="231" t="s">
        <v>42</v>
      </c>
      <c r="O1187" s="105"/>
      <c r="P1187" s="193">
        <f>O1187*H1187</f>
        <v>0</v>
      </c>
      <c r="Q1187" s="193">
        <v>3.1E-2</v>
      </c>
      <c r="R1187" s="193">
        <f>Q1187*H1187</f>
        <v>3.1E-2</v>
      </c>
      <c r="S1187" s="193">
        <v>0</v>
      </c>
      <c r="T1187" s="194">
        <f>S1187*H1187</f>
        <v>0</v>
      </c>
      <c r="AR1187" s="93" t="s">
        <v>402</v>
      </c>
      <c r="AT1187" s="93" t="s">
        <v>397</v>
      </c>
      <c r="AU1187" s="93" t="s">
        <v>81</v>
      </c>
      <c r="AY1187" s="93" t="s">
        <v>169</v>
      </c>
      <c r="BE1187" s="195">
        <f>IF(N1187="základní",J1187,0)</f>
        <v>0</v>
      </c>
      <c r="BF1187" s="195">
        <f>IF(N1187="snížená",J1187,0)</f>
        <v>0</v>
      </c>
      <c r="BG1187" s="195">
        <f>IF(N1187="zákl. přenesená",J1187,0)</f>
        <v>0</v>
      </c>
      <c r="BH1187" s="195">
        <f>IF(N1187="sníž. přenesená",J1187,0)</f>
        <v>0</v>
      </c>
      <c r="BI1187" s="195">
        <f>IF(N1187="nulová",J1187,0)</f>
        <v>0</v>
      </c>
      <c r="BJ1187" s="93" t="s">
        <v>79</v>
      </c>
      <c r="BK1187" s="195">
        <f>ROUND(I1187*H1187,2)</f>
        <v>0</v>
      </c>
      <c r="BL1187" s="93" t="s">
        <v>266</v>
      </c>
      <c r="BM1187" s="93" t="s">
        <v>1440</v>
      </c>
    </row>
    <row r="1188" spans="2:65" s="103" customFormat="1" ht="16.5" customHeight="1" x14ac:dyDescent="0.3">
      <c r="B1188" s="104"/>
      <c r="C1188" s="185">
        <f>MAX($C$106:C1187)+1</f>
        <v>262</v>
      </c>
      <c r="D1188" s="185" t="s">
        <v>171</v>
      </c>
      <c r="E1188" s="186" t="s">
        <v>1441</v>
      </c>
      <c r="F1188" s="187" t="s">
        <v>1442</v>
      </c>
      <c r="G1188" s="188" t="s">
        <v>1443</v>
      </c>
      <c r="H1188" s="189">
        <v>922</v>
      </c>
      <c r="I1188" s="87"/>
      <c r="J1188" s="190">
        <f>ROUND(I1188*H1188,2)</f>
        <v>0</v>
      </c>
      <c r="K1188" s="187" t="s">
        <v>175</v>
      </c>
      <c r="L1188" s="104"/>
      <c r="M1188" s="191" t="s">
        <v>5</v>
      </c>
      <c r="N1188" s="192" t="s">
        <v>42</v>
      </c>
      <c r="O1188" s="105"/>
      <c r="P1188" s="193">
        <f>O1188*H1188</f>
        <v>0</v>
      </c>
      <c r="Q1188" s="193">
        <v>5.0000000000000002E-5</v>
      </c>
      <c r="R1188" s="193">
        <f>Q1188*H1188</f>
        <v>4.6100000000000002E-2</v>
      </c>
      <c r="S1188" s="193">
        <v>0</v>
      </c>
      <c r="T1188" s="194">
        <f>S1188*H1188</f>
        <v>0</v>
      </c>
      <c r="AR1188" s="93" t="s">
        <v>266</v>
      </c>
      <c r="AT1188" s="93" t="s">
        <v>171</v>
      </c>
      <c r="AU1188" s="93" t="s">
        <v>81</v>
      </c>
      <c r="AY1188" s="93" t="s">
        <v>169</v>
      </c>
      <c r="BE1188" s="195">
        <f>IF(N1188="základní",J1188,0)</f>
        <v>0</v>
      </c>
      <c r="BF1188" s="195">
        <f>IF(N1188="snížená",J1188,0)</f>
        <v>0</v>
      </c>
      <c r="BG1188" s="195">
        <f>IF(N1188="zákl. přenesená",J1188,0)</f>
        <v>0</v>
      </c>
      <c r="BH1188" s="195">
        <f>IF(N1188="sníž. přenesená",J1188,0)</f>
        <v>0</v>
      </c>
      <c r="BI1188" s="195">
        <f>IF(N1188="nulová",J1188,0)</f>
        <v>0</v>
      </c>
      <c r="BJ1188" s="93" t="s">
        <v>79</v>
      </c>
      <c r="BK1188" s="195">
        <f>ROUND(I1188*H1188,2)</f>
        <v>0</v>
      </c>
      <c r="BL1188" s="93" t="s">
        <v>266</v>
      </c>
      <c r="BM1188" s="93" t="s">
        <v>1444</v>
      </c>
    </row>
    <row r="1189" spans="2:65" s="197" customFormat="1" x14ac:dyDescent="0.3">
      <c r="B1189" s="196"/>
      <c r="D1189" s="198" t="s">
        <v>178</v>
      </c>
      <c r="E1189" s="199" t="s">
        <v>5</v>
      </c>
      <c r="F1189" s="200" t="s">
        <v>1445</v>
      </c>
      <c r="H1189" s="199" t="s">
        <v>5</v>
      </c>
      <c r="L1189" s="196"/>
      <c r="M1189" s="201"/>
      <c r="N1189" s="202"/>
      <c r="O1189" s="202"/>
      <c r="P1189" s="202"/>
      <c r="Q1189" s="202"/>
      <c r="R1189" s="202"/>
      <c r="S1189" s="202"/>
      <c r="T1189" s="203"/>
      <c r="AT1189" s="199" t="s">
        <v>178</v>
      </c>
      <c r="AU1189" s="199" t="s">
        <v>81</v>
      </c>
      <c r="AV1189" s="197" t="s">
        <v>79</v>
      </c>
      <c r="AW1189" s="197" t="s">
        <v>35</v>
      </c>
      <c r="AX1189" s="197" t="s">
        <v>71</v>
      </c>
      <c r="AY1189" s="199" t="s">
        <v>169</v>
      </c>
    </row>
    <row r="1190" spans="2:65" s="205" customFormat="1" x14ac:dyDescent="0.3">
      <c r="B1190" s="204"/>
      <c r="D1190" s="198" t="s">
        <v>178</v>
      </c>
      <c r="E1190" s="206" t="s">
        <v>5</v>
      </c>
      <c r="F1190" s="207" t="s">
        <v>1446</v>
      </c>
      <c r="H1190" s="208">
        <v>922</v>
      </c>
      <c r="L1190" s="204"/>
      <c r="M1190" s="209"/>
      <c r="N1190" s="210"/>
      <c r="O1190" s="210"/>
      <c r="P1190" s="210"/>
      <c r="Q1190" s="210"/>
      <c r="R1190" s="210"/>
      <c r="S1190" s="210"/>
      <c r="T1190" s="211"/>
      <c r="AT1190" s="206" t="s">
        <v>178</v>
      </c>
      <c r="AU1190" s="206" t="s">
        <v>81</v>
      </c>
      <c r="AV1190" s="205" t="s">
        <v>81</v>
      </c>
      <c r="AW1190" s="205" t="s">
        <v>35</v>
      </c>
      <c r="AX1190" s="205" t="s">
        <v>71</v>
      </c>
      <c r="AY1190" s="206" t="s">
        <v>169</v>
      </c>
    </row>
    <row r="1191" spans="2:65" s="213" customFormat="1" x14ac:dyDescent="0.3">
      <c r="B1191" s="212"/>
      <c r="D1191" s="198" t="s">
        <v>178</v>
      </c>
      <c r="E1191" s="214" t="s">
        <v>5</v>
      </c>
      <c r="F1191" s="215" t="s">
        <v>181</v>
      </c>
      <c r="H1191" s="216">
        <v>922</v>
      </c>
      <c r="L1191" s="212"/>
      <c r="M1191" s="217"/>
      <c r="N1191" s="218"/>
      <c r="O1191" s="218"/>
      <c r="P1191" s="218"/>
      <c r="Q1191" s="218"/>
      <c r="R1191" s="218"/>
      <c r="S1191" s="218"/>
      <c r="T1191" s="219"/>
      <c r="AT1191" s="214" t="s">
        <v>178</v>
      </c>
      <c r="AU1191" s="214" t="s">
        <v>81</v>
      </c>
      <c r="AV1191" s="213" t="s">
        <v>176</v>
      </c>
      <c r="AW1191" s="213" t="s">
        <v>35</v>
      </c>
      <c r="AX1191" s="213" t="s">
        <v>79</v>
      </c>
      <c r="AY1191" s="214" t="s">
        <v>169</v>
      </c>
    </row>
    <row r="1192" spans="2:65" s="103" customFormat="1" ht="16.5" customHeight="1" x14ac:dyDescent="0.3">
      <c r="B1192" s="104"/>
      <c r="C1192" s="185">
        <f>MAX($C$106:C1191)+1</f>
        <v>263</v>
      </c>
      <c r="D1192" s="185" t="s">
        <v>171</v>
      </c>
      <c r="E1192" s="186" t="s">
        <v>1447</v>
      </c>
      <c r="F1192" s="187" t="s">
        <v>1448</v>
      </c>
      <c r="G1192" s="188" t="s">
        <v>188</v>
      </c>
      <c r="H1192" s="189">
        <v>13.5</v>
      </c>
      <c r="I1192" s="87"/>
      <c r="J1192" s="190">
        <f>ROUND(I1192*H1192,2)</f>
        <v>0</v>
      </c>
      <c r="K1192" s="187" t="s">
        <v>5</v>
      </c>
      <c r="L1192" s="104"/>
      <c r="M1192" s="191" t="s">
        <v>5</v>
      </c>
      <c r="N1192" s="192" t="s">
        <v>42</v>
      </c>
      <c r="O1192" s="105"/>
      <c r="P1192" s="193">
        <f>O1192*H1192</f>
        <v>0</v>
      </c>
      <c r="Q1192" s="193">
        <v>0</v>
      </c>
      <c r="R1192" s="193">
        <f>Q1192*H1192</f>
        <v>0</v>
      </c>
      <c r="S1192" s="193">
        <v>0</v>
      </c>
      <c r="T1192" s="194">
        <f>S1192*H1192</f>
        <v>0</v>
      </c>
      <c r="AR1192" s="93" t="s">
        <v>266</v>
      </c>
      <c r="AT1192" s="93" t="s">
        <v>171</v>
      </c>
      <c r="AU1192" s="93" t="s">
        <v>81</v>
      </c>
      <c r="AY1192" s="93" t="s">
        <v>169</v>
      </c>
      <c r="BE1192" s="195">
        <f>IF(N1192="základní",J1192,0)</f>
        <v>0</v>
      </c>
      <c r="BF1192" s="195">
        <f>IF(N1192="snížená",J1192,0)</f>
        <v>0</v>
      </c>
      <c r="BG1192" s="195">
        <f>IF(N1192="zákl. přenesená",J1192,0)</f>
        <v>0</v>
      </c>
      <c r="BH1192" s="195">
        <f>IF(N1192="sníž. přenesená",J1192,0)</f>
        <v>0</v>
      </c>
      <c r="BI1192" s="195">
        <f>IF(N1192="nulová",J1192,0)</f>
        <v>0</v>
      </c>
      <c r="BJ1192" s="93" t="s">
        <v>79</v>
      </c>
      <c r="BK1192" s="195">
        <f>ROUND(I1192*H1192,2)</f>
        <v>0</v>
      </c>
      <c r="BL1192" s="93" t="s">
        <v>266</v>
      </c>
      <c r="BM1192" s="93" t="s">
        <v>1449</v>
      </c>
    </row>
    <row r="1193" spans="2:65" s="205" customFormat="1" x14ac:dyDescent="0.3">
      <c r="B1193" s="204"/>
      <c r="D1193" s="198" t="s">
        <v>178</v>
      </c>
      <c r="E1193" s="206" t="s">
        <v>5</v>
      </c>
      <c r="F1193" s="207" t="s">
        <v>1450</v>
      </c>
      <c r="H1193" s="208">
        <v>13.5</v>
      </c>
      <c r="L1193" s="204"/>
      <c r="M1193" s="209"/>
      <c r="N1193" s="210"/>
      <c r="O1193" s="210"/>
      <c r="P1193" s="210"/>
      <c r="Q1193" s="210"/>
      <c r="R1193" s="210"/>
      <c r="S1193" s="210"/>
      <c r="T1193" s="211"/>
      <c r="AT1193" s="206" t="s">
        <v>178</v>
      </c>
      <c r="AU1193" s="206" t="s">
        <v>81</v>
      </c>
      <c r="AV1193" s="205" t="s">
        <v>81</v>
      </c>
      <c r="AW1193" s="205" t="s">
        <v>35</v>
      </c>
      <c r="AX1193" s="205" t="s">
        <v>71</v>
      </c>
      <c r="AY1193" s="206" t="s">
        <v>169</v>
      </c>
    </row>
    <row r="1194" spans="2:65" s="213" customFormat="1" x14ac:dyDescent="0.3">
      <c r="B1194" s="212"/>
      <c r="D1194" s="198" t="s">
        <v>178</v>
      </c>
      <c r="E1194" s="214" t="s">
        <v>5</v>
      </c>
      <c r="F1194" s="215" t="s">
        <v>181</v>
      </c>
      <c r="H1194" s="216">
        <v>13.5</v>
      </c>
      <c r="L1194" s="212"/>
      <c r="M1194" s="217"/>
      <c r="N1194" s="218"/>
      <c r="O1194" s="218"/>
      <c r="P1194" s="218"/>
      <c r="Q1194" s="218"/>
      <c r="R1194" s="218"/>
      <c r="S1194" s="218"/>
      <c r="T1194" s="219"/>
      <c r="AT1194" s="214" t="s">
        <v>178</v>
      </c>
      <c r="AU1194" s="214" t="s">
        <v>81</v>
      </c>
      <c r="AV1194" s="213" t="s">
        <v>176</v>
      </c>
      <c r="AW1194" s="213" t="s">
        <v>35</v>
      </c>
      <c r="AX1194" s="213" t="s">
        <v>79</v>
      </c>
      <c r="AY1194" s="214" t="s">
        <v>169</v>
      </c>
    </row>
    <row r="1195" spans="2:65" s="103" customFormat="1" ht="25.5" customHeight="1" x14ac:dyDescent="0.3">
      <c r="B1195" s="104"/>
      <c r="C1195" s="185">
        <f>MAX($C$106:C1194)+1</f>
        <v>264</v>
      </c>
      <c r="D1195" s="185" t="s">
        <v>171</v>
      </c>
      <c r="E1195" s="186" t="s">
        <v>1451</v>
      </c>
      <c r="F1195" s="187" t="s">
        <v>2066</v>
      </c>
      <c r="G1195" s="188" t="s">
        <v>686</v>
      </c>
      <c r="H1195" s="189">
        <v>1</v>
      </c>
      <c r="I1195" s="87"/>
      <c r="J1195" s="190">
        <f t="shared" ref="J1195:J1200" si="10">ROUND(I1195*H1195,2)</f>
        <v>0</v>
      </c>
      <c r="K1195" s="187" t="s">
        <v>5</v>
      </c>
      <c r="L1195" s="104"/>
      <c r="M1195" s="191" t="s">
        <v>5</v>
      </c>
      <c r="N1195" s="192" t="s">
        <v>42</v>
      </c>
      <c r="O1195" s="105"/>
      <c r="P1195" s="193">
        <f>O1195*H1195</f>
        <v>0</v>
      </c>
      <c r="Q1195" s="193">
        <v>0</v>
      </c>
      <c r="R1195" s="193">
        <f>Q1195*H1195</f>
        <v>0</v>
      </c>
      <c r="S1195" s="193">
        <v>0</v>
      </c>
      <c r="T1195" s="194">
        <f>S1195*H1195</f>
        <v>0</v>
      </c>
      <c r="AR1195" s="93" t="s">
        <v>266</v>
      </c>
      <c r="AT1195" s="93" t="s">
        <v>171</v>
      </c>
      <c r="AU1195" s="93" t="s">
        <v>81</v>
      </c>
      <c r="AY1195" s="93" t="s">
        <v>169</v>
      </c>
      <c r="BE1195" s="195">
        <f>IF(N1195="základní",J1195,0)</f>
        <v>0</v>
      </c>
      <c r="BF1195" s="195">
        <f>IF(N1195="snížená",J1195,0)</f>
        <v>0</v>
      </c>
      <c r="BG1195" s="195">
        <f>IF(N1195="zákl. přenesená",J1195,0)</f>
        <v>0</v>
      </c>
      <c r="BH1195" s="195">
        <f>IF(N1195="sníž. přenesená",J1195,0)</f>
        <v>0</v>
      </c>
      <c r="BI1195" s="195">
        <f>IF(N1195="nulová",J1195,0)</f>
        <v>0</v>
      </c>
      <c r="BJ1195" s="93" t="s">
        <v>79</v>
      </c>
      <c r="BK1195" s="195">
        <f>ROUND(I1195*H1195,2)</f>
        <v>0</v>
      </c>
      <c r="BL1195" s="93" t="s">
        <v>266</v>
      </c>
      <c r="BM1195" s="93" t="s">
        <v>1452</v>
      </c>
    </row>
    <row r="1196" spans="2:65" s="103" customFormat="1" ht="25.5" customHeight="1" x14ac:dyDescent="0.3">
      <c r="B1196" s="104"/>
      <c r="C1196" s="185">
        <f>MAX($C$106:C1195)+1</f>
        <v>265</v>
      </c>
      <c r="D1196" s="185" t="s">
        <v>171</v>
      </c>
      <c r="E1196" s="186" t="s">
        <v>1453</v>
      </c>
      <c r="F1196" s="187" t="s">
        <v>1454</v>
      </c>
      <c r="G1196" s="188" t="s">
        <v>686</v>
      </c>
      <c r="H1196" s="189">
        <v>1</v>
      </c>
      <c r="I1196" s="87"/>
      <c r="J1196" s="190">
        <f t="shared" si="10"/>
        <v>0</v>
      </c>
      <c r="K1196" s="187" t="s">
        <v>5</v>
      </c>
      <c r="L1196" s="104"/>
      <c r="M1196" s="191" t="s">
        <v>5</v>
      </c>
      <c r="N1196" s="192" t="s">
        <v>42</v>
      </c>
      <c r="O1196" s="105"/>
      <c r="P1196" s="193">
        <f>O1196*H1196</f>
        <v>0</v>
      </c>
      <c r="Q1196" s="193">
        <v>0</v>
      </c>
      <c r="R1196" s="193">
        <f>Q1196*H1196</f>
        <v>0</v>
      </c>
      <c r="S1196" s="193">
        <v>0</v>
      </c>
      <c r="T1196" s="194">
        <f>S1196*H1196</f>
        <v>0</v>
      </c>
      <c r="AR1196" s="93" t="s">
        <v>266</v>
      </c>
      <c r="AT1196" s="93" t="s">
        <v>171</v>
      </c>
      <c r="AU1196" s="93" t="s">
        <v>81</v>
      </c>
      <c r="AY1196" s="93" t="s">
        <v>169</v>
      </c>
      <c r="BE1196" s="195">
        <f>IF(N1196="základní",J1196,0)</f>
        <v>0</v>
      </c>
      <c r="BF1196" s="195">
        <f>IF(N1196="snížená",J1196,0)</f>
        <v>0</v>
      </c>
      <c r="BG1196" s="195">
        <f>IF(N1196="zákl. přenesená",J1196,0)</f>
        <v>0</v>
      </c>
      <c r="BH1196" s="195">
        <f>IF(N1196="sníž. přenesená",J1196,0)</f>
        <v>0</v>
      </c>
      <c r="BI1196" s="195">
        <f>IF(N1196="nulová",J1196,0)</f>
        <v>0</v>
      </c>
      <c r="BJ1196" s="93" t="s">
        <v>79</v>
      </c>
      <c r="BK1196" s="195">
        <f>ROUND(I1196*H1196,2)</f>
        <v>0</v>
      </c>
      <c r="BL1196" s="93" t="s">
        <v>266</v>
      </c>
      <c r="BM1196" s="93" t="s">
        <v>1455</v>
      </c>
    </row>
    <row r="1197" spans="2:65" s="103" customFormat="1" ht="16.5" customHeight="1" x14ac:dyDescent="0.3">
      <c r="B1197" s="104"/>
      <c r="C1197" s="185">
        <f>MAX($C$106:C1196)+1</f>
        <v>266</v>
      </c>
      <c r="D1197" s="185" t="s">
        <v>171</v>
      </c>
      <c r="E1197" s="186" t="s">
        <v>1456</v>
      </c>
      <c r="F1197" s="187" t="s">
        <v>1457</v>
      </c>
      <c r="G1197" s="188" t="s">
        <v>686</v>
      </c>
      <c r="H1197" s="189">
        <v>1</v>
      </c>
      <c r="I1197" s="87"/>
      <c r="J1197" s="190">
        <f t="shared" si="10"/>
        <v>0</v>
      </c>
      <c r="K1197" s="187" t="s">
        <v>5</v>
      </c>
      <c r="L1197" s="104"/>
      <c r="M1197" s="191" t="s">
        <v>5</v>
      </c>
      <c r="N1197" s="192" t="s">
        <v>42</v>
      </c>
      <c r="O1197" s="105"/>
      <c r="P1197" s="193">
        <f>O1197*H1197</f>
        <v>0</v>
      </c>
      <c r="Q1197" s="193">
        <v>0</v>
      </c>
      <c r="R1197" s="193">
        <f>Q1197*H1197</f>
        <v>0</v>
      </c>
      <c r="S1197" s="193">
        <v>0</v>
      </c>
      <c r="T1197" s="194">
        <f>S1197*H1197</f>
        <v>0</v>
      </c>
      <c r="AR1197" s="93" t="s">
        <v>266</v>
      </c>
      <c r="AT1197" s="93" t="s">
        <v>171</v>
      </c>
      <c r="AU1197" s="93" t="s">
        <v>81</v>
      </c>
      <c r="AY1197" s="93" t="s">
        <v>169</v>
      </c>
      <c r="BE1197" s="195">
        <f>IF(N1197="základní",J1197,0)</f>
        <v>0</v>
      </c>
      <c r="BF1197" s="195">
        <f>IF(N1197="snížená",J1197,0)</f>
        <v>0</v>
      </c>
      <c r="BG1197" s="195">
        <f>IF(N1197="zákl. přenesená",J1197,0)</f>
        <v>0</v>
      </c>
      <c r="BH1197" s="195">
        <f>IF(N1197="sníž. přenesená",J1197,0)</f>
        <v>0</v>
      </c>
      <c r="BI1197" s="195">
        <f>IF(N1197="nulová",J1197,0)</f>
        <v>0</v>
      </c>
      <c r="BJ1197" s="93" t="s">
        <v>79</v>
      </c>
      <c r="BK1197" s="195">
        <f>ROUND(I1197*H1197,2)</f>
        <v>0</v>
      </c>
      <c r="BL1197" s="93" t="s">
        <v>266</v>
      </c>
      <c r="BM1197" s="93" t="s">
        <v>1458</v>
      </c>
    </row>
    <row r="1198" spans="2:65" s="103" customFormat="1" ht="25.5" customHeight="1" x14ac:dyDescent="0.3">
      <c r="B1198" s="104"/>
      <c r="C1198" s="185">
        <f>MAX($C$106:C1197)+1</f>
        <v>267</v>
      </c>
      <c r="D1198" s="185" t="s">
        <v>171</v>
      </c>
      <c r="E1198" s="186" t="s">
        <v>1459</v>
      </c>
      <c r="F1198" s="187" t="s">
        <v>1460</v>
      </c>
      <c r="G1198" s="188" t="s">
        <v>686</v>
      </c>
      <c r="H1198" s="189">
        <v>1</v>
      </c>
      <c r="I1198" s="87"/>
      <c r="J1198" s="190">
        <f t="shared" si="10"/>
        <v>0</v>
      </c>
      <c r="K1198" s="187" t="s">
        <v>5</v>
      </c>
      <c r="L1198" s="104"/>
      <c r="M1198" s="191" t="s">
        <v>5</v>
      </c>
      <c r="N1198" s="192" t="s">
        <v>42</v>
      </c>
      <c r="O1198" s="105"/>
      <c r="P1198" s="193">
        <f>O1198*H1198</f>
        <v>0</v>
      </c>
      <c r="Q1198" s="193">
        <v>0</v>
      </c>
      <c r="R1198" s="193">
        <f>Q1198*H1198</f>
        <v>0</v>
      </c>
      <c r="S1198" s="193">
        <v>0</v>
      </c>
      <c r="T1198" s="194">
        <f>S1198*H1198</f>
        <v>0</v>
      </c>
      <c r="AR1198" s="93" t="s">
        <v>266</v>
      </c>
      <c r="AT1198" s="93" t="s">
        <v>171</v>
      </c>
      <c r="AU1198" s="93" t="s">
        <v>81</v>
      </c>
      <c r="AY1198" s="93" t="s">
        <v>169</v>
      </c>
      <c r="BE1198" s="195">
        <f>IF(N1198="základní",J1198,0)</f>
        <v>0</v>
      </c>
      <c r="BF1198" s="195">
        <f>IF(N1198="snížená",J1198,0)</f>
        <v>0</v>
      </c>
      <c r="BG1198" s="195">
        <f>IF(N1198="zákl. přenesená",J1198,0)</f>
        <v>0</v>
      </c>
      <c r="BH1198" s="195">
        <f>IF(N1198="sníž. přenesená",J1198,0)</f>
        <v>0</v>
      </c>
      <c r="BI1198" s="195">
        <f>IF(N1198="nulová",J1198,0)</f>
        <v>0</v>
      </c>
      <c r="BJ1198" s="93" t="s">
        <v>79</v>
      </c>
      <c r="BK1198" s="195">
        <f>ROUND(I1198*H1198,2)</f>
        <v>0</v>
      </c>
      <c r="BL1198" s="93" t="s">
        <v>266</v>
      </c>
      <c r="BM1198" s="93" t="s">
        <v>1461</v>
      </c>
    </row>
    <row r="1199" spans="2:65" s="155" customFormat="1" ht="25.5" customHeight="1" x14ac:dyDescent="0.3">
      <c r="B1199" s="104"/>
      <c r="C1199" s="185">
        <f>MAX($C$106:C1198)+1</f>
        <v>268</v>
      </c>
      <c r="D1199" s="185" t="s">
        <v>171</v>
      </c>
      <c r="E1199" s="186" t="s">
        <v>2012</v>
      </c>
      <c r="F1199" s="187" t="s">
        <v>2011</v>
      </c>
      <c r="G1199" s="188" t="s">
        <v>686</v>
      </c>
      <c r="H1199" s="189">
        <v>1</v>
      </c>
      <c r="I1199" s="87"/>
      <c r="J1199" s="190">
        <f t="shared" si="10"/>
        <v>0</v>
      </c>
      <c r="K1199" s="187" t="s">
        <v>5</v>
      </c>
      <c r="L1199" s="104"/>
      <c r="M1199" s="191"/>
      <c r="N1199" s="325"/>
      <c r="O1199" s="326"/>
      <c r="P1199" s="327"/>
      <c r="Q1199" s="327"/>
      <c r="R1199" s="327"/>
      <c r="S1199" s="327"/>
      <c r="T1199" s="194"/>
      <c r="AR1199" s="93"/>
      <c r="AT1199" s="93"/>
      <c r="AU1199" s="93"/>
      <c r="AY1199" s="93"/>
      <c r="BE1199" s="195"/>
      <c r="BF1199" s="195"/>
      <c r="BG1199" s="195"/>
      <c r="BH1199" s="195"/>
      <c r="BI1199" s="195"/>
      <c r="BJ1199" s="93"/>
      <c r="BK1199" s="195"/>
      <c r="BL1199" s="93"/>
      <c r="BM1199" s="93"/>
    </row>
    <row r="1200" spans="2:65" s="103" customFormat="1" ht="38.25" customHeight="1" x14ac:dyDescent="0.3">
      <c r="B1200" s="104"/>
      <c r="C1200" s="185">
        <f>MAX($C$106:C1199)+1</f>
        <v>269</v>
      </c>
      <c r="D1200" s="185" t="s">
        <v>171</v>
      </c>
      <c r="E1200" s="186" t="s">
        <v>1462</v>
      </c>
      <c r="F1200" s="187" t="s">
        <v>1463</v>
      </c>
      <c r="G1200" s="188" t="s">
        <v>315</v>
      </c>
      <c r="H1200" s="189">
        <v>2.6280000000000001</v>
      </c>
      <c r="I1200" s="87"/>
      <c r="J1200" s="190">
        <f t="shared" si="10"/>
        <v>0</v>
      </c>
      <c r="K1200" s="187" t="s">
        <v>175</v>
      </c>
      <c r="L1200" s="104"/>
      <c r="M1200" s="191" t="s">
        <v>5</v>
      </c>
      <c r="N1200" s="192" t="s">
        <v>42</v>
      </c>
      <c r="O1200" s="105"/>
      <c r="P1200" s="193">
        <f>O1200*H1200</f>
        <v>0</v>
      </c>
      <c r="Q1200" s="193">
        <v>0</v>
      </c>
      <c r="R1200" s="193">
        <f>Q1200*H1200</f>
        <v>0</v>
      </c>
      <c r="S1200" s="193">
        <v>0</v>
      </c>
      <c r="T1200" s="194">
        <f>S1200*H1200</f>
        <v>0</v>
      </c>
      <c r="AR1200" s="93" t="s">
        <v>266</v>
      </c>
      <c r="AT1200" s="93" t="s">
        <v>171</v>
      </c>
      <c r="AU1200" s="93" t="s">
        <v>81</v>
      </c>
      <c r="AY1200" s="93" t="s">
        <v>169</v>
      </c>
      <c r="BE1200" s="195">
        <f>IF(N1200="základní",J1200,0)</f>
        <v>0</v>
      </c>
      <c r="BF1200" s="195">
        <f>IF(N1200="snížená",J1200,0)</f>
        <v>0</v>
      </c>
      <c r="BG1200" s="195">
        <f>IF(N1200="zákl. přenesená",J1200,0)</f>
        <v>0</v>
      </c>
      <c r="BH1200" s="195">
        <f>IF(N1200="sníž. přenesená",J1200,0)</f>
        <v>0</v>
      </c>
      <c r="BI1200" s="195">
        <f>IF(N1200="nulová",J1200,0)</f>
        <v>0</v>
      </c>
      <c r="BJ1200" s="93" t="s">
        <v>79</v>
      </c>
      <c r="BK1200" s="195">
        <f>ROUND(I1200*H1200,2)</f>
        <v>0</v>
      </c>
      <c r="BL1200" s="93" t="s">
        <v>266</v>
      </c>
      <c r="BM1200" s="93" t="s">
        <v>1464</v>
      </c>
    </row>
    <row r="1201" spans="2:65" s="173" customFormat="1" ht="29.85" customHeight="1" x14ac:dyDescent="0.3">
      <c r="B1201" s="172"/>
      <c r="D1201" s="174" t="s">
        <v>70</v>
      </c>
      <c r="E1201" s="183" t="s">
        <v>1465</v>
      </c>
      <c r="F1201" s="183" t="s">
        <v>1466</v>
      </c>
      <c r="J1201" s="184">
        <f>BK1201</f>
        <v>0</v>
      </c>
      <c r="L1201" s="172"/>
      <c r="M1201" s="177"/>
      <c r="N1201" s="178"/>
      <c r="O1201" s="178"/>
      <c r="P1201" s="179">
        <f>SUM(P1202:P1228)</f>
        <v>0</v>
      </c>
      <c r="Q1201" s="178"/>
      <c r="R1201" s="179">
        <f>SUM(R1202:R1228)</f>
        <v>2.3425052999999996</v>
      </c>
      <c r="S1201" s="178"/>
      <c r="T1201" s="180">
        <f>SUM(T1202:T1228)</f>
        <v>0</v>
      </c>
      <c r="AR1201" s="174" t="s">
        <v>81</v>
      </c>
      <c r="AT1201" s="181" t="s">
        <v>70</v>
      </c>
      <c r="AU1201" s="181" t="s">
        <v>79</v>
      </c>
      <c r="AY1201" s="174" t="s">
        <v>169</v>
      </c>
      <c r="BK1201" s="182">
        <f>SUM(BK1202:BK1228)</f>
        <v>0</v>
      </c>
    </row>
    <row r="1202" spans="2:65" s="103" customFormat="1" ht="25.5" customHeight="1" x14ac:dyDescent="0.3">
      <c r="B1202" s="104"/>
      <c r="C1202" s="185">
        <f>MAX($C$106:C1201)+1</f>
        <v>270</v>
      </c>
      <c r="D1202" s="185" t="s">
        <v>171</v>
      </c>
      <c r="E1202" s="186" t="s">
        <v>1467</v>
      </c>
      <c r="F1202" s="187" t="s">
        <v>1468</v>
      </c>
      <c r="G1202" s="188" t="s">
        <v>188</v>
      </c>
      <c r="H1202" s="189">
        <v>94.19</v>
      </c>
      <c r="I1202" s="87"/>
      <c r="J1202" s="190">
        <f>ROUND(I1202*H1202,2)</f>
        <v>0</v>
      </c>
      <c r="K1202" s="187" t="s">
        <v>175</v>
      </c>
      <c r="L1202" s="104"/>
      <c r="M1202" s="191" t="s">
        <v>5</v>
      </c>
      <c r="N1202" s="192" t="s">
        <v>42</v>
      </c>
      <c r="O1202" s="105"/>
      <c r="P1202" s="193">
        <f>O1202*H1202</f>
        <v>0</v>
      </c>
      <c r="Q1202" s="193">
        <v>3.4499999999999999E-3</v>
      </c>
      <c r="R1202" s="193">
        <f>Q1202*H1202</f>
        <v>0.32495550000000001</v>
      </c>
      <c r="S1202" s="193">
        <v>0</v>
      </c>
      <c r="T1202" s="194">
        <f>S1202*H1202</f>
        <v>0</v>
      </c>
      <c r="AR1202" s="93" t="s">
        <v>266</v>
      </c>
      <c r="AT1202" s="93" t="s">
        <v>171</v>
      </c>
      <c r="AU1202" s="93" t="s">
        <v>81</v>
      </c>
      <c r="AY1202" s="93" t="s">
        <v>169</v>
      </c>
      <c r="BE1202" s="195">
        <f>IF(N1202="základní",J1202,0)</f>
        <v>0</v>
      </c>
      <c r="BF1202" s="195">
        <f>IF(N1202="snížená",J1202,0)</f>
        <v>0</v>
      </c>
      <c r="BG1202" s="195">
        <f>IF(N1202="zákl. přenesená",J1202,0)</f>
        <v>0</v>
      </c>
      <c r="BH1202" s="195">
        <f>IF(N1202="sníž. přenesená",J1202,0)</f>
        <v>0</v>
      </c>
      <c r="BI1202" s="195">
        <f>IF(N1202="nulová",J1202,0)</f>
        <v>0</v>
      </c>
      <c r="BJ1202" s="93" t="s">
        <v>79</v>
      </c>
      <c r="BK1202" s="195">
        <f>ROUND(I1202*H1202,2)</f>
        <v>0</v>
      </c>
      <c r="BL1202" s="93" t="s">
        <v>266</v>
      </c>
      <c r="BM1202" s="93" t="s">
        <v>1469</v>
      </c>
    </row>
    <row r="1203" spans="2:65" s="205" customFormat="1" x14ac:dyDescent="0.3">
      <c r="B1203" s="204"/>
      <c r="D1203" s="198" t="s">
        <v>178</v>
      </c>
      <c r="E1203" s="206" t="s">
        <v>5</v>
      </c>
      <c r="F1203" s="207" t="s">
        <v>1002</v>
      </c>
      <c r="H1203" s="208">
        <v>54.95</v>
      </c>
      <c r="L1203" s="204"/>
      <c r="M1203" s="209"/>
      <c r="N1203" s="210"/>
      <c r="O1203" s="210"/>
      <c r="P1203" s="210"/>
      <c r="Q1203" s="210"/>
      <c r="R1203" s="210"/>
      <c r="S1203" s="210"/>
      <c r="T1203" s="211"/>
      <c r="AT1203" s="206" t="s">
        <v>178</v>
      </c>
      <c r="AU1203" s="206" t="s">
        <v>81</v>
      </c>
      <c r="AV1203" s="205" t="s">
        <v>81</v>
      </c>
      <c r="AW1203" s="205" t="s">
        <v>35</v>
      </c>
      <c r="AX1203" s="205" t="s">
        <v>71</v>
      </c>
      <c r="AY1203" s="206" t="s">
        <v>169</v>
      </c>
    </row>
    <row r="1204" spans="2:65" s="205" customFormat="1" x14ac:dyDescent="0.3">
      <c r="B1204" s="204"/>
      <c r="D1204" s="198" t="s">
        <v>178</v>
      </c>
      <c r="E1204" s="206" t="s">
        <v>5</v>
      </c>
      <c r="F1204" s="207" t="s">
        <v>1470</v>
      </c>
      <c r="H1204" s="208">
        <v>27.99</v>
      </c>
      <c r="L1204" s="204"/>
      <c r="M1204" s="209"/>
      <c r="N1204" s="210"/>
      <c r="O1204" s="210"/>
      <c r="P1204" s="210"/>
      <c r="Q1204" s="210"/>
      <c r="R1204" s="210"/>
      <c r="S1204" s="210"/>
      <c r="T1204" s="211"/>
      <c r="AT1204" s="206" t="s">
        <v>178</v>
      </c>
      <c r="AU1204" s="206" t="s">
        <v>81</v>
      </c>
      <c r="AV1204" s="205" t="s">
        <v>81</v>
      </c>
      <c r="AW1204" s="205" t="s">
        <v>35</v>
      </c>
      <c r="AX1204" s="205" t="s">
        <v>71</v>
      </c>
      <c r="AY1204" s="206" t="s">
        <v>169</v>
      </c>
    </row>
    <row r="1205" spans="2:65" s="205" customFormat="1" x14ac:dyDescent="0.3">
      <c r="B1205" s="204"/>
      <c r="D1205" s="198" t="s">
        <v>178</v>
      </c>
      <c r="E1205" s="206" t="s">
        <v>5</v>
      </c>
      <c r="F1205" s="207" t="s">
        <v>1471</v>
      </c>
      <c r="H1205" s="208">
        <v>11.25</v>
      </c>
      <c r="L1205" s="204"/>
      <c r="M1205" s="209"/>
      <c r="N1205" s="210"/>
      <c r="O1205" s="210"/>
      <c r="P1205" s="210"/>
      <c r="Q1205" s="210"/>
      <c r="R1205" s="210"/>
      <c r="S1205" s="210"/>
      <c r="T1205" s="211"/>
      <c r="AT1205" s="206" t="s">
        <v>178</v>
      </c>
      <c r="AU1205" s="206" t="s">
        <v>81</v>
      </c>
      <c r="AV1205" s="205" t="s">
        <v>81</v>
      </c>
      <c r="AW1205" s="205" t="s">
        <v>35</v>
      </c>
      <c r="AX1205" s="205" t="s">
        <v>71</v>
      </c>
      <c r="AY1205" s="206" t="s">
        <v>169</v>
      </c>
    </row>
    <row r="1206" spans="2:65" s="213" customFormat="1" x14ac:dyDescent="0.3">
      <c r="B1206" s="212"/>
      <c r="D1206" s="198" t="s">
        <v>178</v>
      </c>
      <c r="E1206" s="214" t="s">
        <v>5</v>
      </c>
      <c r="F1206" s="215" t="s">
        <v>181</v>
      </c>
      <c r="H1206" s="216">
        <v>94.19</v>
      </c>
      <c r="L1206" s="212"/>
      <c r="M1206" s="217"/>
      <c r="N1206" s="218"/>
      <c r="O1206" s="218"/>
      <c r="P1206" s="218"/>
      <c r="Q1206" s="218"/>
      <c r="R1206" s="218"/>
      <c r="S1206" s="218"/>
      <c r="T1206" s="219"/>
      <c r="AT1206" s="214" t="s">
        <v>178</v>
      </c>
      <c r="AU1206" s="214" t="s">
        <v>81</v>
      </c>
      <c r="AV1206" s="213" t="s">
        <v>176</v>
      </c>
      <c r="AW1206" s="213" t="s">
        <v>35</v>
      </c>
      <c r="AX1206" s="213" t="s">
        <v>79</v>
      </c>
      <c r="AY1206" s="214" t="s">
        <v>169</v>
      </c>
    </row>
    <row r="1207" spans="2:65" s="103" customFormat="1" ht="16.5" customHeight="1" x14ac:dyDescent="0.3">
      <c r="B1207" s="104"/>
      <c r="C1207" s="223">
        <f>MAX($C$106:C1206)+1</f>
        <v>271</v>
      </c>
      <c r="D1207" s="223" t="s">
        <v>397</v>
      </c>
      <c r="E1207" s="224" t="s">
        <v>1472</v>
      </c>
      <c r="F1207" s="225" t="s">
        <v>1473</v>
      </c>
      <c r="G1207" s="226" t="s">
        <v>188</v>
      </c>
      <c r="H1207" s="227">
        <v>60.445</v>
      </c>
      <c r="I1207" s="88"/>
      <c r="J1207" s="228">
        <f>ROUND(I1207*H1207,2)</f>
        <v>0</v>
      </c>
      <c r="K1207" s="225" t="s">
        <v>175</v>
      </c>
      <c r="L1207" s="229"/>
      <c r="M1207" s="230" t="s">
        <v>5</v>
      </c>
      <c r="N1207" s="231" t="s">
        <v>42</v>
      </c>
      <c r="O1207" s="105"/>
      <c r="P1207" s="193">
        <f>O1207*H1207</f>
        <v>0</v>
      </c>
      <c r="Q1207" s="193">
        <v>1.9199999999999998E-2</v>
      </c>
      <c r="R1207" s="193">
        <f>Q1207*H1207</f>
        <v>1.1605439999999998</v>
      </c>
      <c r="S1207" s="193">
        <v>0</v>
      </c>
      <c r="T1207" s="194">
        <f>S1207*H1207</f>
        <v>0</v>
      </c>
      <c r="AR1207" s="93" t="s">
        <v>402</v>
      </c>
      <c r="AT1207" s="93" t="s">
        <v>397</v>
      </c>
      <c r="AU1207" s="93" t="s">
        <v>81</v>
      </c>
      <c r="AY1207" s="93" t="s">
        <v>169</v>
      </c>
      <c r="BE1207" s="195">
        <f>IF(N1207="základní",J1207,0)</f>
        <v>0</v>
      </c>
      <c r="BF1207" s="195">
        <f>IF(N1207="snížená",J1207,0)</f>
        <v>0</v>
      </c>
      <c r="BG1207" s="195">
        <f>IF(N1207="zákl. přenesená",J1207,0)</f>
        <v>0</v>
      </c>
      <c r="BH1207" s="195">
        <f>IF(N1207="sníž. přenesená",J1207,0)</f>
        <v>0</v>
      </c>
      <c r="BI1207" s="195">
        <f>IF(N1207="nulová",J1207,0)</f>
        <v>0</v>
      </c>
      <c r="BJ1207" s="93" t="s">
        <v>79</v>
      </c>
      <c r="BK1207" s="195">
        <f>ROUND(I1207*H1207,2)</f>
        <v>0</v>
      </c>
      <c r="BL1207" s="93" t="s">
        <v>266</v>
      </c>
      <c r="BM1207" s="93" t="s">
        <v>1474</v>
      </c>
    </row>
    <row r="1208" spans="2:65" s="205" customFormat="1" x14ac:dyDescent="0.3">
      <c r="B1208" s="204"/>
      <c r="D1208" s="198" t="s">
        <v>178</v>
      </c>
      <c r="F1208" s="207" t="s">
        <v>1475</v>
      </c>
      <c r="H1208" s="208">
        <v>60.445</v>
      </c>
      <c r="L1208" s="204"/>
      <c r="M1208" s="209"/>
      <c r="N1208" s="210"/>
      <c r="O1208" s="210"/>
      <c r="P1208" s="210"/>
      <c r="Q1208" s="210"/>
      <c r="R1208" s="210"/>
      <c r="S1208" s="210"/>
      <c r="T1208" s="211"/>
      <c r="AT1208" s="206" t="s">
        <v>178</v>
      </c>
      <c r="AU1208" s="206" t="s">
        <v>81</v>
      </c>
      <c r="AV1208" s="205" t="s">
        <v>81</v>
      </c>
      <c r="AW1208" s="205" t="s">
        <v>6</v>
      </c>
      <c r="AX1208" s="205" t="s">
        <v>79</v>
      </c>
      <c r="AY1208" s="206" t="s">
        <v>169</v>
      </c>
    </row>
    <row r="1209" spans="2:65" s="103" customFormat="1" ht="16.5" customHeight="1" x14ac:dyDescent="0.3">
      <c r="B1209" s="104"/>
      <c r="C1209" s="223">
        <f>MAX($C$106:C1208)+1</f>
        <v>272</v>
      </c>
      <c r="D1209" s="223" t="s">
        <v>397</v>
      </c>
      <c r="E1209" s="224" t="s">
        <v>1476</v>
      </c>
      <c r="F1209" s="225" t="s">
        <v>1473</v>
      </c>
      <c r="G1209" s="226" t="s">
        <v>188</v>
      </c>
      <c r="H1209" s="227">
        <v>30.789000000000001</v>
      </c>
      <c r="I1209" s="88"/>
      <c r="J1209" s="228">
        <f>ROUND(I1209*H1209,2)</f>
        <v>0</v>
      </c>
      <c r="K1209" s="225" t="s">
        <v>5</v>
      </c>
      <c r="L1209" s="229"/>
      <c r="M1209" s="230" t="s">
        <v>5</v>
      </c>
      <c r="N1209" s="231" t="s">
        <v>42</v>
      </c>
      <c r="O1209" s="105"/>
      <c r="P1209" s="193">
        <f>O1209*H1209</f>
        <v>0</v>
      </c>
      <c r="Q1209" s="193">
        <v>1.9199999999999998E-2</v>
      </c>
      <c r="R1209" s="193">
        <f>Q1209*H1209</f>
        <v>0.59114880000000003</v>
      </c>
      <c r="S1209" s="193">
        <v>0</v>
      </c>
      <c r="T1209" s="194">
        <f>S1209*H1209</f>
        <v>0</v>
      </c>
      <c r="AR1209" s="93" t="s">
        <v>402</v>
      </c>
      <c r="AT1209" s="93" t="s">
        <v>397</v>
      </c>
      <c r="AU1209" s="93" t="s">
        <v>81</v>
      </c>
      <c r="AY1209" s="93" t="s">
        <v>169</v>
      </c>
      <c r="BE1209" s="195">
        <f>IF(N1209="základní",J1209,0)</f>
        <v>0</v>
      </c>
      <c r="BF1209" s="195">
        <f>IF(N1209="snížená",J1209,0)</f>
        <v>0</v>
      </c>
      <c r="BG1209" s="195">
        <f>IF(N1209="zákl. přenesená",J1209,0)</f>
        <v>0</v>
      </c>
      <c r="BH1209" s="195">
        <f>IF(N1209="sníž. přenesená",J1209,0)</f>
        <v>0</v>
      </c>
      <c r="BI1209" s="195">
        <f>IF(N1209="nulová",J1209,0)</f>
        <v>0</v>
      </c>
      <c r="BJ1209" s="93" t="s">
        <v>79</v>
      </c>
      <c r="BK1209" s="195">
        <f>ROUND(I1209*H1209,2)</f>
        <v>0</v>
      </c>
      <c r="BL1209" s="93" t="s">
        <v>266</v>
      </c>
      <c r="BM1209" s="93" t="s">
        <v>1477</v>
      </c>
    </row>
    <row r="1210" spans="2:65" s="205" customFormat="1" x14ac:dyDescent="0.3">
      <c r="B1210" s="204"/>
      <c r="D1210" s="198" t="s">
        <v>178</v>
      </c>
      <c r="F1210" s="207" t="s">
        <v>1478</v>
      </c>
      <c r="H1210" s="208">
        <v>30.789000000000001</v>
      </c>
      <c r="L1210" s="204"/>
      <c r="M1210" s="209"/>
      <c r="N1210" s="210"/>
      <c r="O1210" s="210"/>
      <c r="P1210" s="210"/>
      <c r="Q1210" s="210"/>
      <c r="R1210" s="210"/>
      <c r="S1210" s="210"/>
      <c r="T1210" s="211"/>
      <c r="AT1210" s="206" t="s">
        <v>178</v>
      </c>
      <c r="AU1210" s="206" t="s">
        <v>81</v>
      </c>
      <c r="AV1210" s="205" t="s">
        <v>81</v>
      </c>
      <c r="AW1210" s="205" t="s">
        <v>6</v>
      </c>
      <c r="AX1210" s="205" t="s">
        <v>79</v>
      </c>
      <c r="AY1210" s="206" t="s">
        <v>169</v>
      </c>
    </row>
    <row r="1211" spans="2:65" s="103" customFormat="1" ht="16.5" customHeight="1" x14ac:dyDescent="0.3">
      <c r="B1211" s="104"/>
      <c r="C1211" s="223">
        <f>MAX($C$106:C1210)+1</f>
        <v>273</v>
      </c>
      <c r="D1211" s="223" t="s">
        <v>397</v>
      </c>
      <c r="E1211" s="224" t="s">
        <v>1479</v>
      </c>
      <c r="F1211" s="225" t="s">
        <v>1473</v>
      </c>
      <c r="G1211" s="226" t="s">
        <v>188</v>
      </c>
      <c r="H1211" s="227">
        <v>12.375</v>
      </c>
      <c r="I1211" s="88"/>
      <c r="J1211" s="228">
        <f>ROUND(I1211*H1211,2)</f>
        <v>0</v>
      </c>
      <c r="K1211" s="225" t="s">
        <v>5</v>
      </c>
      <c r="L1211" s="229"/>
      <c r="M1211" s="230" t="s">
        <v>5</v>
      </c>
      <c r="N1211" s="231" t="s">
        <v>42</v>
      </c>
      <c r="O1211" s="105"/>
      <c r="P1211" s="193">
        <f>O1211*H1211</f>
        <v>0</v>
      </c>
      <c r="Q1211" s="193">
        <v>1.9199999999999998E-2</v>
      </c>
      <c r="R1211" s="193">
        <f>Q1211*H1211</f>
        <v>0.23759999999999998</v>
      </c>
      <c r="S1211" s="193">
        <v>0</v>
      </c>
      <c r="T1211" s="194">
        <f>S1211*H1211</f>
        <v>0</v>
      </c>
      <c r="AR1211" s="93" t="s">
        <v>402</v>
      </c>
      <c r="AT1211" s="93" t="s">
        <v>397</v>
      </c>
      <c r="AU1211" s="93" t="s">
        <v>81</v>
      </c>
      <c r="AY1211" s="93" t="s">
        <v>169</v>
      </c>
      <c r="BE1211" s="195">
        <f>IF(N1211="základní",J1211,0)</f>
        <v>0</v>
      </c>
      <c r="BF1211" s="195">
        <f>IF(N1211="snížená",J1211,0)</f>
        <v>0</v>
      </c>
      <c r="BG1211" s="195">
        <f>IF(N1211="zákl. přenesená",J1211,0)</f>
        <v>0</v>
      </c>
      <c r="BH1211" s="195">
        <f>IF(N1211="sníž. přenesená",J1211,0)</f>
        <v>0</v>
      </c>
      <c r="BI1211" s="195">
        <f>IF(N1211="nulová",J1211,0)</f>
        <v>0</v>
      </c>
      <c r="BJ1211" s="93" t="s">
        <v>79</v>
      </c>
      <c r="BK1211" s="195">
        <f>ROUND(I1211*H1211,2)</f>
        <v>0</v>
      </c>
      <c r="BL1211" s="93" t="s">
        <v>266</v>
      </c>
      <c r="BM1211" s="93" t="s">
        <v>1480</v>
      </c>
    </row>
    <row r="1212" spans="2:65" s="205" customFormat="1" x14ac:dyDescent="0.3">
      <c r="B1212" s="204"/>
      <c r="D1212" s="198" t="s">
        <v>178</v>
      </c>
      <c r="F1212" s="207" t="s">
        <v>1481</v>
      </c>
      <c r="H1212" s="208">
        <v>12.375</v>
      </c>
      <c r="L1212" s="204"/>
      <c r="M1212" s="209"/>
      <c r="N1212" s="210"/>
      <c r="O1212" s="210"/>
      <c r="P1212" s="210"/>
      <c r="Q1212" s="210"/>
      <c r="R1212" s="210"/>
      <c r="S1212" s="210"/>
      <c r="T1212" s="211"/>
      <c r="AT1212" s="206" t="s">
        <v>178</v>
      </c>
      <c r="AU1212" s="206" t="s">
        <v>81</v>
      </c>
      <c r="AV1212" s="205" t="s">
        <v>81</v>
      </c>
      <c r="AW1212" s="205" t="s">
        <v>6</v>
      </c>
      <c r="AX1212" s="205" t="s">
        <v>79</v>
      </c>
      <c r="AY1212" s="206" t="s">
        <v>169</v>
      </c>
    </row>
    <row r="1213" spans="2:65" s="103" customFormat="1" ht="25.5" customHeight="1" x14ac:dyDescent="0.3">
      <c r="B1213" s="104"/>
      <c r="C1213" s="185">
        <f>MAX($C$106:C1212)+1</f>
        <v>274</v>
      </c>
      <c r="D1213" s="185" t="s">
        <v>171</v>
      </c>
      <c r="E1213" s="186" t="s">
        <v>1482</v>
      </c>
      <c r="F1213" s="187" t="s">
        <v>1483</v>
      </c>
      <c r="G1213" s="188" t="s">
        <v>188</v>
      </c>
      <c r="H1213" s="189">
        <v>23.25</v>
      </c>
      <c r="I1213" s="87"/>
      <c r="J1213" s="190">
        <f>ROUND(I1213*H1213,2)</f>
        <v>0</v>
      </c>
      <c r="K1213" s="187" t="s">
        <v>175</v>
      </c>
      <c r="L1213" s="104"/>
      <c r="M1213" s="191" t="s">
        <v>5</v>
      </c>
      <c r="N1213" s="192" t="s">
        <v>42</v>
      </c>
      <c r="O1213" s="105"/>
      <c r="P1213" s="193">
        <f>O1213*H1213</f>
        <v>0</v>
      </c>
      <c r="Q1213" s="193">
        <v>0</v>
      </c>
      <c r="R1213" s="193">
        <f>Q1213*H1213</f>
        <v>0</v>
      </c>
      <c r="S1213" s="193">
        <v>0</v>
      </c>
      <c r="T1213" s="194">
        <f>S1213*H1213</f>
        <v>0</v>
      </c>
      <c r="AR1213" s="93" t="s">
        <v>266</v>
      </c>
      <c r="AT1213" s="93" t="s">
        <v>171</v>
      </c>
      <c r="AU1213" s="93" t="s">
        <v>81</v>
      </c>
      <c r="AY1213" s="93" t="s">
        <v>169</v>
      </c>
      <c r="BE1213" s="195">
        <f>IF(N1213="základní",J1213,0)</f>
        <v>0</v>
      </c>
      <c r="BF1213" s="195">
        <f>IF(N1213="snížená",J1213,0)</f>
        <v>0</v>
      </c>
      <c r="BG1213" s="195">
        <f>IF(N1213="zákl. přenesená",J1213,0)</f>
        <v>0</v>
      </c>
      <c r="BH1213" s="195">
        <f>IF(N1213="sníž. přenesená",J1213,0)</f>
        <v>0</v>
      </c>
      <c r="BI1213" s="195">
        <f>IF(N1213="nulová",J1213,0)</f>
        <v>0</v>
      </c>
      <c r="BJ1213" s="93" t="s">
        <v>79</v>
      </c>
      <c r="BK1213" s="195">
        <f>ROUND(I1213*H1213,2)</f>
        <v>0</v>
      </c>
      <c r="BL1213" s="93" t="s">
        <v>266</v>
      </c>
      <c r="BM1213" s="93" t="s">
        <v>1484</v>
      </c>
    </row>
    <row r="1214" spans="2:65" s="205" customFormat="1" x14ac:dyDescent="0.3">
      <c r="B1214" s="204"/>
      <c r="D1214" s="198" t="s">
        <v>178</v>
      </c>
      <c r="E1214" s="206" t="s">
        <v>5</v>
      </c>
      <c r="F1214" s="207" t="s">
        <v>1485</v>
      </c>
      <c r="H1214" s="208">
        <v>18.52</v>
      </c>
      <c r="L1214" s="204"/>
      <c r="M1214" s="209"/>
      <c r="N1214" s="210"/>
      <c r="O1214" s="210"/>
      <c r="P1214" s="210"/>
      <c r="Q1214" s="210"/>
      <c r="R1214" s="210"/>
      <c r="S1214" s="210"/>
      <c r="T1214" s="211"/>
      <c r="AT1214" s="206" t="s">
        <v>178</v>
      </c>
      <c r="AU1214" s="206" t="s">
        <v>81</v>
      </c>
      <c r="AV1214" s="205" t="s">
        <v>81</v>
      </c>
      <c r="AW1214" s="205" t="s">
        <v>35</v>
      </c>
      <c r="AX1214" s="205" t="s">
        <v>71</v>
      </c>
      <c r="AY1214" s="206" t="s">
        <v>169</v>
      </c>
    </row>
    <row r="1215" spans="2:65" s="205" customFormat="1" x14ac:dyDescent="0.3">
      <c r="B1215" s="204"/>
      <c r="D1215" s="198" t="s">
        <v>178</v>
      </c>
      <c r="E1215" s="206" t="s">
        <v>5</v>
      </c>
      <c r="F1215" s="207" t="s">
        <v>1486</v>
      </c>
      <c r="H1215" s="208">
        <v>4.7300000000000004</v>
      </c>
      <c r="L1215" s="204"/>
      <c r="M1215" s="209"/>
      <c r="N1215" s="210"/>
      <c r="O1215" s="210"/>
      <c r="P1215" s="210"/>
      <c r="Q1215" s="210"/>
      <c r="R1215" s="210"/>
      <c r="S1215" s="210"/>
      <c r="T1215" s="211"/>
      <c r="AT1215" s="206" t="s">
        <v>178</v>
      </c>
      <c r="AU1215" s="206" t="s">
        <v>81</v>
      </c>
      <c r="AV1215" s="205" t="s">
        <v>81</v>
      </c>
      <c r="AW1215" s="205" t="s">
        <v>35</v>
      </c>
      <c r="AX1215" s="205" t="s">
        <v>71</v>
      </c>
      <c r="AY1215" s="206" t="s">
        <v>169</v>
      </c>
    </row>
    <row r="1216" spans="2:65" s="213" customFormat="1" x14ac:dyDescent="0.3">
      <c r="B1216" s="212"/>
      <c r="D1216" s="198" t="s">
        <v>178</v>
      </c>
      <c r="E1216" s="214" t="s">
        <v>5</v>
      </c>
      <c r="F1216" s="215" t="s">
        <v>181</v>
      </c>
      <c r="H1216" s="216">
        <v>23.25</v>
      </c>
      <c r="L1216" s="212"/>
      <c r="M1216" s="217"/>
      <c r="N1216" s="218"/>
      <c r="O1216" s="218"/>
      <c r="P1216" s="218"/>
      <c r="Q1216" s="218"/>
      <c r="R1216" s="218"/>
      <c r="S1216" s="218"/>
      <c r="T1216" s="219"/>
      <c r="AT1216" s="214" t="s">
        <v>178</v>
      </c>
      <c r="AU1216" s="214" t="s">
        <v>81</v>
      </c>
      <c r="AV1216" s="213" t="s">
        <v>176</v>
      </c>
      <c r="AW1216" s="213" t="s">
        <v>35</v>
      </c>
      <c r="AX1216" s="213" t="s">
        <v>79</v>
      </c>
      <c r="AY1216" s="214" t="s">
        <v>169</v>
      </c>
    </row>
    <row r="1217" spans="2:65" s="103" customFormat="1" ht="16.5" customHeight="1" x14ac:dyDescent="0.3">
      <c r="B1217" s="104"/>
      <c r="C1217" s="185">
        <f>MAX($C$106:C1216)+1</f>
        <v>275</v>
      </c>
      <c r="D1217" s="185" t="s">
        <v>171</v>
      </c>
      <c r="E1217" s="186" t="s">
        <v>1487</v>
      </c>
      <c r="F1217" s="187" t="s">
        <v>1488</v>
      </c>
      <c r="G1217" s="188" t="s">
        <v>188</v>
      </c>
      <c r="H1217" s="189">
        <v>94.19</v>
      </c>
      <c r="I1217" s="87"/>
      <c r="J1217" s="190">
        <f>ROUND(I1217*H1217,2)</f>
        <v>0</v>
      </c>
      <c r="K1217" s="187" t="s">
        <v>175</v>
      </c>
      <c r="L1217" s="104"/>
      <c r="M1217" s="191" t="s">
        <v>5</v>
      </c>
      <c r="N1217" s="192" t="s">
        <v>42</v>
      </c>
      <c r="O1217" s="105"/>
      <c r="P1217" s="193">
        <f>O1217*H1217</f>
        <v>0</v>
      </c>
      <c r="Q1217" s="193">
        <v>2.9999999999999997E-4</v>
      </c>
      <c r="R1217" s="193">
        <f>Q1217*H1217</f>
        <v>2.8256999999999997E-2</v>
      </c>
      <c r="S1217" s="193">
        <v>0</v>
      </c>
      <c r="T1217" s="194">
        <f>S1217*H1217</f>
        <v>0</v>
      </c>
      <c r="AR1217" s="93" t="s">
        <v>266</v>
      </c>
      <c r="AT1217" s="93" t="s">
        <v>171</v>
      </c>
      <c r="AU1217" s="93" t="s">
        <v>81</v>
      </c>
      <c r="AY1217" s="93" t="s">
        <v>169</v>
      </c>
      <c r="BE1217" s="195">
        <f>IF(N1217="základní",J1217,0)</f>
        <v>0</v>
      </c>
      <c r="BF1217" s="195">
        <f>IF(N1217="snížená",J1217,0)</f>
        <v>0</v>
      </c>
      <c r="BG1217" s="195">
        <f>IF(N1217="zákl. přenesená",J1217,0)</f>
        <v>0</v>
      </c>
      <c r="BH1217" s="195">
        <f>IF(N1217="sníž. přenesená",J1217,0)</f>
        <v>0</v>
      </c>
      <c r="BI1217" s="195">
        <f>IF(N1217="nulová",J1217,0)</f>
        <v>0</v>
      </c>
      <c r="BJ1217" s="93" t="s">
        <v>79</v>
      </c>
      <c r="BK1217" s="195">
        <f>ROUND(I1217*H1217,2)</f>
        <v>0</v>
      </c>
      <c r="BL1217" s="93" t="s">
        <v>266</v>
      </c>
      <c r="BM1217" s="93" t="s">
        <v>1489</v>
      </c>
    </row>
    <row r="1218" spans="2:65" s="103" customFormat="1" ht="40.5" x14ac:dyDescent="0.3">
      <c r="B1218" s="104"/>
      <c r="D1218" s="198" t="s">
        <v>207</v>
      </c>
      <c r="F1218" s="220" t="s">
        <v>1490</v>
      </c>
      <c r="L1218" s="104"/>
      <c r="M1218" s="221"/>
      <c r="N1218" s="105"/>
      <c r="O1218" s="105"/>
      <c r="P1218" s="105"/>
      <c r="Q1218" s="105"/>
      <c r="R1218" s="105"/>
      <c r="S1218" s="105"/>
      <c r="T1218" s="222"/>
      <c r="AT1218" s="93" t="s">
        <v>207</v>
      </c>
      <c r="AU1218" s="93" t="s">
        <v>81</v>
      </c>
    </row>
    <row r="1219" spans="2:65" s="205" customFormat="1" x14ac:dyDescent="0.3">
      <c r="B1219" s="204"/>
      <c r="D1219" s="198" t="s">
        <v>178</v>
      </c>
      <c r="E1219" s="206" t="s">
        <v>5</v>
      </c>
      <c r="F1219" s="207" t="s">
        <v>1002</v>
      </c>
      <c r="H1219" s="208">
        <v>54.95</v>
      </c>
      <c r="L1219" s="204"/>
      <c r="M1219" s="209"/>
      <c r="N1219" s="210"/>
      <c r="O1219" s="210"/>
      <c r="P1219" s="210"/>
      <c r="Q1219" s="210"/>
      <c r="R1219" s="210"/>
      <c r="S1219" s="210"/>
      <c r="T1219" s="211"/>
      <c r="AT1219" s="206" t="s">
        <v>178</v>
      </c>
      <c r="AU1219" s="206" t="s">
        <v>81</v>
      </c>
      <c r="AV1219" s="205" t="s">
        <v>81</v>
      </c>
      <c r="AW1219" s="205" t="s">
        <v>35</v>
      </c>
      <c r="AX1219" s="205" t="s">
        <v>71</v>
      </c>
      <c r="AY1219" s="206" t="s">
        <v>169</v>
      </c>
    </row>
    <row r="1220" spans="2:65" s="205" customFormat="1" x14ac:dyDescent="0.3">
      <c r="B1220" s="204"/>
      <c r="D1220" s="198" t="s">
        <v>178</v>
      </c>
      <c r="E1220" s="206" t="s">
        <v>5</v>
      </c>
      <c r="F1220" s="207" t="s">
        <v>1003</v>
      </c>
      <c r="H1220" s="208">
        <v>27.99</v>
      </c>
      <c r="L1220" s="204"/>
      <c r="M1220" s="209"/>
      <c r="N1220" s="210"/>
      <c r="O1220" s="210"/>
      <c r="P1220" s="210"/>
      <c r="Q1220" s="210"/>
      <c r="R1220" s="210"/>
      <c r="S1220" s="210"/>
      <c r="T1220" s="211"/>
      <c r="AT1220" s="206" t="s">
        <v>178</v>
      </c>
      <c r="AU1220" s="206" t="s">
        <v>81</v>
      </c>
      <c r="AV1220" s="205" t="s">
        <v>81</v>
      </c>
      <c r="AW1220" s="205" t="s">
        <v>35</v>
      </c>
      <c r="AX1220" s="205" t="s">
        <v>71</v>
      </c>
      <c r="AY1220" s="206" t="s">
        <v>169</v>
      </c>
    </row>
    <row r="1221" spans="2:65" s="205" customFormat="1" x14ac:dyDescent="0.3">
      <c r="B1221" s="204"/>
      <c r="D1221" s="198" t="s">
        <v>178</v>
      </c>
      <c r="E1221" s="206" t="s">
        <v>5</v>
      </c>
      <c r="F1221" s="207" t="s">
        <v>1491</v>
      </c>
      <c r="H1221" s="208">
        <v>11.25</v>
      </c>
      <c r="L1221" s="204"/>
      <c r="M1221" s="209"/>
      <c r="N1221" s="210"/>
      <c r="O1221" s="210"/>
      <c r="P1221" s="210"/>
      <c r="Q1221" s="210"/>
      <c r="R1221" s="210"/>
      <c r="S1221" s="210"/>
      <c r="T1221" s="211"/>
      <c r="AT1221" s="206" t="s">
        <v>178</v>
      </c>
      <c r="AU1221" s="206" t="s">
        <v>81</v>
      </c>
      <c r="AV1221" s="205" t="s">
        <v>81</v>
      </c>
      <c r="AW1221" s="205" t="s">
        <v>35</v>
      </c>
      <c r="AX1221" s="205" t="s">
        <v>71</v>
      </c>
      <c r="AY1221" s="206" t="s">
        <v>169</v>
      </c>
    </row>
    <row r="1222" spans="2:65" s="213" customFormat="1" x14ac:dyDescent="0.3">
      <c r="B1222" s="212"/>
      <c r="D1222" s="198" t="s">
        <v>178</v>
      </c>
      <c r="E1222" s="214" t="s">
        <v>5</v>
      </c>
      <c r="F1222" s="215" t="s">
        <v>181</v>
      </c>
      <c r="H1222" s="216">
        <v>94.19</v>
      </c>
      <c r="L1222" s="212"/>
      <c r="M1222" s="217"/>
      <c r="N1222" s="218"/>
      <c r="O1222" s="218"/>
      <c r="P1222" s="218"/>
      <c r="Q1222" s="218"/>
      <c r="R1222" s="218"/>
      <c r="S1222" s="218"/>
      <c r="T1222" s="219"/>
      <c r="AT1222" s="214" t="s">
        <v>178</v>
      </c>
      <c r="AU1222" s="214" t="s">
        <v>81</v>
      </c>
      <c r="AV1222" s="213" t="s">
        <v>176</v>
      </c>
      <c r="AW1222" s="213" t="s">
        <v>35</v>
      </c>
      <c r="AX1222" s="213" t="s">
        <v>79</v>
      </c>
      <c r="AY1222" s="214" t="s">
        <v>169</v>
      </c>
    </row>
    <row r="1223" spans="2:65" s="103" customFormat="1" ht="16.5" customHeight="1" x14ac:dyDescent="0.3">
      <c r="B1223" s="104"/>
      <c r="C1223" s="185">
        <f>MAX($C$106:C1222)+1</f>
        <v>276</v>
      </c>
      <c r="D1223" s="185" t="s">
        <v>171</v>
      </c>
      <c r="E1223" s="186" t="s">
        <v>1492</v>
      </c>
      <c r="F1223" s="187" t="s">
        <v>2034</v>
      </c>
      <c r="G1223" s="188" t="s">
        <v>199</v>
      </c>
      <c r="H1223" s="189">
        <v>104.181</v>
      </c>
      <c r="I1223" s="87"/>
      <c r="J1223" s="190">
        <f>ROUND(I1223*H1223,2)</f>
        <v>0</v>
      </c>
      <c r="K1223" s="187" t="s">
        <v>5</v>
      </c>
      <c r="L1223" s="104"/>
      <c r="M1223" s="191" t="s">
        <v>5</v>
      </c>
      <c r="N1223" s="192" t="s">
        <v>42</v>
      </c>
      <c r="O1223" s="105"/>
      <c r="P1223" s="193">
        <f>O1223*H1223</f>
        <v>0</v>
      </c>
      <c r="Q1223" s="193">
        <v>0</v>
      </c>
      <c r="R1223" s="193">
        <f>Q1223*H1223</f>
        <v>0</v>
      </c>
      <c r="S1223" s="193">
        <v>0</v>
      </c>
      <c r="T1223" s="194">
        <f>S1223*H1223</f>
        <v>0</v>
      </c>
      <c r="AR1223" s="93" t="s">
        <v>266</v>
      </c>
      <c r="AT1223" s="93" t="s">
        <v>171</v>
      </c>
      <c r="AU1223" s="93" t="s">
        <v>81</v>
      </c>
      <c r="AY1223" s="93" t="s">
        <v>169</v>
      </c>
      <c r="BE1223" s="195">
        <f>IF(N1223="základní",J1223,0)</f>
        <v>0</v>
      </c>
      <c r="BF1223" s="195">
        <f>IF(N1223="snížená",J1223,0)</f>
        <v>0</v>
      </c>
      <c r="BG1223" s="195">
        <f>IF(N1223="zákl. přenesená",J1223,0)</f>
        <v>0</v>
      </c>
      <c r="BH1223" s="195">
        <f>IF(N1223="sníž. přenesená",J1223,0)</f>
        <v>0</v>
      </c>
      <c r="BI1223" s="195">
        <f>IF(N1223="nulová",J1223,0)</f>
        <v>0</v>
      </c>
      <c r="BJ1223" s="93" t="s">
        <v>79</v>
      </c>
      <c r="BK1223" s="195">
        <f>ROUND(I1223*H1223,2)</f>
        <v>0</v>
      </c>
      <c r="BL1223" s="93" t="s">
        <v>266</v>
      </c>
      <c r="BM1223" s="93" t="s">
        <v>1493</v>
      </c>
    </row>
    <row r="1224" spans="2:65" s="197" customFormat="1" x14ac:dyDescent="0.3">
      <c r="B1224" s="196"/>
      <c r="D1224" s="198" t="s">
        <v>178</v>
      </c>
      <c r="E1224" s="199" t="s">
        <v>5</v>
      </c>
      <c r="F1224" s="200" t="s">
        <v>1494</v>
      </c>
      <c r="H1224" s="199" t="s">
        <v>5</v>
      </c>
      <c r="L1224" s="196"/>
      <c r="M1224" s="201"/>
      <c r="N1224" s="202"/>
      <c r="O1224" s="202"/>
      <c r="P1224" s="202"/>
      <c r="Q1224" s="202"/>
      <c r="R1224" s="202"/>
      <c r="S1224" s="202"/>
      <c r="T1224" s="203"/>
      <c r="AT1224" s="199" t="s">
        <v>178</v>
      </c>
      <c r="AU1224" s="199" t="s">
        <v>81</v>
      </c>
      <c r="AV1224" s="197" t="s">
        <v>79</v>
      </c>
      <c r="AW1224" s="197" t="s">
        <v>35</v>
      </c>
      <c r="AX1224" s="197" t="s">
        <v>71</v>
      </c>
      <c r="AY1224" s="199" t="s">
        <v>169</v>
      </c>
    </row>
    <row r="1225" spans="2:65" s="205" customFormat="1" x14ac:dyDescent="0.3">
      <c r="B1225" s="204"/>
      <c r="D1225" s="198" t="s">
        <v>178</v>
      </c>
      <c r="E1225" s="206" t="s">
        <v>5</v>
      </c>
      <c r="F1225" s="207" t="s">
        <v>1495</v>
      </c>
      <c r="H1225" s="208">
        <v>104.181</v>
      </c>
      <c r="L1225" s="204"/>
      <c r="M1225" s="209"/>
      <c r="N1225" s="210"/>
      <c r="O1225" s="210"/>
      <c r="P1225" s="210"/>
      <c r="Q1225" s="210"/>
      <c r="R1225" s="210"/>
      <c r="S1225" s="210"/>
      <c r="T1225" s="211"/>
      <c r="AT1225" s="206" t="s">
        <v>178</v>
      </c>
      <c r="AU1225" s="206" t="s">
        <v>81</v>
      </c>
      <c r="AV1225" s="205" t="s">
        <v>81</v>
      </c>
      <c r="AW1225" s="205" t="s">
        <v>35</v>
      </c>
      <c r="AX1225" s="205" t="s">
        <v>71</v>
      </c>
      <c r="AY1225" s="206" t="s">
        <v>169</v>
      </c>
    </row>
    <row r="1226" spans="2:65" s="213" customFormat="1" x14ac:dyDescent="0.3">
      <c r="B1226" s="212"/>
      <c r="D1226" s="198" t="s">
        <v>178</v>
      </c>
      <c r="E1226" s="214" t="s">
        <v>5</v>
      </c>
      <c r="F1226" s="215" t="s">
        <v>181</v>
      </c>
      <c r="H1226" s="216">
        <v>104.181</v>
      </c>
      <c r="L1226" s="212"/>
      <c r="M1226" s="217"/>
      <c r="N1226" s="218"/>
      <c r="O1226" s="218"/>
      <c r="P1226" s="218"/>
      <c r="Q1226" s="218"/>
      <c r="R1226" s="218"/>
      <c r="S1226" s="218"/>
      <c r="T1226" s="219"/>
      <c r="AT1226" s="214" t="s">
        <v>178</v>
      </c>
      <c r="AU1226" s="214" t="s">
        <v>81</v>
      </c>
      <c r="AV1226" s="213" t="s">
        <v>176</v>
      </c>
      <c r="AW1226" s="213" t="s">
        <v>35</v>
      </c>
      <c r="AX1226" s="213" t="s">
        <v>79</v>
      </c>
      <c r="AY1226" s="214" t="s">
        <v>169</v>
      </c>
    </row>
    <row r="1227" spans="2:65" s="103" customFormat="1" ht="38.25" customHeight="1" x14ac:dyDescent="0.3">
      <c r="B1227" s="104"/>
      <c r="C1227" s="185">
        <f>MAX($C$106:C1226)+1</f>
        <v>277</v>
      </c>
      <c r="D1227" s="185" t="s">
        <v>171</v>
      </c>
      <c r="E1227" s="186" t="s">
        <v>1496</v>
      </c>
      <c r="F1227" s="187" t="s">
        <v>1497</v>
      </c>
      <c r="G1227" s="188" t="s">
        <v>315</v>
      </c>
      <c r="H1227" s="189">
        <v>2.343</v>
      </c>
      <c r="I1227" s="87"/>
      <c r="J1227" s="190">
        <f>ROUND(I1227*H1227,2)</f>
        <v>0</v>
      </c>
      <c r="K1227" s="187" t="s">
        <v>175</v>
      </c>
      <c r="L1227" s="104"/>
      <c r="M1227" s="191" t="s">
        <v>5</v>
      </c>
      <c r="N1227" s="192" t="s">
        <v>42</v>
      </c>
      <c r="O1227" s="105"/>
      <c r="P1227" s="193">
        <f>O1227*H1227</f>
        <v>0</v>
      </c>
      <c r="Q1227" s="193">
        <v>0</v>
      </c>
      <c r="R1227" s="193">
        <f>Q1227*H1227</f>
        <v>0</v>
      </c>
      <c r="S1227" s="193">
        <v>0</v>
      </c>
      <c r="T1227" s="194">
        <f>S1227*H1227</f>
        <v>0</v>
      </c>
      <c r="AR1227" s="93" t="s">
        <v>266</v>
      </c>
      <c r="AT1227" s="93" t="s">
        <v>171</v>
      </c>
      <c r="AU1227" s="93" t="s">
        <v>81</v>
      </c>
      <c r="AY1227" s="93" t="s">
        <v>169</v>
      </c>
      <c r="BE1227" s="195">
        <f>IF(N1227="základní",J1227,0)</f>
        <v>0</v>
      </c>
      <c r="BF1227" s="195">
        <f>IF(N1227="snížená",J1227,0)</f>
        <v>0</v>
      </c>
      <c r="BG1227" s="195">
        <f>IF(N1227="zákl. přenesená",J1227,0)</f>
        <v>0</v>
      </c>
      <c r="BH1227" s="195">
        <f>IF(N1227="sníž. přenesená",J1227,0)</f>
        <v>0</v>
      </c>
      <c r="BI1227" s="195">
        <f>IF(N1227="nulová",J1227,0)</f>
        <v>0</v>
      </c>
      <c r="BJ1227" s="93" t="s">
        <v>79</v>
      </c>
      <c r="BK1227" s="195">
        <f>ROUND(I1227*H1227,2)</f>
        <v>0</v>
      </c>
      <c r="BL1227" s="93" t="s">
        <v>266</v>
      </c>
      <c r="BM1227" s="93" t="s">
        <v>1498</v>
      </c>
    </row>
    <row r="1228" spans="2:65" s="103" customFormat="1" ht="121.5" x14ac:dyDescent="0.3">
      <c r="B1228" s="104"/>
      <c r="D1228" s="198" t="s">
        <v>207</v>
      </c>
      <c r="F1228" s="220" t="s">
        <v>1034</v>
      </c>
      <c r="L1228" s="104"/>
      <c r="M1228" s="221"/>
      <c r="N1228" s="105"/>
      <c r="O1228" s="105"/>
      <c r="P1228" s="105"/>
      <c r="Q1228" s="105"/>
      <c r="R1228" s="105"/>
      <c r="S1228" s="105"/>
      <c r="T1228" s="222"/>
      <c r="AT1228" s="93" t="s">
        <v>207</v>
      </c>
      <c r="AU1228" s="93" t="s">
        <v>81</v>
      </c>
    </row>
    <row r="1229" spans="2:65" s="173" customFormat="1" ht="29.85" customHeight="1" x14ac:dyDescent="0.3">
      <c r="B1229" s="172"/>
      <c r="D1229" s="174" t="s">
        <v>70</v>
      </c>
      <c r="E1229" s="183" t="s">
        <v>1499</v>
      </c>
      <c r="F1229" s="183" t="s">
        <v>1500</v>
      </c>
      <c r="J1229" s="184">
        <f>BK1229</f>
        <v>0</v>
      </c>
      <c r="L1229" s="172"/>
      <c r="M1229" s="177"/>
      <c r="N1229" s="178"/>
      <c r="O1229" s="178"/>
      <c r="P1229" s="179">
        <f>SUM(P1230:P1282)</f>
        <v>0</v>
      </c>
      <c r="Q1229" s="178"/>
      <c r="R1229" s="179">
        <f>SUM(R1230:R1282)</f>
        <v>4.0696062599999996</v>
      </c>
      <c r="S1229" s="178"/>
      <c r="T1229" s="180">
        <f>SUM(T1230:T1282)</f>
        <v>4.8000000000000001E-2</v>
      </c>
      <c r="AR1229" s="174" t="s">
        <v>81</v>
      </c>
      <c r="AT1229" s="181" t="s">
        <v>70</v>
      </c>
      <c r="AU1229" s="181" t="s">
        <v>79</v>
      </c>
      <c r="AY1229" s="174" t="s">
        <v>169</v>
      </c>
      <c r="BK1229" s="182">
        <f>SUM(BK1230:BK1282)</f>
        <v>0</v>
      </c>
    </row>
    <row r="1230" spans="2:65" s="103" customFormat="1" ht="16.5" customHeight="1" x14ac:dyDescent="0.3">
      <c r="B1230" s="104"/>
      <c r="C1230" s="185">
        <f>MAX($C$106:C1229)+1</f>
        <v>278</v>
      </c>
      <c r="D1230" s="185" t="s">
        <v>171</v>
      </c>
      <c r="E1230" s="186" t="s">
        <v>2065</v>
      </c>
      <c r="F1230" s="187" t="s">
        <v>2064</v>
      </c>
      <c r="G1230" s="188" t="s">
        <v>188</v>
      </c>
      <c r="H1230" s="189">
        <v>303.19</v>
      </c>
      <c r="I1230" s="87"/>
      <c r="J1230" s="190">
        <f>ROUND(I1230*H1230,2)</f>
        <v>0</v>
      </c>
      <c r="K1230" s="187"/>
      <c r="L1230" s="104"/>
      <c r="M1230" s="191" t="s">
        <v>5</v>
      </c>
      <c r="N1230" s="192" t="s">
        <v>42</v>
      </c>
      <c r="O1230" s="105"/>
      <c r="P1230" s="193">
        <f>O1230*H1230</f>
        <v>0</v>
      </c>
      <c r="Q1230" s="193">
        <v>0</v>
      </c>
      <c r="R1230" s="193">
        <f>Q1230*H1230</f>
        <v>0</v>
      </c>
      <c r="S1230" s="193">
        <v>0</v>
      </c>
      <c r="T1230" s="194">
        <f>S1230*H1230</f>
        <v>0</v>
      </c>
      <c r="AR1230" s="93" t="s">
        <v>266</v>
      </c>
      <c r="AT1230" s="93" t="s">
        <v>171</v>
      </c>
      <c r="AU1230" s="93" t="s">
        <v>81</v>
      </c>
      <c r="AY1230" s="93" t="s">
        <v>169</v>
      </c>
      <c r="BE1230" s="195">
        <f>IF(N1230="základní",J1230,0)</f>
        <v>0</v>
      </c>
      <c r="BF1230" s="195">
        <f>IF(N1230="snížená",J1230,0)</f>
        <v>0</v>
      </c>
      <c r="BG1230" s="195">
        <f>IF(N1230="zákl. přenesená",J1230,0)</f>
        <v>0</v>
      </c>
      <c r="BH1230" s="195">
        <f>IF(N1230="sníž. přenesená",J1230,0)</f>
        <v>0</v>
      </c>
      <c r="BI1230" s="195">
        <f>IF(N1230="nulová",J1230,0)</f>
        <v>0</v>
      </c>
      <c r="BJ1230" s="93" t="s">
        <v>79</v>
      </c>
      <c r="BK1230" s="195">
        <f>ROUND(I1230*H1230,2)</f>
        <v>0</v>
      </c>
      <c r="BL1230" s="93" t="s">
        <v>266</v>
      </c>
      <c r="BM1230" s="93" t="s">
        <v>1501</v>
      </c>
    </row>
    <row r="1231" spans="2:65" s="103" customFormat="1" ht="67.5" x14ac:dyDescent="0.3">
      <c r="B1231" s="104"/>
      <c r="D1231" s="198" t="s">
        <v>207</v>
      </c>
      <c r="F1231" s="220" t="s">
        <v>1502</v>
      </c>
      <c r="L1231" s="104"/>
      <c r="M1231" s="221"/>
      <c r="N1231" s="105"/>
      <c r="O1231" s="105"/>
      <c r="P1231" s="105"/>
      <c r="Q1231" s="105"/>
      <c r="R1231" s="105"/>
      <c r="S1231" s="105"/>
      <c r="T1231" s="222"/>
      <c r="AT1231" s="93" t="s">
        <v>207</v>
      </c>
      <c r="AU1231" s="93" t="s">
        <v>81</v>
      </c>
    </row>
    <row r="1232" spans="2:65" s="205" customFormat="1" x14ac:dyDescent="0.3">
      <c r="B1232" s="204"/>
      <c r="D1232" s="198" t="s">
        <v>178</v>
      </c>
      <c r="E1232" s="206" t="s">
        <v>5</v>
      </c>
      <c r="F1232" s="207" t="s">
        <v>1503</v>
      </c>
      <c r="H1232" s="208">
        <v>161.09</v>
      </c>
      <c r="L1232" s="204"/>
      <c r="M1232" s="209"/>
      <c r="N1232" s="210"/>
      <c r="O1232" s="210"/>
      <c r="P1232" s="210"/>
      <c r="Q1232" s="210"/>
      <c r="R1232" s="210"/>
      <c r="S1232" s="210"/>
      <c r="T1232" s="211"/>
      <c r="AT1232" s="206" t="s">
        <v>178</v>
      </c>
      <c r="AU1232" s="206" t="s">
        <v>81</v>
      </c>
      <c r="AV1232" s="205" t="s">
        <v>81</v>
      </c>
      <c r="AW1232" s="205" t="s">
        <v>35</v>
      </c>
      <c r="AX1232" s="205" t="s">
        <v>71</v>
      </c>
      <c r="AY1232" s="206" t="s">
        <v>169</v>
      </c>
    </row>
    <row r="1233" spans="2:65" s="205" customFormat="1" x14ac:dyDescent="0.3">
      <c r="B1233" s="204"/>
      <c r="D1233" s="198" t="s">
        <v>178</v>
      </c>
      <c r="E1233" s="206" t="s">
        <v>5</v>
      </c>
      <c r="F1233" s="207" t="s">
        <v>1504</v>
      </c>
      <c r="H1233" s="208">
        <v>117.76</v>
      </c>
      <c r="L1233" s="204"/>
      <c r="M1233" s="209"/>
      <c r="N1233" s="210"/>
      <c r="O1233" s="210"/>
      <c r="P1233" s="210"/>
      <c r="Q1233" s="210"/>
      <c r="R1233" s="210"/>
      <c r="S1233" s="210"/>
      <c r="T1233" s="211"/>
      <c r="AT1233" s="206" t="s">
        <v>178</v>
      </c>
      <c r="AU1233" s="206" t="s">
        <v>81</v>
      </c>
      <c r="AV1233" s="205" t="s">
        <v>81</v>
      </c>
      <c r="AW1233" s="205" t="s">
        <v>35</v>
      </c>
      <c r="AX1233" s="205" t="s">
        <v>71</v>
      </c>
      <c r="AY1233" s="206" t="s">
        <v>169</v>
      </c>
    </row>
    <row r="1234" spans="2:65" s="205" customFormat="1" x14ac:dyDescent="0.3">
      <c r="B1234" s="204"/>
      <c r="D1234" s="198" t="s">
        <v>178</v>
      </c>
      <c r="E1234" s="206" t="s">
        <v>5</v>
      </c>
      <c r="F1234" s="207" t="s">
        <v>1505</v>
      </c>
      <c r="H1234" s="208">
        <v>24.34</v>
      </c>
      <c r="L1234" s="204"/>
      <c r="M1234" s="209"/>
      <c r="N1234" s="210"/>
      <c r="O1234" s="210"/>
      <c r="P1234" s="210"/>
      <c r="Q1234" s="210"/>
      <c r="R1234" s="210"/>
      <c r="S1234" s="210"/>
      <c r="T1234" s="211"/>
      <c r="AT1234" s="206" t="s">
        <v>178</v>
      </c>
      <c r="AU1234" s="206" t="s">
        <v>81</v>
      </c>
      <c r="AV1234" s="205" t="s">
        <v>81</v>
      </c>
      <c r="AW1234" s="205" t="s">
        <v>35</v>
      </c>
      <c r="AX1234" s="205" t="s">
        <v>71</v>
      </c>
      <c r="AY1234" s="206" t="s">
        <v>169</v>
      </c>
    </row>
    <row r="1235" spans="2:65" s="213" customFormat="1" x14ac:dyDescent="0.3">
      <c r="B1235" s="212"/>
      <c r="D1235" s="198" t="s">
        <v>178</v>
      </c>
      <c r="E1235" s="214" t="s">
        <v>5</v>
      </c>
      <c r="F1235" s="215" t="s">
        <v>181</v>
      </c>
      <c r="H1235" s="216">
        <v>303.19</v>
      </c>
      <c r="L1235" s="212"/>
      <c r="M1235" s="217"/>
      <c r="N1235" s="218"/>
      <c r="O1235" s="218"/>
      <c r="P1235" s="218"/>
      <c r="Q1235" s="218"/>
      <c r="R1235" s="218"/>
      <c r="S1235" s="218"/>
      <c r="T1235" s="219"/>
      <c r="AT1235" s="214" t="s">
        <v>178</v>
      </c>
      <c r="AU1235" s="214" t="s">
        <v>81</v>
      </c>
      <c r="AV1235" s="213" t="s">
        <v>176</v>
      </c>
      <c r="AW1235" s="213" t="s">
        <v>35</v>
      </c>
      <c r="AX1235" s="213" t="s">
        <v>79</v>
      </c>
      <c r="AY1235" s="214" t="s">
        <v>169</v>
      </c>
    </row>
    <row r="1236" spans="2:65" s="103" customFormat="1" ht="25.5" customHeight="1" x14ac:dyDescent="0.3">
      <c r="B1236" s="104"/>
      <c r="C1236" s="185">
        <f>MAX($C$106:C1235)+1</f>
        <v>279</v>
      </c>
      <c r="D1236" s="185" t="s">
        <v>171</v>
      </c>
      <c r="E1236" s="186" t="s">
        <v>1506</v>
      </c>
      <c r="F1236" s="187" t="s">
        <v>1507</v>
      </c>
      <c r="G1236" s="188" t="s">
        <v>188</v>
      </c>
      <c r="H1236" s="189">
        <v>16</v>
      </c>
      <c r="I1236" s="87"/>
      <c r="J1236" s="190">
        <f>ROUND(I1236*H1236,2)</f>
        <v>0</v>
      </c>
      <c r="K1236" s="187" t="s">
        <v>175</v>
      </c>
      <c r="L1236" s="104"/>
      <c r="M1236" s="191" t="s">
        <v>5</v>
      </c>
      <c r="N1236" s="192" t="s">
        <v>42</v>
      </c>
      <c r="O1236" s="105"/>
      <c r="P1236" s="193">
        <f>O1236*H1236</f>
        <v>0</v>
      </c>
      <c r="Q1236" s="193">
        <v>0</v>
      </c>
      <c r="R1236" s="193">
        <f>Q1236*H1236</f>
        <v>0</v>
      </c>
      <c r="S1236" s="193">
        <v>0</v>
      </c>
      <c r="T1236" s="194">
        <f>S1236*H1236</f>
        <v>0</v>
      </c>
      <c r="AR1236" s="93" t="s">
        <v>266</v>
      </c>
      <c r="AT1236" s="93" t="s">
        <v>171</v>
      </c>
      <c r="AU1236" s="93" t="s">
        <v>81</v>
      </c>
      <c r="AY1236" s="93" t="s">
        <v>169</v>
      </c>
      <c r="BE1236" s="195">
        <f>IF(N1236="základní",J1236,0)</f>
        <v>0</v>
      </c>
      <c r="BF1236" s="195">
        <f>IF(N1236="snížená",J1236,0)</f>
        <v>0</v>
      </c>
      <c r="BG1236" s="195">
        <f>IF(N1236="zákl. přenesená",J1236,0)</f>
        <v>0</v>
      </c>
      <c r="BH1236" s="195">
        <f>IF(N1236="sníž. přenesená",J1236,0)</f>
        <v>0</v>
      </c>
      <c r="BI1236" s="195">
        <f>IF(N1236="nulová",J1236,0)</f>
        <v>0</v>
      </c>
      <c r="BJ1236" s="93" t="s">
        <v>79</v>
      </c>
      <c r="BK1236" s="195">
        <f>ROUND(I1236*H1236,2)</f>
        <v>0</v>
      </c>
      <c r="BL1236" s="93" t="s">
        <v>266</v>
      </c>
      <c r="BM1236" s="93" t="s">
        <v>1508</v>
      </c>
    </row>
    <row r="1237" spans="2:65" s="103" customFormat="1" ht="25.5" customHeight="1" x14ac:dyDescent="0.3">
      <c r="B1237" s="104"/>
      <c r="C1237" s="185">
        <f>MAX($C$106:C1236)+1</f>
        <v>280</v>
      </c>
      <c r="D1237" s="185" t="s">
        <v>171</v>
      </c>
      <c r="E1237" s="186" t="s">
        <v>1509</v>
      </c>
      <c r="F1237" s="187" t="s">
        <v>1510</v>
      </c>
      <c r="G1237" s="188" t="s">
        <v>188</v>
      </c>
      <c r="H1237" s="189">
        <v>303.19</v>
      </c>
      <c r="I1237" s="87"/>
      <c r="J1237" s="190">
        <f>ROUND(I1237*H1237,2)</f>
        <v>0</v>
      </c>
      <c r="K1237" s="187" t="s">
        <v>5</v>
      </c>
      <c r="L1237" s="104"/>
      <c r="M1237" s="191" t="s">
        <v>5</v>
      </c>
      <c r="N1237" s="192" t="s">
        <v>42</v>
      </c>
      <c r="O1237" s="105"/>
      <c r="P1237" s="193">
        <f>O1237*H1237</f>
        <v>0</v>
      </c>
      <c r="Q1237" s="193">
        <v>3.0000000000000001E-5</v>
      </c>
      <c r="R1237" s="193">
        <f>Q1237*H1237</f>
        <v>9.0957E-3</v>
      </c>
      <c r="S1237" s="193">
        <v>0</v>
      </c>
      <c r="T1237" s="194">
        <f>S1237*H1237</f>
        <v>0</v>
      </c>
      <c r="AR1237" s="93" t="s">
        <v>266</v>
      </c>
      <c r="AT1237" s="93" t="s">
        <v>171</v>
      </c>
      <c r="AU1237" s="93" t="s">
        <v>81</v>
      </c>
      <c r="AY1237" s="93" t="s">
        <v>169</v>
      </c>
      <c r="BE1237" s="195">
        <f>IF(N1237="základní",J1237,0)</f>
        <v>0</v>
      </c>
      <c r="BF1237" s="195">
        <f>IF(N1237="snížená",J1237,0)</f>
        <v>0</v>
      </c>
      <c r="BG1237" s="195">
        <f>IF(N1237="zákl. přenesená",J1237,0)</f>
        <v>0</v>
      </c>
      <c r="BH1237" s="195">
        <f>IF(N1237="sníž. přenesená",J1237,0)</f>
        <v>0</v>
      </c>
      <c r="BI1237" s="195">
        <f>IF(N1237="nulová",J1237,0)</f>
        <v>0</v>
      </c>
      <c r="BJ1237" s="93" t="s">
        <v>79</v>
      </c>
      <c r="BK1237" s="195">
        <f>ROUND(I1237*H1237,2)</f>
        <v>0</v>
      </c>
      <c r="BL1237" s="93" t="s">
        <v>266</v>
      </c>
      <c r="BM1237" s="93" t="s">
        <v>1511</v>
      </c>
    </row>
    <row r="1238" spans="2:65" s="103" customFormat="1" ht="67.5" x14ac:dyDescent="0.3">
      <c r="B1238" s="104"/>
      <c r="D1238" s="198" t="s">
        <v>207</v>
      </c>
      <c r="F1238" s="220" t="s">
        <v>1502</v>
      </c>
      <c r="L1238" s="104"/>
      <c r="M1238" s="221"/>
      <c r="N1238" s="105"/>
      <c r="O1238" s="105"/>
      <c r="P1238" s="105"/>
      <c r="Q1238" s="105"/>
      <c r="R1238" s="105"/>
      <c r="S1238" s="105"/>
      <c r="T1238" s="222"/>
      <c r="AT1238" s="93" t="s">
        <v>207</v>
      </c>
      <c r="AU1238" s="93" t="s">
        <v>81</v>
      </c>
    </row>
    <row r="1239" spans="2:65" s="205" customFormat="1" x14ac:dyDescent="0.3">
      <c r="B1239" s="204"/>
      <c r="D1239" s="198" t="s">
        <v>178</v>
      </c>
      <c r="E1239" s="206" t="s">
        <v>5</v>
      </c>
      <c r="F1239" s="207" t="s">
        <v>1512</v>
      </c>
      <c r="H1239" s="208">
        <v>161.09</v>
      </c>
      <c r="L1239" s="204"/>
      <c r="M1239" s="209"/>
      <c r="N1239" s="210"/>
      <c r="O1239" s="210"/>
      <c r="P1239" s="210"/>
      <c r="Q1239" s="210"/>
      <c r="R1239" s="210"/>
      <c r="S1239" s="210"/>
      <c r="T1239" s="211"/>
      <c r="AT1239" s="206" t="s">
        <v>178</v>
      </c>
      <c r="AU1239" s="206" t="s">
        <v>81</v>
      </c>
      <c r="AV1239" s="205" t="s">
        <v>81</v>
      </c>
      <c r="AW1239" s="205" t="s">
        <v>35</v>
      </c>
      <c r="AX1239" s="205" t="s">
        <v>71</v>
      </c>
      <c r="AY1239" s="206" t="s">
        <v>169</v>
      </c>
    </row>
    <row r="1240" spans="2:65" s="205" customFormat="1" x14ac:dyDescent="0.3">
      <c r="B1240" s="204"/>
      <c r="D1240" s="198" t="s">
        <v>178</v>
      </c>
      <c r="E1240" s="206" t="s">
        <v>5</v>
      </c>
      <c r="F1240" s="207" t="s">
        <v>1504</v>
      </c>
      <c r="H1240" s="208">
        <v>117.76</v>
      </c>
      <c r="L1240" s="204"/>
      <c r="M1240" s="209"/>
      <c r="N1240" s="210"/>
      <c r="O1240" s="210"/>
      <c r="P1240" s="210"/>
      <c r="Q1240" s="210"/>
      <c r="R1240" s="210"/>
      <c r="S1240" s="210"/>
      <c r="T1240" s="211"/>
      <c r="AT1240" s="206" t="s">
        <v>178</v>
      </c>
      <c r="AU1240" s="206" t="s">
        <v>81</v>
      </c>
      <c r="AV1240" s="205" t="s">
        <v>81</v>
      </c>
      <c r="AW1240" s="205" t="s">
        <v>35</v>
      </c>
      <c r="AX1240" s="205" t="s">
        <v>71</v>
      </c>
      <c r="AY1240" s="206" t="s">
        <v>169</v>
      </c>
    </row>
    <row r="1241" spans="2:65" s="205" customFormat="1" x14ac:dyDescent="0.3">
      <c r="B1241" s="204"/>
      <c r="D1241" s="198" t="s">
        <v>178</v>
      </c>
      <c r="E1241" s="206" t="s">
        <v>5</v>
      </c>
      <c r="F1241" s="207" t="s">
        <v>1505</v>
      </c>
      <c r="H1241" s="208">
        <v>24.34</v>
      </c>
      <c r="L1241" s="204"/>
      <c r="M1241" s="209"/>
      <c r="N1241" s="210"/>
      <c r="O1241" s="210"/>
      <c r="P1241" s="210"/>
      <c r="Q1241" s="210"/>
      <c r="R1241" s="210"/>
      <c r="S1241" s="210"/>
      <c r="T1241" s="211"/>
      <c r="AT1241" s="206" t="s">
        <v>178</v>
      </c>
      <c r="AU1241" s="206" t="s">
        <v>81</v>
      </c>
      <c r="AV1241" s="205" t="s">
        <v>81</v>
      </c>
      <c r="AW1241" s="205" t="s">
        <v>35</v>
      </c>
      <c r="AX1241" s="205" t="s">
        <v>71</v>
      </c>
      <c r="AY1241" s="206" t="s">
        <v>169</v>
      </c>
    </row>
    <row r="1242" spans="2:65" s="213" customFormat="1" x14ac:dyDescent="0.3">
      <c r="B1242" s="212"/>
      <c r="D1242" s="198" t="s">
        <v>178</v>
      </c>
      <c r="E1242" s="214" t="s">
        <v>5</v>
      </c>
      <c r="F1242" s="215" t="s">
        <v>181</v>
      </c>
      <c r="H1242" s="216">
        <v>303.19</v>
      </c>
      <c r="L1242" s="212"/>
      <c r="M1242" s="217"/>
      <c r="N1242" s="218"/>
      <c r="O1242" s="218"/>
      <c r="P1242" s="218"/>
      <c r="Q1242" s="218"/>
      <c r="R1242" s="218"/>
      <c r="S1242" s="218"/>
      <c r="T1242" s="219"/>
      <c r="AT1242" s="214" t="s">
        <v>178</v>
      </c>
      <c r="AU1242" s="214" t="s">
        <v>81</v>
      </c>
      <c r="AV1242" s="213" t="s">
        <v>176</v>
      </c>
      <c r="AW1242" s="213" t="s">
        <v>35</v>
      </c>
      <c r="AX1242" s="213" t="s">
        <v>79</v>
      </c>
      <c r="AY1242" s="214" t="s">
        <v>169</v>
      </c>
    </row>
    <row r="1243" spans="2:65" s="103" customFormat="1" ht="25.5" customHeight="1" x14ac:dyDescent="0.3">
      <c r="B1243" s="104"/>
      <c r="C1243" s="185">
        <f>MAX($C$106:C1242)+1</f>
        <v>281</v>
      </c>
      <c r="D1243" s="185" t="s">
        <v>171</v>
      </c>
      <c r="E1243" s="186" t="s">
        <v>1513</v>
      </c>
      <c r="F1243" s="187" t="s">
        <v>1514</v>
      </c>
      <c r="G1243" s="188" t="s">
        <v>188</v>
      </c>
      <c r="H1243" s="189">
        <v>303.19</v>
      </c>
      <c r="I1243" s="87"/>
      <c r="J1243" s="190">
        <f>ROUND(I1243*H1243,2)</f>
        <v>0</v>
      </c>
      <c r="K1243" s="187" t="s">
        <v>175</v>
      </c>
      <c r="L1243" s="104"/>
      <c r="M1243" s="191" t="s">
        <v>5</v>
      </c>
      <c r="N1243" s="192" t="s">
        <v>42</v>
      </c>
      <c r="O1243" s="105"/>
      <c r="P1243" s="193">
        <f>O1243*H1243</f>
        <v>0</v>
      </c>
      <c r="Q1243" s="193">
        <v>4.4999999999999997E-3</v>
      </c>
      <c r="R1243" s="193">
        <f>Q1243*H1243</f>
        <v>1.364355</v>
      </c>
      <c r="S1243" s="193">
        <v>0</v>
      </c>
      <c r="T1243" s="194">
        <f>S1243*H1243</f>
        <v>0</v>
      </c>
      <c r="AR1243" s="93" t="s">
        <v>266</v>
      </c>
      <c r="AT1243" s="93" t="s">
        <v>171</v>
      </c>
      <c r="AU1243" s="93" t="s">
        <v>81</v>
      </c>
      <c r="AY1243" s="93" t="s">
        <v>169</v>
      </c>
      <c r="BE1243" s="195">
        <f>IF(N1243="základní",J1243,0)</f>
        <v>0</v>
      </c>
      <c r="BF1243" s="195">
        <f>IF(N1243="snížená",J1243,0)</f>
        <v>0</v>
      </c>
      <c r="BG1243" s="195">
        <f>IF(N1243="zákl. přenesená",J1243,0)</f>
        <v>0</v>
      </c>
      <c r="BH1243" s="195">
        <f>IF(N1243="sníž. přenesená",J1243,0)</f>
        <v>0</v>
      </c>
      <c r="BI1243" s="195">
        <f>IF(N1243="nulová",J1243,0)</f>
        <v>0</v>
      </c>
      <c r="BJ1243" s="93" t="s">
        <v>79</v>
      </c>
      <c r="BK1243" s="195">
        <f>ROUND(I1243*H1243,2)</f>
        <v>0</v>
      </c>
      <c r="BL1243" s="93" t="s">
        <v>266</v>
      </c>
      <c r="BM1243" s="93" t="s">
        <v>1515</v>
      </c>
    </row>
    <row r="1244" spans="2:65" s="103" customFormat="1" ht="67.5" x14ac:dyDescent="0.3">
      <c r="B1244" s="104"/>
      <c r="D1244" s="198" t="s">
        <v>207</v>
      </c>
      <c r="F1244" s="220" t="s">
        <v>1502</v>
      </c>
      <c r="L1244" s="104"/>
      <c r="M1244" s="221"/>
      <c r="N1244" s="105"/>
      <c r="O1244" s="105"/>
      <c r="P1244" s="105"/>
      <c r="Q1244" s="105"/>
      <c r="R1244" s="105"/>
      <c r="S1244" s="105"/>
      <c r="T1244" s="222"/>
      <c r="AT1244" s="93" t="s">
        <v>207</v>
      </c>
      <c r="AU1244" s="93" t="s">
        <v>81</v>
      </c>
    </row>
    <row r="1245" spans="2:65" s="205" customFormat="1" x14ac:dyDescent="0.3">
      <c r="B1245" s="204"/>
      <c r="D1245" s="198" t="s">
        <v>178</v>
      </c>
      <c r="E1245" s="206" t="s">
        <v>5</v>
      </c>
      <c r="F1245" s="207" t="s">
        <v>1503</v>
      </c>
      <c r="H1245" s="208">
        <v>161.09</v>
      </c>
      <c r="L1245" s="204"/>
      <c r="M1245" s="209"/>
      <c r="N1245" s="210"/>
      <c r="O1245" s="210"/>
      <c r="P1245" s="210"/>
      <c r="Q1245" s="210"/>
      <c r="R1245" s="210"/>
      <c r="S1245" s="210"/>
      <c r="T1245" s="211"/>
      <c r="AT1245" s="206" t="s">
        <v>178</v>
      </c>
      <c r="AU1245" s="206" t="s">
        <v>81</v>
      </c>
      <c r="AV1245" s="205" t="s">
        <v>81</v>
      </c>
      <c r="AW1245" s="205" t="s">
        <v>35</v>
      </c>
      <c r="AX1245" s="205" t="s">
        <v>71</v>
      </c>
      <c r="AY1245" s="206" t="s">
        <v>169</v>
      </c>
    </row>
    <row r="1246" spans="2:65" s="205" customFormat="1" x14ac:dyDescent="0.3">
      <c r="B1246" s="204"/>
      <c r="D1246" s="198" t="s">
        <v>178</v>
      </c>
      <c r="E1246" s="206" t="s">
        <v>5</v>
      </c>
      <c r="F1246" s="207" t="s">
        <v>1504</v>
      </c>
      <c r="H1246" s="208">
        <v>117.76</v>
      </c>
      <c r="L1246" s="204"/>
      <c r="M1246" s="209"/>
      <c r="N1246" s="210"/>
      <c r="O1246" s="210"/>
      <c r="P1246" s="210"/>
      <c r="Q1246" s="210"/>
      <c r="R1246" s="210"/>
      <c r="S1246" s="210"/>
      <c r="T1246" s="211"/>
      <c r="AT1246" s="206" t="s">
        <v>178</v>
      </c>
      <c r="AU1246" s="206" t="s">
        <v>81</v>
      </c>
      <c r="AV1246" s="205" t="s">
        <v>81</v>
      </c>
      <c r="AW1246" s="205" t="s">
        <v>35</v>
      </c>
      <c r="AX1246" s="205" t="s">
        <v>71</v>
      </c>
      <c r="AY1246" s="206" t="s">
        <v>169</v>
      </c>
    </row>
    <row r="1247" spans="2:65" s="205" customFormat="1" x14ac:dyDescent="0.3">
      <c r="B1247" s="204"/>
      <c r="D1247" s="198" t="s">
        <v>178</v>
      </c>
      <c r="E1247" s="206" t="s">
        <v>5</v>
      </c>
      <c r="F1247" s="207" t="s">
        <v>1505</v>
      </c>
      <c r="H1247" s="208">
        <v>24.34</v>
      </c>
      <c r="L1247" s="204"/>
      <c r="M1247" s="209"/>
      <c r="N1247" s="210"/>
      <c r="O1247" s="210"/>
      <c r="P1247" s="210"/>
      <c r="Q1247" s="210"/>
      <c r="R1247" s="210"/>
      <c r="S1247" s="210"/>
      <c r="T1247" s="211"/>
      <c r="AT1247" s="206" t="s">
        <v>178</v>
      </c>
      <c r="AU1247" s="206" t="s">
        <v>81</v>
      </c>
      <c r="AV1247" s="205" t="s">
        <v>81</v>
      </c>
      <c r="AW1247" s="205" t="s">
        <v>35</v>
      </c>
      <c r="AX1247" s="205" t="s">
        <v>71</v>
      </c>
      <c r="AY1247" s="206" t="s">
        <v>169</v>
      </c>
    </row>
    <row r="1248" spans="2:65" s="213" customFormat="1" x14ac:dyDescent="0.3">
      <c r="B1248" s="212"/>
      <c r="D1248" s="198" t="s">
        <v>178</v>
      </c>
      <c r="E1248" s="214" t="s">
        <v>5</v>
      </c>
      <c r="F1248" s="215" t="s">
        <v>181</v>
      </c>
      <c r="H1248" s="216">
        <v>303.19</v>
      </c>
      <c r="L1248" s="212"/>
      <c r="M1248" s="217"/>
      <c r="N1248" s="218"/>
      <c r="O1248" s="218"/>
      <c r="P1248" s="218"/>
      <c r="Q1248" s="218"/>
      <c r="R1248" s="218"/>
      <c r="S1248" s="218"/>
      <c r="T1248" s="219"/>
      <c r="AT1248" s="214" t="s">
        <v>178</v>
      </c>
      <c r="AU1248" s="214" t="s">
        <v>81</v>
      </c>
      <c r="AV1248" s="213" t="s">
        <v>176</v>
      </c>
      <c r="AW1248" s="213" t="s">
        <v>35</v>
      </c>
      <c r="AX1248" s="213" t="s">
        <v>79</v>
      </c>
      <c r="AY1248" s="214" t="s">
        <v>169</v>
      </c>
    </row>
    <row r="1249" spans="2:65" s="103" customFormat="1" ht="16.5" customHeight="1" x14ac:dyDescent="0.3">
      <c r="B1249" s="104"/>
      <c r="C1249" s="185">
        <f>MAX($C$106:C1248)+1</f>
        <v>282</v>
      </c>
      <c r="D1249" s="185" t="s">
        <v>171</v>
      </c>
      <c r="E1249" s="186" t="s">
        <v>1516</v>
      </c>
      <c r="F1249" s="187" t="s">
        <v>1517</v>
      </c>
      <c r="G1249" s="188" t="s">
        <v>188</v>
      </c>
      <c r="H1249" s="189">
        <v>16</v>
      </c>
      <c r="I1249" s="87"/>
      <c r="J1249" s="190">
        <f>ROUND(I1249*H1249,2)</f>
        <v>0</v>
      </c>
      <c r="K1249" s="187" t="s">
        <v>175</v>
      </c>
      <c r="L1249" s="104"/>
      <c r="M1249" s="191" t="s">
        <v>5</v>
      </c>
      <c r="N1249" s="192" t="s">
        <v>42</v>
      </c>
      <c r="O1249" s="105"/>
      <c r="P1249" s="193">
        <f>O1249*H1249</f>
        <v>0</v>
      </c>
      <c r="Q1249" s="193">
        <v>0</v>
      </c>
      <c r="R1249" s="193">
        <f>Q1249*H1249</f>
        <v>0</v>
      </c>
      <c r="S1249" s="193">
        <v>3.0000000000000001E-3</v>
      </c>
      <c r="T1249" s="194">
        <f>S1249*H1249</f>
        <v>4.8000000000000001E-2</v>
      </c>
      <c r="AR1249" s="93" t="s">
        <v>266</v>
      </c>
      <c r="AT1249" s="93" t="s">
        <v>171</v>
      </c>
      <c r="AU1249" s="93" t="s">
        <v>81</v>
      </c>
      <c r="AY1249" s="93" t="s">
        <v>169</v>
      </c>
      <c r="BE1249" s="195">
        <f>IF(N1249="základní",J1249,0)</f>
        <v>0</v>
      </c>
      <c r="BF1249" s="195">
        <f>IF(N1249="snížená",J1249,0)</f>
        <v>0</v>
      </c>
      <c r="BG1249" s="195">
        <f>IF(N1249="zákl. přenesená",J1249,0)</f>
        <v>0</v>
      </c>
      <c r="BH1249" s="195">
        <f>IF(N1249="sníž. přenesená",J1249,0)</f>
        <v>0</v>
      </c>
      <c r="BI1249" s="195">
        <f>IF(N1249="nulová",J1249,0)</f>
        <v>0</v>
      </c>
      <c r="BJ1249" s="93" t="s">
        <v>79</v>
      </c>
      <c r="BK1249" s="195">
        <f>ROUND(I1249*H1249,2)</f>
        <v>0</v>
      </c>
      <c r="BL1249" s="93" t="s">
        <v>266</v>
      </c>
      <c r="BM1249" s="93" t="s">
        <v>1518</v>
      </c>
    </row>
    <row r="1250" spans="2:65" s="205" customFormat="1" x14ac:dyDescent="0.3">
      <c r="B1250" s="204"/>
      <c r="D1250" s="198" t="s">
        <v>178</v>
      </c>
      <c r="E1250" s="206" t="s">
        <v>5</v>
      </c>
      <c r="F1250" s="207" t="s">
        <v>1519</v>
      </c>
      <c r="H1250" s="208">
        <v>16</v>
      </c>
      <c r="L1250" s="204"/>
      <c r="M1250" s="209"/>
      <c r="N1250" s="210"/>
      <c r="O1250" s="210"/>
      <c r="P1250" s="210"/>
      <c r="Q1250" s="210"/>
      <c r="R1250" s="210"/>
      <c r="S1250" s="210"/>
      <c r="T1250" s="211"/>
      <c r="AT1250" s="206" t="s">
        <v>178</v>
      </c>
      <c r="AU1250" s="206" t="s">
        <v>81</v>
      </c>
      <c r="AV1250" s="205" t="s">
        <v>81</v>
      </c>
      <c r="AW1250" s="205" t="s">
        <v>35</v>
      </c>
      <c r="AX1250" s="205" t="s">
        <v>71</v>
      </c>
      <c r="AY1250" s="206" t="s">
        <v>169</v>
      </c>
    </row>
    <row r="1251" spans="2:65" s="213" customFormat="1" x14ac:dyDescent="0.3">
      <c r="B1251" s="212"/>
      <c r="D1251" s="198" t="s">
        <v>178</v>
      </c>
      <c r="E1251" s="214" t="s">
        <v>5</v>
      </c>
      <c r="F1251" s="215" t="s">
        <v>181</v>
      </c>
      <c r="H1251" s="216">
        <v>16</v>
      </c>
      <c r="L1251" s="212"/>
      <c r="M1251" s="217"/>
      <c r="N1251" s="218"/>
      <c r="O1251" s="218"/>
      <c r="P1251" s="218"/>
      <c r="Q1251" s="218"/>
      <c r="R1251" s="218"/>
      <c r="S1251" s="218"/>
      <c r="T1251" s="219"/>
      <c r="AT1251" s="214" t="s">
        <v>178</v>
      </c>
      <c r="AU1251" s="214" t="s">
        <v>81</v>
      </c>
      <c r="AV1251" s="213" t="s">
        <v>176</v>
      </c>
      <c r="AW1251" s="213" t="s">
        <v>35</v>
      </c>
      <c r="AX1251" s="213" t="s">
        <v>79</v>
      </c>
      <c r="AY1251" s="214" t="s">
        <v>169</v>
      </c>
    </row>
    <row r="1252" spans="2:65" s="103" customFormat="1" ht="16.5" customHeight="1" x14ac:dyDescent="0.3">
      <c r="B1252" s="104"/>
      <c r="C1252" s="185">
        <f>MAX($C$106:C1251)+1</f>
        <v>283</v>
      </c>
      <c r="D1252" s="185" t="s">
        <v>171</v>
      </c>
      <c r="E1252" s="186" t="s">
        <v>1520</v>
      </c>
      <c r="F1252" s="187" t="s">
        <v>1521</v>
      </c>
      <c r="G1252" s="188" t="s">
        <v>188</v>
      </c>
      <c r="H1252" s="189">
        <v>24.34</v>
      </c>
      <c r="I1252" s="87"/>
      <c r="J1252" s="190">
        <f>ROUND(I1252*H1252,2)</f>
        <v>0</v>
      </c>
      <c r="K1252" s="187" t="s">
        <v>175</v>
      </c>
      <c r="L1252" s="104"/>
      <c r="M1252" s="191" t="s">
        <v>5</v>
      </c>
      <c r="N1252" s="192" t="s">
        <v>42</v>
      </c>
      <c r="O1252" s="105"/>
      <c r="P1252" s="193">
        <f>O1252*H1252</f>
        <v>0</v>
      </c>
      <c r="Q1252" s="193">
        <v>5.0000000000000001E-4</v>
      </c>
      <c r="R1252" s="193">
        <f>Q1252*H1252</f>
        <v>1.217E-2</v>
      </c>
      <c r="S1252" s="193">
        <v>0</v>
      </c>
      <c r="T1252" s="194">
        <f>S1252*H1252</f>
        <v>0</v>
      </c>
      <c r="AR1252" s="93" t="s">
        <v>266</v>
      </c>
      <c r="AT1252" s="93" t="s">
        <v>171</v>
      </c>
      <c r="AU1252" s="93" t="s">
        <v>81</v>
      </c>
      <c r="AY1252" s="93" t="s">
        <v>169</v>
      </c>
      <c r="BE1252" s="195">
        <f>IF(N1252="základní",J1252,0)</f>
        <v>0</v>
      </c>
      <c r="BF1252" s="195">
        <f>IF(N1252="snížená",J1252,0)</f>
        <v>0</v>
      </c>
      <c r="BG1252" s="195">
        <f>IF(N1252="zákl. přenesená",J1252,0)</f>
        <v>0</v>
      </c>
      <c r="BH1252" s="195">
        <f>IF(N1252="sníž. přenesená",J1252,0)</f>
        <v>0</v>
      </c>
      <c r="BI1252" s="195">
        <f>IF(N1252="nulová",J1252,0)</f>
        <v>0</v>
      </c>
      <c r="BJ1252" s="93" t="s">
        <v>79</v>
      </c>
      <c r="BK1252" s="195">
        <f>ROUND(I1252*H1252,2)</f>
        <v>0</v>
      </c>
      <c r="BL1252" s="93" t="s">
        <v>266</v>
      </c>
      <c r="BM1252" s="93" t="s">
        <v>1522</v>
      </c>
    </row>
    <row r="1253" spans="2:65" s="103" customFormat="1" ht="40.5" x14ac:dyDescent="0.3">
      <c r="B1253" s="104"/>
      <c r="D1253" s="198" t="s">
        <v>207</v>
      </c>
      <c r="F1253" s="220" t="s">
        <v>1523</v>
      </c>
      <c r="L1253" s="104"/>
      <c r="M1253" s="221"/>
      <c r="N1253" s="105"/>
      <c r="O1253" s="105"/>
      <c r="P1253" s="105"/>
      <c r="Q1253" s="105"/>
      <c r="R1253" s="105"/>
      <c r="S1253" s="105"/>
      <c r="T1253" s="222"/>
      <c r="AT1253" s="93" t="s">
        <v>207</v>
      </c>
      <c r="AU1253" s="93" t="s">
        <v>81</v>
      </c>
    </row>
    <row r="1254" spans="2:65" s="197" customFormat="1" x14ac:dyDescent="0.3">
      <c r="B1254" s="196"/>
      <c r="D1254" s="198" t="s">
        <v>178</v>
      </c>
      <c r="E1254" s="199" t="s">
        <v>5</v>
      </c>
      <c r="F1254" s="200" t="s">
        <v>1524</v>
      </c>
      <c r="H1254" s="199" t="s">
        <v>5</v>
      </c>
      <c r="L1254" s="196"/>
      <c r="M1254" s="201"/>
      <c r="N1254" s="202"/>
      <c r="O1254" s="202"/>
      <c r="P1254" s="202"/>
      <c r="Q1254" s="202"/>
      <c r="R1254" s="202"/>
      <c r="S1254" s="202"/>
      <c r="T1254" s="203"/>
      <c r="AT1254" s="199" t="s">
        <v>178</v>
      </c>
      <c r="AU1254" s="199" t="s">
        <v>81</v>
      </c>
      <c r="AV1254" s="197" t="s">
        <v>79</v>
      </c>
      <c r="AW1254" s="197" t="s">
        <v>35</v>
      </c>
      <c r="AX1254" s="197" t="s">
        <v>71</v>
      </c>
      <c r="AY1254" s="199" t="s">
        <v>169</v>
      </c>
    </row>
    <row r="1255" spans="2:65" s="205" customFormat="1" x14ac:dyDescent="0.3">
      <c r="B1255" s="204"/>
      <c r="D1255" s="198" t="s">
        <v>178</v>
      </c>
      <c r="E1255" s="206" t="s">
        <v>5</v>
      </c>
      <c r="F1255" s="207" t="s">
        <v>1525</v>
      </c>
      <c r="H1255" s="208">
        <v>24.34</v>
      </c>
      <c r="L1255" s="204"/>
      <c r="M1255" s="209"/>
      <c r="N1255" s="210"/>
      <c r="O1255" s="210"/>
      <c r="P1255" s="210"/>
      <c r="Q1255" s="210"/>
      <c r="R1255" s="210"/>
      <c r="S1255" s="210"/>
      <c r="T1255" s="211"/>
      <c r="AT1255" s="206" t="s">
        <v>178</v>
      </c>
      <c r="AU1255" s="206" t="s">
        <v>81</v>
      </c>
      <c r="AV1255" s="205" t="s">
        <v>81</v>
      </c>
      <c r="AW1255" s="205" t="s">
        <v>35</v>
      </c>
      <c r="AX1255" s="205" t="s">
        <v>71</v>
      </c>
      <c r="AY1255" s="206" t="s">
        <v>169</v>
      </c>
    </row>
    <row r="1256" spans="2:65" s="213" customFormat="1" x14ac:dyDescent="0.3">
      <c r="B1256" s="212"/>
      <c r="D1256" s="198" t="s">
        <v>178</v>
      </c>
      <c r="E1256" s="214" t="s">
        <v>5</v>
      </c>
      <c r="F1256" s="215" t="s">
        <v>181</v>
      </c>
      <c r="H1256" s="216">
        <v>24.34</v>
      </c>
      <c r="L1256" s="212"/>
      <c r="M1256" s="217"/>
      <c r="N1256" s="218"/>
      <c r="O1256" s="218"/>
      <c r="P1256" s="218"/>
      <c r="Q1256" s="218"/>
      <c r="R1256" s="218"/>
      <c r="S1256" s="218"/>
      <c r="T1256" s="219"/>
      <c r="AT1256" s="214" t="s">
        <v>178</v>
      </c>
      <c r="AU1256" s="214" t="s">
        <v>81</v>
      </c>
      <c r="AV1256" s="213" t="s">
        <v>176</v>
      </c>
      <c r="AW1256" s="213" t="s">
        <v>35</v>
      </c>
      <c r="AX1256" s="213" t="s">
        <v>79</v>
      </c>
      <c r="AY1256" s="214" t="s">
        <v>169</v>
      </c>
    </row>
    <row r="1257" spans="2:65" s="103" customFormat="1" ht="25.5" customHeight="1" x14ac:dyDescent="0.3">
      <c r="B1257" s="104"/>
      <c r="C1257" s="223">
        <f>MAX($C$106:C1256)+1</f>
        <v>284</v>
      </c>
      <c r="D1257" s="223" t="s">
        <v>397</v>
      </c>
      <c r="E1257" s="224" t="s">
        <v>1526</v>
      </c>
      <c r="F1257" s="225" t="s">
        <v>1527</v>
      </c>
      <c r="G1257" s="226" t="s">
        <v>188</v>
      </c>
      <c r="H1257" s="227">
        <v>26.774000000000001</v>
      </c>
      <c r="I1257" s="88"/>
      <c r="J1257" s="228">
        <f>ROUND(I1257*H1257,2)</f>
        <v>0</v>
      </c>
      <c r="K1257" s="225" t="s">
        <v>175</v>
      </c>
      <c r="L1257" s="229"/>
      <c r="M1257" s="230" t="s">
        <v>5</v>
      </c>
      <c r="N1257" s="231" t="s">
        <v>42</v>
      </c>
      <c r="O1257" s="105"/>
      <c r="P1257" s="193">
        <f>O1257*H1257</f>
        <v>0</v>
      </c>
      <c r="Q1257" s="193">
        <v>1.8E-3</v>
      </c>
      <c r="R1257" s="193">
        <f>Q1257*H1257</f>
        <v>4.8193199999999999E-2</v>
      </c>
      <c r="S1257" s="193">
        <v>0</v>
      </c>
      <c r="T1257" s="194">
        <f>S1257*H1257</f>
        <v>0</v>
      </c>
      <c r="AR1257" s="93" t="s">
        <v>402</v>
      </c>
      <c r="AT1257" s="93" t="s">
        <v>397</v>
      </c>
      <c r="AU1257" s="93" t="s">
        <v>81</v>
      </c>
      <c r="AY1257" s="93" t="s">
        <v>169</v>
      </c>
      <c r="BE1257" s="195">
        <f>IF(N1257="základní",J1257,0)</f>
        <v>0</v>
      </c>
      <c r="BF1257" s="195">
        <f>IF(N1257="snížená",J1257,0)</f>
        <v>0</v>
      </c>
      <c r="BG1257" s="195">
        <f>IF(N1257="zákl. přenesená",J1257,0)</f>
        <v>0</v>
      </c>
      <c r="BH1257" s="195">
        <f>IF(N1257="sníž. přenesená",J1257,0)</f>
        <v>0</v>
      </c>
      <c r="BI1257" s="195">
        <f>IF(N1257="nulová",J1257,0)</f>
        <v>0</v>
      </c>
      <c r="BJ1257" s="93" t="s">
        <v>79</v>
      </c>
      <c r="BK1257" s="195">
        <f>ROUND(I1257*H1257,2)</f>
        <v>0</v>
      </c>
      <c r="BL1257" s="93" t="s">
        <v>266</v>
      </c>
      <c r="BM1257" s="93" t="s">
        <v>1528</v>
      </c>
    </row>
    <row r="1258" spans="2:65" s="205" customFormat="1" x14ac:dyDescent="0.3">
      <c r="B1258" s="204"/>
      <c r="D1258" s="198" t="s">
        <v>178</v>
      </c>
      <c r="F1258" s="207" t="s">
        <v>1529</v>
      </c>
      <c r="H1258" s="208">
        <v>26.774000000000001</v>
      </c>
      <c r="L1258" s="204"/>
      <c r="M1258" s="209"/>
      <c r="N1258" s="210"/>
      <c r="O1258" s="210"/>
      <c r="P1258" s="210"/>
      <c r="Q1258" s="210"/>
      <c r="R1258" s="210"/>
      <c r="S1258" s="210"/>
      <c r="T1258" s="211"/>
      <c r="AT1258" s="206" t="s">
        <v>178</v>
      </c>
      <c r="AU1258" s="206" t="s">
        <v>81</v>
      </c>
      <c r="AV1258" s="205" t="s">
        <v>81</v>
      </c>
      <c r="AW1258" s="205" t="s">
        <v>6</v>
      </c>
      <c r="AX1258" s="205" t="s">
        <v>79</v>
      </c>
      <c r="AY1258" s="206" t="s">
        <v>169</v>
      </c>
    </row>
    <row r="1259" spans="2:65" s="103" customFormat="1" ht="16.5" customHeight="1" x14ac:dyDescent="0.3">
      <c r="B1259" s="104"/>
      <c r="C1259" s="185">
        <f>MAX($C$106:C1258)+1</f>
        <v>285</v>
      </c>
      <c r="D1259" s="185" t="s">
        <v>171</v>
      </c>
      <c r="E1259" s="186" t="s">
        <v>1530</v>
      </c>
      <c r="F1259" s="187" t="s">
        <v>1531</v>
      </c>
      <c r="G1259" s="188" t="s">
        <v>188</v>
      </c>
      <c r="H1259" s="189">
        <v>278.85000000000002</v>
      </c>
      <c r="I1259" s="87"/>
      <c r="J1259" s="190">
        <f>ROUND(I1259*H1259,2)</f>
        <v>0</v>
      </c>
      <c r="K1259" s="187" t="s">
        <v>175</v>
      </c>
      <c r="L1259" s="104"/>
      <c r="M1259" s="191" t="s">
        <v>5</v>
      </c>
      <c r="N1259" s="192" t="s">
        <v>42</v>
      </c>
      <c r="O1259" s="105"/>
      <c r="P1259" s="193">
        <f>O1259*H1259</f>
        <v>0</v>
      </c>
      <c r="Q1259" s="193">
        <v>2.9999999999999997E-4</v>
      </c>
      <c r="R1259" s="193">
        <f>Q1259*H1259</f>
        <v>8.3654999999999993E-2</v>
      </c>
      <c r="S1259" s="193">
        <v>0</v>
      </c>
      <c r="T1259" s="194">
        <f>S1259*H1259</f>
        <v>0</v>
      </c>
      <c r="AR1259" s="93" t="s">
        <v>266</v>
      </c>
      <c r="AT1259" s="93" t="s">
        <v>171</v>
      </c>
      <c r="AU1259" s="93" t="s">
        <v>81</v>
      </c>
      <c r="AY1259" s="93" t="s">
        <v>169</v>
      </c>
      <c r="BE1259" s="195">
        <f>IF(N1259="základní",J1259,0)</f>
        <v>0</v>
      </c>
      <c r="BF1259" s="195">
        <f>IF(N1259="snížená",J1259,0)</f>
        <v>0</v>
      </c>
      <c r="BG1259" s="195">
        <f>IF(N1259="zákl. přenesená",J1259,0)</f>
        <v>0</v>
      </c>
      <c r="BH1259" s="195">
        <f>IF(N1259="sníž. přenesená",J1259,0)</f>
        <v>0</v>
      </c>
      <c r="BI1259" s="195">
        <f>IF(N1259="nulová",J1259,0)</f>
        <v>0</v>
      </c>
      <c r="BJ1259" s="93" t="s">
        <v>79</v>
      </c>
      <c r="BK1259" s="195">
        <f>ROUND(I1259*H1259,2)</f>
        <v>0</v>
      </c>
      <c r="BL1259" s="93" t="s">
        <v>266</v>
      </c>
      <c r="BM1259" s="93" t="s">
        <v>1532</v>
      </c>
    </row>
    <row r="1260" spans="2:65" s="197" customFormat="1" x14ac:dyDescent="0.3">
      <c r="B1260" s="196"/>
      <c r="D1260" s="198" t="s">
        <v>178</v>
      </c>
      <c r="E1260" s="199" t="s">
        <v>5</v>
      </c>
      <c r="F1260" s="200" t="s">
        <v>1533</v>
      </c>
      <c r="H1260" s="199" t="s">
        <v>5</v>
      </c>
      <c r="L1260" s="196"/>
      <c r="M1260" s="201"/>
      <c r="N1260" s="202"/>
      <c r="O1260" s="202"/>
      <c r="P1260" s="202"/>
      <c r="Q1260" s="202"/>
      <c r="R1260" s="202"/>
      <c r="S1260" s="202"/>
      <c r="T1260" s="203"/>
      <c r="AT1260" s="199" t="s">
        <v>178</v>
      </c>
      <c r="AU1260" s="199" t="s">
        <v>81</v>
      </c>
      <c r="AV1260" s="197" t="s">
        <v>79</v>
      </c>
      <c r="AW1260" s="197" t="s">
        <v>35</v>
      </c>
      <c r="AX1260" s="197" t="s">
        <v>71</v>
      </c>
      <c r="AY1260" s="199" t="s">
        <v>169</v>
      </c>
    </row>
    <row r="1261" spans="2:65" s="205" customFormat="1" x14ac:dyDescent="0.3">
      <c r="B1261" s="204"/>
      <c r="D1261" s="198" t="s">
        <v>178</v>
      </c>
      <c r="E1261" s="206" t="s">
        <v>5</v>
      </c>
      <c r="F1261" s="207" t="s">
        <v>1534</v>
      </c>
      <c r="H1261" s="208">
        <v>161.09</v>
      </c>
      <c r="L1261" s="204"/>
      <c r="M1261" s="209"/>
      <c r="N1261" s="210"/>
      <c r="O1261" s="210"/>
      <c r="P1261" s="210"/>
      <c r="Q1261" s="210"/>
      <c r="R1261" s="210"/>
      <c r="S1261" s="210"/>
      <c r="T1261" s="211"/>
      <c r="AT1261" s="206" t="s">
        <v>178</v>
      </c>
      <c r="AU1261" s="206" t="s">
        <v>81</v>
      </c>
      <c r="AV1261" s="205" t="s">
        <v>81</v>
      </c>
      <c r="AW1261" s="205" t="s">
        <v>35</v>
      </c>
      <c r="AX1261" s="205" t="s">
        <v>71</v>
      </c>
      <c r="AY1261" s="206" t="s">
        <v>169</v>
      </c>
    </row>
    <row r="1262" spans="2:65" s="197" customFormat="1" x14ac:dyDescent="0.3">
      <c r="B1262" s="196"/>
      <c r="D1262" s="198" t="s">
        <v>178</v>
      </c>
      <c r="E1262" s="199" t="s">
        <v>5</v>
      </c>
      <c r="F1262" s="200" t="s">
        <v>1535</v>
      </c>
      <c r="H1262" s="199" t="s">
        <v>5</v>
      </c>
      <c r="L1262" s="196"/>
      <c r="M1262" s="201"/>
      <c r="N1262" s="202"/>
      <c r="O1262" s="202"/>
      <c r="P1262" s="202"/>
      <c r="Q1262" s="202"/>
      <c r="R1262" s="202"/>
      <c r="S1262" s="202"/>
      <c r="T1262" s="203"/>
      <c r="AT1262" s="199" t="s">
        <v>178</v>
      </c>
      <c r="AU1262" s="199" t="s">
        <v>81</v>
      </c>
      <c r="AV1262" s="197" t="s">
        <v>79</v>
      </c>
      <c r="AW1262" s="197" t="s">
        <v>35</v>
      </c>
      <c r="AX1262" s="197" t="s">
        <v>71</v>
      </c>
      <c r="AY1262" s="199" t="s">
        <v>169</v>
      </c>
    </row>
    <row r="1263" spans="2:65" s="205" customFormat="1" x14ac:dyDescent="0.3">
      <c r="B1263" s="204"/>
      <c r="D1263" s="198" t="s">
        <v>178</v>
      </c>
      <c r="E1263" s="206" t="s">
        <v>5</v>
      </c>
      <c r="F1263" s="207" t="s">
        <v>1536</v>
      </c>
      <c r="H1263" s="208">
        <v>117.76</v>
      </c>
      <c r="L1263" s="204"/>
      <c r="M1263" s="209"/>
      <c r="N1263" s="210"/>
      <c r="O1263" s="210"/>
      <c r="P1263" s="210"/>
      <c r="Q1263" s="210"/>
      <c r="R1263" s="210"/>
      <c r="S1263" s="210"/>
      <c r="T1263" s="211"/>
      <c r="AT1263" s="206" t="s">
        <v>178</v>
      </c>
      <c r="AU1263" s="206" t="s">
        <v>81</v>
      </c>
      <c r="AV1263" s="205" t="s">
        <v>81</v>
      </c>
      <c r="AW1263" s="205" t="s">
        <v>35</v>
      </c>
      <c r="AX1263" s="205" t="s">
        <v>71</v>
      </c>
      <c r="AY1263" s="206" t="s">
        <v>169</v>
      </c>
    </row>
    <row r="1264" spans="2:65" s="213" customFormat="1" x14ac:dyDescent="0.3">
      <c r="B1264" s="212"/>
      <c r="D1264" s="198" t="s">
        <v>178</v>
      </c>
      <c r="E1264" s="214" t="s">
        <v>5</v>
      </c>
      <c r="F1264" s="215" t="s">
        <v>181</v>
      </c>
      <c r="H1264" s="216">
        <v>278.85000000000002</v>
      </c>
      <c r="L1264" s="212"/>
      <c r="M1264" s="217"/>
      <c r="N1264" s="218"/>
      <c r="O1264" s="218"/>
      <c r="P1264" s="218"/>
      <c r="Q1264" s="218"/>
      <c r="R1264" s="218"/>
      <c r="S1264" s="218"/>
      <c r="T1264" s="219"/>
      <c r="AT1264" s="214" t="s">
        <v>178</v>
      </c>
      <c r="AU1264" s="214" t="s">
        <v>81</v>
      </c>
      <c r="AV1264" s="213" t="s">
        <v>176</v>
      </c>
      <c r="AW1264" s="213" t="s">
        <v>35</v>
      </c>
      <c r="AX1264" s="213" t="s">
        <v>79</v>
      </c>
      <c r="AY1264" s="214" t="s">
        <v>169</v>
      </c>
    </row>
    <row r="1265" spans="2:65" s="103" customFormat="1" ht="25.5" customHeight="1" x14ac:dyDescent="0.3">
      <c r="B1265" s="104"/>
      <c r="C1265" s="223">
        <f>MAX($C$106:C1264)+1</f>
        <v>286</v>
      </c>
      <c r="D1265" s="223" t="s">
        <v>397</v>
      </c>
      <c r="E1265" s="224" t="s">
        <v>1537</v>
      </c>
      <c r="F1265" s="225" t="s">
        <v>1538</v>
      </c>
      <c r="G1265" s="226" t="s">
        <v>188</v>
      </c>
      <c r="H1265" s="227">
        <v>177.19900000000001</v>
      </c>
      <c r="I1265" s="88"/>
      <c r="J1265" s="228">
        <f>ROUND(I1265*H1265,2)</f>
        <v>0</v>
      </c>
      <c r="K1265" s="225" t="s">
        <v>175</v>
      </c>
      <c r="L1265" s="229"/>
      <c r="M1265" s="230" t="s">
        <v>5</v>
      </c>
      <c r="N1265" s="231" t="s">
        <v>42</v>
      </c>
      <c r="O1265" s="105"/>
      <c r="P1265" s="193">
        <f>O1265*H1265</f>
        <v>0</v>
      </c>
      <c r="Q1265" s="193">
        <v>1.24E-2</v>
      </c>
      <c r="R1265" s="193">
        <f>Q1265*H1265</f>
        <v>2.1972676</v>
      </c>
      <c r="S1265" s="193">
        <v>0</v>
      </c>
      <c r="T1265" s="194">
        <f>S1265*H1265</f>
        <v>0</v>
      </c>
      <c r="AR1265" s="93" t="s">
        <v>402</v>
      </c>
      <c r="AT1265" s="93" t="s">
        <v>397</v>
      </c>
      <c r="AU1265" s="93" t="s">
        <v>81</v>
      </c>
      <c r="AY1265" s="93" t="s">
        <v>169</v>
      </c>
      <c r="BE1265" s="195">
        <f>IF(N1265="základní",J1265,0)</f>
        <v>0</v>
      </c>
      <c r="BF1265" s="195">
        <f>IF(N1265="snížená",J1265,0)</f>
        <v>0</v>
      </c>
      <c r="BG1265" s="195">
        <f>IF(N1265="zákl. přenesená",J1265,0)</f>
        <v>0</v>
      </c>
      <c r="BH1265" s="195">
        <f>IF(N1265="sníž. přenesená",J1265,0)</f>
        <v>0</v>
      </c>
      <c r="BI1265" s="195">
        <f>IF(N1265="nulová",J1265,0)</f>
        <v>0</v>
      </c>
      <c r="BJ1265" s="93" t="s">
        <v>79</v>
      </c>
      <c r="BK1265" s="195">
        <f>ROUND(I1265*H1265,2)</f>
        <v>0</v>
      </c>
      <c r="BL1265" s="93" t="s">
        <v>266</v>
      </c>
      <c r="BM1265" s="93" t="s">
        <v>1539</v>
      </c>
    </row>
    <row r="1266" spans="2:65" s="205" customFormat="1" x14ac:dyDescent="0.3">
      <c r="B1266" s="204"/>
      <c r="D1266" s="198" t="s">
        <v>178</v>
      </c>
      <c r="F1266" s="207" t="s">
        <v>1540</v>
      </c>
      <c r="H1266" s="208">
        <v>177.19900000000001</v>
      </c>
      <c r="L1266" s="204"/>
      <c r="M1266" s="209"/>
      <c r="N1266" s="210"/>
      <c r="O1266" s="210"/>
      <c r="P1266" s="210"/>
      <c r="Q1266" s="210"/>
      <c r="R1266" s="210"/>
      <c r="S1266" s="210"/>
      <c r="T1266" s="211"/>
      <c r="AT1266" s="206" t="s">
        <v>178</v>
      </c>
      <c r="AU1266" s="206" t="s">
        <v>81</v>
      </c>
      <c r="AV1266" s="205" t="s">
        <v>81</v>
      </c>
      <c r="AW1266" s="205" t="s">
        <v>6</v>
      </c>
      <c r="AX1266" s="205" t="s">
        <v>79</v>
      </c>
      <c r="AY1266" s="206" t="s">
        <v>169</v>
      </c>
    </row>
    <row r="1267" spans="2:65" s="103" customFormat="1" ht="25.5" customHeight="1" x14ac:dyDescent="0.3">
      <c r="B1267" s="104"/>
      <c r="C1267" s="223">
        <f>MAX($C$106:C1266)+1</f>
        <v>287</v>
      </c>
      <c r="D1267" s="223" t="s">
        <v>397</v>
      </c>
      <c r="E1267" s="224" t="s">
        <v>1541</v>
      </c>
      <c r="F1267" s="225" t="s">
        <v>1542</v>
      </c>
      <c r="G1267" s="226" t="s">
        <v>188</v>
      </c>
      <c r="H1267" s="227">
        <v>123.648</v>
      </c>
      <c r="I1267" s="88"/>
      <c r="J1267" s="228">
        <f>ROUND(I1267*H1267,2)</f>
        <v>0</v>
      </c>
      <c r="K1267" s="225" t="s">
        <v>175</v>
      </c>
      <c r="L1267" s="229"/>
      <c r="M1267" s="230" t="s">
        <v>5</v>
      </c>
      <c r="N1267" s="231" t="s">
        <v>42</v>
      </c>
      <c r="O1267" s="105"/>
      <c r="P1267" s="193">
        <f>O1267*H1267</f>
        <v>0</v>
      </c>
      <c r="Q1267" s="193">
        <v>2.8700000000000002E-3</v>
      </c>
      <c r="R1267" s="193">
        <f>Q1267*H1267</f>
        <v>0.35486976000000003</v>
      </c>
      <c r="S1267" s="193">
        <v>0</v>
      </c>
      <c r="T1267" s="194">
        <f>S1267*H1267</f>
        <v>0</v>
      </c>
      <c r="AR1267" s="93" t="s">
        <v>402</v>
      </c>
      <c r="AT1267" s="93" t="s">
        <v>397</v>
      </c>
      <c r="AU1267" s="93" t="s">
        <v>81</v>
      </c>
      <c r="AY1267" s="93" t="s">
        <v>169</v>
      </c>
      <c r="BE1267" s="195">
        <f>IF(N1267="základní",J1267,0)</f>
        <v>0</v>
      </c>
      <c r="BF1267" s="195">
        <f>IF(N1267="snížená",J1267,0)</f>
        <v>0</v>
      </c>
      <c r="BG1267" s="195">
        <f>IF(N1267="zákl. přenesená",J1267,0)</f>
        <v>0</v>
      </c>
      <c r="BH1267" s="195">
        <f>IF(N1267="sníž. přenesená",J1267,0)</f>
        <v>0</v>
      </c>
      <c r="BI1267" s="195">
        <f>IF(N1267="nulová",J1267,0)</f>
        <v>0</v>
      </c>
      <c r="BJ1267" s="93" t="s">
        <v>79</v>
      </c>
      <c r="BK1267" s="195">
        <f>ROUND(I1267*H1267,2)</f>
        <v>0</v>
      </c>
      <c r="BL1267" s="93" t="s">
        <v>266</v>
      </c>
      <c r="BM1267" s="93" t="s">
        <v>1543</v>
      </c>
    </row>
    <row r="1268" spans="2:65" s="205" customFormat="1" x14ac:dyDescent="0.3">
      <c r="B1268" s="204"/>
      <c r="D1268" s="198" t="s">
        <v>178</v>
      </c>
      <c r="F1268" s="207" t="s">
        <v>1544</v>
      </c>
      <c r="H1268" s="208">
        <v>123.648</v>
      </c>
      <c r="L1268" s="204"/>
      <c r="M1268" s="209"/>
      <c r="N1268" s="210"/>
      <c r="O1268" s="210"/>
      <c r="P1268" s="210"/>
      <c r="Q1268" s="210"/>
      <c r="R1268" s="210"/>
      <c r="S1268" s="210"/>
      <c r="T1268" s="211"/>
      <c r="AT1268" s="206" t="s">
        <v>178</v>
      </c>
      <c r="AU1268" s="206" t="s">
        <v>81</v>
      </c>
      <c r="AV1268" s="205" t="s">
        <v>81</v>
      </c>
      <c r="AW1268" s="205" t="s">
        <v>6</v>
      </c>
      <c r="AX1268" s="205" t="s">
        <v>79</v>
      </c>
      <c r="AY1268" s="206" t="s">
        <v>169</v>
      </c>
    </row>
    <row r="1269" spans="2:65" s="103" customFormat="1" ht="16.5" customHeight="1" x14ac:dyDescent="0.3">
      <c r="B1269" s="104"/>
      <c r="C1269" s="185">
        <f>MAX($C$106:C1268)+1</f>
        <v>288</v>
      </c>
      <c r="D1269" s="185" t="s">
        <v>171</v>
      </c>
      <c r="E1269" s="186" t="s">
        <v>1545</v>
      </c>
      <c r="F1269" s="187" t="s">
        <v>1546</v>
      </c>
      <c r="G1269" s="188" t="s">
        <v>199</v>
      </c>
      <c r="H1269" s="189">
        <v>308.11900000000003</v>
      </c>
      <c r="I1269" s="87"/>
      <c r="J1269" s="190">
        <f>ROUND(I1269*H1269,2)</f>
        <v>0</v>
      </c>
      <c r="K1269" s="187" t="s">
        <v>5</v>
      </c>
      <c r="L1269" s="104"/>
      <c r="M1269" s="191" t="s">
        <v>5</v>
      </c>
      <c r="N1269" s="192" t="s">
        <v>42</v>
      </c>
      <c r="O1269" s="105"/>
      <c r="P1269" s="193">
        <f>O1269*H1269</f>
        <v>0</v>
      </c>
      <c r="Q1269" s="193">
        <v>0</v>
      </c>
      <c r="R1269" s="193">
        <f>Q1269*H1269</f>
        <v>0</v>
      </c>
      <c r="S1269" s="193">
        <v>0</v>
      </c>
      <c r="T1269" s="194">
        <f>S1269*H1269</f>
        <v>0</v>
      </c>
      <c r="AR1269" s="93" t="s">
        <v>266</v>
      </c>
      <c r="AT1269" s="93" t="s">
        <v>171</v>
      </c>
      <c r="AU1269" s="93" t="s">
        <v>81</v>
      </c>
      <c r="AY1269" s="93" t="s">
        <v>169</v>
      </c>
      <c r="BE1269" s="195">
        <f>IF(N1269="základní",J1269,0)</f>
        <v>0</v>
      </c>
      <c r="BF1269" s="195">
        <f>IF(N1269="snížená",J1269,0)</f>
        <v>0</v>
      </c>
      <c r="BG1269" s="195">
        <f>IF(N1269="zákl. přenesená",J1269,0)</f>
        <v>0</v>
      </c>
      <c r="BH1269" s="195">
        <f>IF(N1269="sníž. přenesená",J1269,0)</f>
        <v>0</v>
      </c>
      <c r="BI1269" s="195">
        <f>IF(N1269="nulová",J1269,0)</f>
        <v>0</v>
      </c>
      <c r="BJ1269" s="93" t="s">
        <v>79</v>
      </c>
      <c r="BK1269" s="195">
        <f>ROUND(I1269*H1269,2)</f>
        <v>0</v>
      </c>
      <c r="BL1269" s="93" t="s">
        <v>266</v>
      </c>
      <c r="BM1269" s="93" t="s">
        <v>1547</v>
      </c>
    </row>
    <row r="1270" spans="2:65" s="197" customFormat="1" x14ac:dyDescent="0.3">
      <c r="B1270" s="196"/>
      <c r="D1270" s="198" t="s">
        <v>178</v>
      </c>
      <c r="E1270" s="199" t="s">
        <v>5</v>
      </c>
      <c r="F1270" s="200" t="s">
        <v>1548</v>
      </c>
      <c r="H1270" s="199" t="s">
        <v>5</v>
      </c>
      <c r="L1270" s="196"/>
      <c r="M1270" s="201"/>
      <c r="N1270" s="202"/>
      <c r="O1270" s="202"/>
      <c r="P1270" s="202"/>
      <c r="Q1270" s="202"/>
      <c r="R1270" s="202"/>
      <c r="S1270" s="202"/>
      <c r="T1270" s="203"/>
      <c r="AT1270" s="199" t="s">
        <v>178</v>
      </c>
      <c r="AU1270" s="199" t="s">
        <v>81</v>
      </c>
      <c r="AV1270" s="197" t="s">
        <v>79</v>
      </c>
      <c r="AW1270" s="197" t="s">
        <v>35</v>
      </c>
      <c r="AX1270" s="197" t="s">
        <v>71</v>
      </c>
      <c r="AY1270" s="199" t="s">
        <v>169</v>
      </c>
    </row>
    <row r="1271" spans="2:65" s="205" customFormat="1" ht="27" x14ac:dyDescent="0.3">
      <c r="B1271" s="204"/>
      <c r="D1271" s="198" t="s">
        <v>178</v>
      </c>
      <c r="E1271" s="206" t="s">
        <v>5</v>
      </c>
      <c r="F1271" s="207" t="s">
        <v>1549</v>
      </c>
      <c r="H1271" s="208">
        <v>308.11900000000003</v>
      </c>
      <c r="L1271" s="204"/>
      <c r="M1271" s="209"/>
      <c r="N1271" s="210"/>
      <c r="O1271" s="210"/>
      <c r="P1271" s="210"/>
      <c r="Q1271" s="210"/>
      <c r="R1271" s="210"/>
      <c r="S1271" s="210"/>
      <c r="T1271" s="211"/>
      <c r="AT1271" s="206" t="s">
        <v>178</v>
      </c>
      <c r="AU1271" s="206" t="s">
        <v>81</v>
      </c>
      <c r="AV1271" s="205" t="s">
        <v>81</v>
      </c>
      <c r="AW1271" s="205" t="s">
        <v>35</v>
      </c>
      <c r="AX1271" s="205" t="s">
        <v>71</v>
      </c>
      <c r="AY1271" s="206" t="s">
        <v>169</v>
      </c>
    </row>
    <row r="1272" spans="2:65" s="213" customFormat="1" x14ac:dyDescent="0.3">
      <c r="B1272" s="212"/>
      <c r="D1272" s="198" t="s">
        <v>178</v>
      </c>
      <c r="E1272" s="214" t="s">
        <v>5</v>
      </c>
      <c r="F1272" s="215" t="s">
        <v>181</v>
      </c>
      <c r="H1272" s="216">
        <v>308.11900000000003</v>
      </c>
      <c r="L1272" s="212"/>
      <c r="M1272" s="217"/>
      <c r="N1272" s="218"/>
      <c r="O1272" s="218"/>
      <c r="P1272" s="218"/>
      <c r="Q1272" s="218"/>
      <c r="R1272" s="218"/>
      <c r="S1272" s="218"/>
      <c r="T1272" s="219"/>
      <c r="AT1272" s="214" t="s">
        <v>178</v>
      </c>
      <c r="AU1272" s="214" t="s">
        <v>81</v>
      </c>
      <c r="AV1272" s="213" t="s">
        <v>176</v>
      </c>
      <c r="AW1272" s="213" t="s">
        <v>35</v>
      </c>
      <c r="AX1272" s="213" t="s">
        <v>79</v>
      </c>
      <c r="AY1272" s="214" t="s">
        <v>169</v>
      </c>
    </row>
    <row r="1273" spans="2:65" s="103" customFormat="1" ht="16.5" customHeight="1" x14ac:dyDescent="0.3">
      <c r="B1273" s="104"/>
      <c r="C1273" s="185">
        <f>MAX($C$106:C1272)+1</f>
        <v>289</v>
      </c>
      <c r="D1273" s="185" t="s">
        <v>171</v>
      </c>
      <c r="E1273" s="186" t="s">
        <v>1550</v>
      </c>
      <c r="F1273" s="187" t="s">
        <v>1551</v>
      </c>
      <c r="G1273" s="188" t="s">
        <v>199</v>
      </c>
      <c r="H1273" s="189">
        <v>36</v>
      </c>
      <c r="I1273" s="87"/>
      <c r="J1273" s="190">
        <f>ROUND(I1273*H1273,2)</f>
        <v>0</v>
      </c>
      <c r="K1273" s="187" t="s">
        <v>5</v>
      </c>
      <c r="L1273" s="104"/>
      <c r="M1273" s="191" t="s">
        <v>5</v>
      </c>
      <c r="N1273" s="192" t="s">
        <v>42</v>
      </c>
      <c r="O1273" s="105"/>
      <c r="P1273" s="193">
        <f>O1273*H1273</f>
        <v>0</v>
      </c>
      <c r="Q1273" s="193">
        <v>0</v>
      </c>
      <c r="R1273" s="193">
        <f>Q1273*H1273</f>
        <v>0</v>
      </c>
      <c r="S1273" s="193">
        <v>0</v>
      </c>
      <c r="T1273" s="194">
        <f>S1273*H1273</f>
        <v>0</v>
      </c>
      <c r="AR1273" s="93" t="s">
        <v>266</v>
      </c>
      <c r="AT1273" s="93" t="s">
        <v>171</v>
      </c>
      <c r="AU1273" s="93" t="s">
        <v>81</v>
      </c>
      <c r="AY1273" s="93" t="s">
        <v>169</v>
      </c>
      <c r="BE1273" s="195">
        <f>IF(N1273="základní",J1273,0)</f>
        <v>0</v>
      </c>
      <c r="BF1273" s="195">
        <f>IF(N1273="snížená",J1273,0)</f>
        <v>0</v>
      </c>
      <c r="BG1273" s="195">
        <f>IF(N1273="zákl. přenesená",J1273,0)</f>
        <v>0</v>
      </c>
      <c r="BH1273" s="195">
        <f>IF(N1273="sníž. přenesená",J1273,0)</f>
        <v>0</v>
      </c>
      <c r="BI1273" s="195">
        <f>IF(N1273="nulová",J1273,0)</f>
        <v>0</v>
      </c>
      <c r="BJ1273" s="93" t="s">
        <v>79</v>
      </c>
      <c r="BK1273" s="195">
        <f>ROUND(I1273*H1273,2)</f>
        <v>0</v>
      </c>
      <c r="BL1273" s="93" t="s">
        <v>266</v>
      </c>
      <c r="BM1273" s="93" t="s">
        <v>1552</v>
      </c>
    </row>
    <row r="1274" spans="2:65" s="197" customFormat="1" x14ac:dyDescent="0.3">
      <c r="B1274" s="196"/>
      <c r="D1274" s="198" t="s">
        <v>178</v>
      </c>
      <c r="E1274" s="199" t="s">
        <v>5</v>
      </c>
      <c r="F1274" s="200" t="s">
        <v>1553</v>
      </c>
      <c r="H1274" s="199" t="s">
        <v>5</v>
      </c>
      <c r="L1274" s="196"/>
      <c r="M1274" s="201"/>
      <c r="N1274" s="202"/>
      <c r="O1274" s="202"/>
      <c r="P1274" s="202"/>
      <c r="Q1274" s="202"/>
      <c r="R1274" s="202"/>
      <c r="S1274" s="202"/>
      <c r="T1274" s="203"/>
      <c r="AT1274" s="199" t="s">
        <v>178</v>
      </c>
      <c r="AU1274" s="199" t="s">
        <v>81</v>
      </c>
      <c r="AV1274" s="197" t="s">
        <v>79</v>
      </c>
      <c r="AW1274" s="197" t="s">
        <v>35</v>
      </c>
      <c r="AX1274" s="197" t="s">
        <v>71</v>
      </c>
      <c r="AY1274" s="199" t="s">
        <v>169</v>
      </c>
    </row>
    <row r="1275" spans="2:65" s="205" customFormat="1" x14ac:dyDescent="0.3">
      <c r="B1275" s="204"/>
      <c r="D1275" s="198" t="s">
        <v>178</v>
      </c>
      <c r="E1275" s="206" t="s">
        <v>5</v>
      </c>
      <c r="F1275" s="207" t="s">
        <v>1554</v>
      </c>
      <c r="H1275" s="208">
        <v>36</v>
      </c>
      <c r="L1275" s="204"/>
      <c r="M1275" s="209"/>
      <c r="N1275" s="210"/>
      <c r="O1275" s="210"/>
      <c r="P1275" s="210"/>
      <c r="Q1275" s="210"/>
      <c r="R1275" s="210"/>
      <c r="S1275" s="210"/>
      <c r="T1275" s="211"/>
      <c r="AT1275" s="206" t="s">
        <v>178</v>
      </c>
      <c r="AU1275" s="206" t="s">
        <v>81</v>
      </c>
      <c r="AV1275" s="205" t="s">
        <v>81</v>
      </c>
      <c r="AW1275" s="205" t="s">
        <v>35</v>
      </c>
      <c r="AX1275" s="205" t="s">
        <v>79</v>
      </c>
      <c r="AY1275" s="206" t="s">
        <v>169</v>
      </c>
    </row>
    <row r="1276" spans="2:65" s="213" customFormat="1" x14ac:dyDescent="0.3">
      <c r="B1276" s="212"/>
      <c r="D1276" s="198" t="s">
        <v>178</v>
      </c>
      <c r="E1276" s="214" t="s">
        <v>5</v>
      </c>
      <c r="F1276" s="215" t="s">
        <v>181</v>
      </c>
      <c r="H1276" s="216">
        <v>36</v>
      </c>
      <c r="L1276" s="212"/>
      <c r="M1276" s="217"/>
      <c r="N1276" s="218"/>
      <c r="O1276" s="218"/>
      <c r="P1276" s="218"/>
      <c r="Q1276" s="218"/>
      <c r="R1276" s="218"/>
      <c r="S1276" s="218"/>
      <c r="T1276" s="219"/>
      <c r="AT1276" s="214" t="s">
        <v>178</v>
      </c>
      <c r="AU1276" s="214" t="s">
        <v>81</v>
      </c>
      <c r="AV1276" s="213" t="s">
        <v>176</v>
      </c>
      <c r="AW1276" s="213" t="s">
        <v>35</v>
      </c>
      <c r="AX1276" s="213" t="s">
        <v>71</v>
      </c>
      <c r="AY1276" s="214" t="s">
        <v>169</v>
      </c>
    </row>
    <row r="1277" spans="2:65" s="103" customFormat="1" ht="16.5" customHeight="1" x14ac:dyDescent="0.3">
      <c r="B1277" s="104"/>
      <c r="C1277" s="185">
        <f>MAX($C$106:C1276)+1</f>
        <v>290</v>
      </c>
      <c r="D1277" s="185" t="s">
        <v>171</v>
      </c>
      <c r="E1277" s="186" t="s">
        <v>1555</v>
      </c>
      <c r="F1277" s="187" t="s">
        <v>1556</v>
      </c>
      <c r="G1277" s="188" t="s">
        <v>199</v>
      </c>
      <c r="H1277" s="189">
        <v>28.26</v>
      </c>
      <c r="I1277" s="87"/>
      <c r="J1277" s="190">
        <f>ROUND(I1277*H1277,2)</f>
        <v>0</v>
      </c>
      <c r="K1277" s="187" t="s">
        <v>5</v>
      </c>
      <c r="L1277" s="104"/>
      <c r="M1277" s="191" t="s">
        <v>5</v>
      </c>
      <c r="N1277" s="192" t="s">
        <v>42</v>
      </c>
      <c r="O1277" s="105"/>
      <c r="P1277" s="193">
        <f>O1277*H1277</f>
        <v>0</v>
      </c>
      <c r="Q1277" s="193">
        <v>0</v>
      </c>
      <c r="R1277" s="193">
        <f>Q1277*H1277</f>
        <v>0</v>
      </c>
      <c r="S1277" s="193">
        <v>0</v>
      </c>
      <c r="T1277" s="194">
        <f>S1277*H1277</f>
        <v>0</v>
      </c>
      <c r="AR1277" s="93" t="s">
        <v>266</v>
      </c>
      <c r="AT1277" s="93" t="s">
        <v>171</v>
      </c>
      <c r="AU1277" s="93" t="s">
        <v>81</v>
      </c>
      <c r="AY1277" s="93" t="s">
        <v>169</v>
      </c>
      <c r="BE1277" s="195">
        <f>IF(N1277="základní",J1277,0)</f>
        <v>0</v>
      </c>
      <c r="BF1277" s="195">
        <f>IF(N1277="snížená",J1277,0)</f>
        <v>0</v>
      </c>
      <c r="BG1277" s="195">
        <f>IF(N1277="zákl. přenesená",J1277,0)</f>
        <v>0</v>
      </c>
      <c r="BH1277" s="195">
        <f>IF(N1277="sníž. přenesená",J1277,0)</f>
        <v>0</v>
      </c>
      <c r="BI1277" s="195">
        <f>IF(N1277="nulová",J1277,0)</f>
        <v>0</v>
      </c>
      <c r="BJ1277" s="93" t="s">
        <v>79</v>
      </c>
      <c r="BK1277" s="195">
        <f>ROUND(I1277*H1277,2)</f>
        <v>0</v>
      </c>
      <c r="BL1277" s="93" t="s">
        <v>266</v>
      </c>
      <c r="BM1277" s="93" t="s">
        <v>1557</v>
      </c>
    </row>
    <row r="1278" spans="2:65" s="197" customFormat="1" x14ac:dyDescent="0.3">
      <c r="B1278" s="196"/>
      <c r="D1278" s="198" t="s">
        <v>178</v>
      </c>
      <c r="E1278" s="199" t="s">
        <v>5</v>
      </c>
      <c r="F1278" s="200" t="s">
        <v>1558</v>
      </c>
      <c r="H1278" s="199" t="s">
        <v>5</v>
      </c>
      <c r="L1278" s="196"/>
      <c r="M1278" s="201"/>
      <c r="N1278" s="202"/>
      <c r="O1278" s="202"/>
      <c r="P1278" s="202"/>
      <c r="Q1278" s="202"/>
      <c r="R1278" s="202"/>
      <c r="S1278" s="202"/>
      <c r="T1278" s="203"/>
      <c r="AT1278" s="199" t="s">
        <v>178</v>
      </c>
      <c r="AU1278" s="199" t="s">
        <v>81</v>
      </c>
      <c r="AV1278" s="197" t="s">
        <v>79</v>
      </c>
      <c r="AW1278" s="197" t="s">
        <v>35</v>
      </c>
      <c r="AX1278" s="197" t="s">
        <v>71</v>
      </c>
      <c r="AY1278" s="199" t="s">
        <v>169</v>
      </c>
    </row>
    <row r="1279" spans="2:65" s="205" customFormat="1" x14ac:dyDescent="0.3">
      <c r="B1279" s="204"/>
      <c r="D1279" s="198" t="s">
        <v>178</v>
      </c>
      <c r="E1279" s="206" t="s">
        <v>5</v>
      </c>
      <c r="F1279" s="207" t="s">
        <v>1559</v>
      </c>
      <c r="H1279" s="208">
        <v>28.26</v>
      </c>
      <c r="L1279" s="204"/>
      <c r="M1279" s="209"/>
      <c r="N1279" s="210"/>
      <c r="O1279" s="210"/>
      <c r="P1279" s="210"/>
      <c r="Q1279" s="210"/>
      <c r="R1279" s="210"/>
      <c r="S1279" s="210"/>
      <c r="T1279" s="211"/>
      <c r="AT1279" s="206" t="s">
        <v>178</v>
      </c>
      <c r="AU1279" s="206" t="s">
        <v>81</v>
      </c>
      <c r="AV1279" s="205" t="s">
        <v>81</v>
      </c>
      <c r="AW1279" s="205" t="s">
        <v>35</v>
      </c>
      <c r="AX1279" s="205" t="s">
        <v>79</v>
      </c>
      <c r="AY1279" s="206" t="s">
        <v>169</v>
      </c>
    </row>
    <row r="1280" spans="2:65" s="213" customFormat="1" x14ac:dyDescent="0.3">
      <c r="B1280" s="212"/>
      <c r="D1280" s="198" t="s">
        <v>178</v>
      </c>
      <c r="E1280" s="214" t="s">
        <v>5</v>
      </c>
      <c r="F1280" s="215" t="s">
        <v>181</v>
      </c>
      <c r="H1280" s="216">
        <v>28.26</v>
      </c>
      <c r="L1280" s="212"/>
      <c r="M1280" s="217"/>
      <c r="N1280" s="218"/>
      <c r="O1280" s="218"/>
      <c r="P1280" s="218"/>
      <c r="Q1280" s="218"/>
      <c r="R1280" s="218"/>
      <c r="S1280" s="218"/>
      <c r="T1280" s="219"/>
      <c r="AT1280" s="214" t="s">
        <v>178</v>
      </c>
      <c r="AU1280" s="214" t="s">
        <v>81</v>
      </c>
      <c r="AV1280" s="213" t="s">
        <v>176</v>
      </c>
      <c r="AW1280" s="213" t="s">
        <v>35</v>
      </c>
      <c r="AX1280" s="213" t="s">
        <v>71</v>
      </c>
      <c r="AY1280" s="214" t="s">
        <v>169</v>
      </c>
    </row>
    <row r="1281" spans="2:65" s="103" customFormat="1" ht="38.25" customHeight="1" x14ac:dyDescent="0.3">
      <c r="B1281" s="104"/>
      <c r="C1281" s="185">
        <f>MAX($C$106:C1280)+1</f>
        <v>291</v>
      </c>
      <c r="D1281" s="185" t="s">
        <v>171</v>
      </c>
      <c r="E1281" s="186" t="s">
        <v>1560</v>
      </c>
      <c r="F1281" s="187" t="s">
        <v>1561</v>
      </c>
      <c r="G1281" s="188" t="s">
        <v>315</v>
      </c>
      <c r="H1281" s="189">
        <v>4.07</v>
      </c>
      <c r="I1281" s="87"/>
      <c r="J1281" s="190">
        <f>ROUND(I1281*H1281,2)</f>
        <v>0</v>
      </c>
      <c r="K1281" s="187" t="s">
        <v>175</v>
      </c>
      <c r="L1281" s="104"/>
      <c r="M1281" s="191" t="s">
        <v>5</v>
      </c>
      <c r="N1281" s="192" t="s">
        <v>42</v>
      </c>
      <c r="O1281" s="105"/>
      <c r="P1281" s="193">
        <f>O1281*H1281</f>
        <v>0</v>
      </c>
      <c r="Q1281" s="193">
        <v>0</v>
      </c>
      <c r="R1281" s="193">
        <f>Q1281*H1281</f>
        <v>0</v>
      </c>
      <c r="S1281" s="193">
        <v>0</v>
      </c>
      <c r="T1281" s="194">
        <f>S1281*H1281</f>
        <v>0</v>
      </c>
      <c r="AR1281" s="93" t="s">
        <v>266</v>
      </c>
      <c r="AT1281" s="93" t="s">
        <v>171</v>
      </c>
      <c r="AU1281" s="93" t="s">
        <v>81</v>
      </c>
      <c r="AY1281" s="93" t="s">
        <v>169</v>
      </c>
      <c r="BE1281" s="195">
        <f>IF(N1281="základní",J1281,0)</f>
        <v>0</v>
      </c>
      <c r="BF1281" s="195">
        <f>IF(N1281="snížená",J1281,0)</f>
        <v>0</v>
      </c>
      <c r="BG1281" s="195">
        <f>IF(N1281="zákl. přenesená",J1281,0)</f>
        <v>0</v>
      </c>
      <c r="BH1281" s="195">
        <f>IF(N1281="sníž. přenesená",J1281,0)</f>
        <v>0</v>
      </c>
      <c r="BI1281" s="195">
        <f>IF(N1281="nulová",J1281,0)</f>
        <v>0</v>
      </c>
      <c r="BJ1281" s="93" t="s">
        <v>79</v>
      </c>
      <c r="BK1281" s="195">
        <f>ROUND(I1281*H1281,2)</f>
        <v>0</v>
      </c>
      <c r="BL1281" s="93" t="s">
        <v>266</v>
      </c>
      <c r="BM1281" s="93" t="s">
        <v>1562</v>
      </c>
    </row>
    <row r="1282" spans="2:65" s="103" customFormat="1" ht="121.5" x14ac:dyDescent="0.3">
      <c r="B1282" s="104"/>
      <c r="D1282" s="198" t="s">
        <v>207</v>
      </c>
      <c r="F1282" s="220" t="s">
        <v>1391</v>
      </c>
      <c r="L1282" s="104"/>
      <c r="M1282" s="221"/>
      <c r="N1282" s="105"/>
      <c r="O1282" s="105"/>
      <c r="P1282" s="105"/>
      <c r="Q1282" s="105"/>
      <c r="R1282" s="105"/>
      <c r="S1282" s="105"/>
      <c r="T1282" s="222"/>
      <c r="AT1282" s="93" t="s">
        <v>207</v>
      </c>
      <c r="AU1282" s="93" t="s">
        <v>81</v>
      </c>
    </row>
    <row r="1283" spans="2:65" s="173" customFormat="1" ht="29.85" customHeight="1" x14ac:dyDescent="0.3">
      <c r="B1283" s="172"/>
      <c r="D1283" s="174" t="s">
        <v>70</v>
      </c>
      <c r="E1283" s="183" t="s">
        <v>1563</v>
      </c>
      <c r="F1283" s="183" t="s">
        <v>1564</v>
      </c>
      <c r="J1283" s="184">
        <f>BK1283</f>
        <v>0</v>
      </c>
      <c r="L1283" s="172"/>
      <c r="M1283" s="177"/>
      <c r="N1283" s="178"/>
      <c r="O1283" s="178"/>
      <c r="P1283" s="179">
        <f>SUM(P1284:P1295)</f>
        <v>0</v>
      </c>
      <c r="Q1283" s="178"/>
      <c r="R1283" s="179">
        <f>SUM(R1284:R1295)</f>
        <v>0.58730411999999999</v>
      </c>
      <c r="S1283" s="178"/>
      <c r="T1283" s="180">
        <f>SUM(T1284:T1295)</f>
        <v>0</v>
      </c>
      <c r="AR1283" s="174" t="s">
        <v>81</v>
      </c>
      <c r="AT1283" s="181" t="s">
        <v>70</v>
      </c>
      <c r="AU1283" s="181" t="s">
        <v>79</v>
      </c>
      <c r="AY1283" s="174" t="s">
        <v>169</v>
      </c>
      <c r="BK1283" s="182">
        <f>SUM(BK1284:BK1295)</f>
        <v>0</v>
      </c>
    </row>
    <row r="1284" spans="2:65" s="103" customFormat="1" ht="16.5" customHeight="1" x14ac:dyDescent="0.3">
      <c r="B1284" s="104"/>
      <c r="C1284" s="185">
        <f>MAX($C$106:C1283)+1</f>
        <v>292</v>
      </c>
      <c r="D1284" s="185" t="s">
        <v>171</v>
      </c>
      <c r="E1284" s="186" t="s">
        <v>1565</v>
      </c>
      <c r="F1284" s="187" t="s">
        <v>1566</v>
      </c>
      <c r="G1284" s="188" t="s">
        <v>188</v>
      </c>
      <c r="H1284" s="189">
        <v>109.77</v>
      </c>
      <c r="I1284" s="87"/>
      <c r="J1284" s="190">
        <f>ROUND(I1284*H1284,2)</f>
        <v>0</v>
      </c>
      <c r="K1284" s="187" t="s">
        <v>175</v>
      </c>
      <c r="L1284" s="104"/>
      <c r="M1284" s="191" t="s">
        <v>5</v>
      </c>
      <c r="N1284" s="192" t="s">
        <v>42</v>
      </c>
      <c r="O1284" s="105"/>
      <c r="P1284" s="193">
        <f>O1284*H1284</f>
        <v>0</v>
      </c>
      <c r="Q1284" s="193">
        <v>0</v>
      </c>
      <c r="R1284" s="193">
        <f>Q1284*H1284</f>
        <v>0</v>
      </c>
      <c r="S1284" s="193">
        <v>0</v>
      </c>
      <c r="T1284" s="194">
        <f>S1284*H1284</f>
        <v>0</v>
      </c>
      <c r="AR1284" s="93" t="s">
        <v>266</v>
      </c>
      <c r="AT1284" s="93" t="s">
        <v>171</v>
      </c>
      <c r="AU1284" s="93" t="s">
        <v>81</v>
      </c>
      <c r="AY1284" s="93" t="s">
        <v>169</v>
      </c>
      <c r="BE1284" s="195">
        <f>IF(N1284="základní",J1284,0)</f>
        <v>0</v>
      </c>
      <c r="BF1284" s="195">
        <f>IF(N1284="snížená",J1284,0)</f>
        <v>0</v>
      </c>
      <c r="BG1284" s="195">
        <f>IF(N1284="zákl. přenesená",J1284,0)</f>
        <v>0</v>
      </c>
      <c r="BH1284" s="195">
        <f>IF(N1284="sníž. přenesená",J1284,0)</f>
        <v>0</v>
      </c>
      <c r="BI1284" s="195">
        <f>IF(N1284="nulová",J1284,0)</f>
        <v>0</v>
      </c>
      <c r="BJ1284" s="93" t="s">
        <v>79</v>
      </c>
      <c r="BK1284" s="195">
        <f>ROUND(I1284*H1284,2)</f>
        <v>0</v>
      </c>
      <c r="BL1284" s="93" t="s">
        <v>266</v>
      </c>
      <c r="BM1284" s="93" t="s">
        <v>1567</v>
      </c>
    </row>
    <row r="1285" spans="2:65" s="103" customFormat="1" ht="16.5" customHeight="1" x14ac:dyDescent="0.3">
      <c r="B1285" s="104"/>
      <c r="C1285" s="185">
        <f>MAX($C$106:C1284)+1</f>
        <v>293</v>
      </c>
      <c r="D1285" s="185" t="s">
        <v>171</v>
      </c>
      <c r="E1285" s="186" t="s">
        <v>1568</v>
      </c>
      <c r="F1285" s="187" t="s">
        <v>1569</v>
      </c>
      <c r="G1285" s="188" t="s">
        <v>188</v>
      </c>
      <c r="H1285" s="189">
        <v>109.77</v>
      </c>
      <c r="I1285" s="87"/>
      <c r="J1285" s="190">
        <f>ROUND(I1285*H1285,2)</f>
        <v>0</v>
      </c>
      <c r="K1285" s="187" t="s">
        <v>175</v>
      </c>
      <c r="L1285" s="104"/>
      <c r="M1285" s="191" t="s">
        <v>5</v>
      </c>
      <c r="N1285" s="192" t="s">
        <v>42</v>
      </c>
      <c r="O1285" s="105"/>
      <c r="P1285" s="193">
        <f>O1285*H1285</f>
        <v>0</v>
      </c>
      <c r="Q1285" s="193">
        <v>0</v>
      </c>
      <c r="R1285" s="193">
        <f>Q1285*H1285</f>
        <v>0</v>
      </c>
      <c r="S1285" s="193">
        <v>0</v>
      </c>
      <c r="T1285" s="194">
        <f>S1285*H1285</f>
        <v>0</v>
      </c>
      <c r="AR1285" s="93" t="s">
        <v>266</v>
      </c>
      <c r="AT1285" s="93" t="s">
        <v>171</v>
      </c>
      <c r="AU1285" s="93" t="s">
        <v>81</v>
      </c>
      <c r="AY1285" s="93" t="s">
        <v>169</v>
      </c>
      <c r="BE1285" s="195">
        <f>IF(N1285="základní",J1285,0)</f>
        <v>0</v>
      </c>
      <c r="BF1285" s="195">
        <f>IF(N1285="snížená",J1285,0)</f>
        <v>0</v>
      </c>
      <c r="BG1285" s="195">
        <f>IF(N1285="zákl. přenesená",J1285,0)</f>
        <v>0</v>
      </c>
      <c r="BH1285" s="195">
        <f>IF(N1285="sníž. přenesená",J1285,0)</f>
        <v>0</v>
      </c>
      <c r="BI1285" s="195">
        <f>IF(N1285="nulová",J1285,0)</f>
        <v>0</v>
      </c>
      <c r="BJ1285" s="93" t="s">
        <v>79</v>
      </c>
      <c r="BK1285" s="195">
        <f>ROUND(I1285*H1285,2)</f>
        <v>0</v>
      </c>
      <c r="BL1285" s="93" t="s">
        <v>266</v>
      </c>
      <c r="BM1285" s="93" t="s">
        <v>1570</v>
      </c>
    </row>
    <row r="1286" spans="2:65" s="103" customFormat="1" ht="25.5" customHeight="1" x14ac:dyDescent="0.3">
      <c r="B1286" s="104"/>
      <c r="C1286" s="185">
        <f>MAX($C$106:C1285)+1</f>
        <v>294</v>
      </c>
      <c r="D1286" s="185" t="s">
        <v>171</v>
      </c>
      <c r="E1286" s="186" t="s">
        <v>1571</v>
      </c>
      <c r="F1286" s="187" t="s">
        <v>1572</v>
      </c>
      <c r="G1286" s="188" t="s">
        <v>199</v>
      </c>
      <c r="H1286" s="189">
        <v>43.223999999999997</v>
      </c>
      <c r="I1286" s="87"/>
      <c r="J1286" s="190">
        <f>ROUND(I1286*H1286,2)</f>
        <v>0</v>
      </c>
      <c r="K1286" s="187" t="s">
        <v>175</v>
      </c>
      <c r="L1286" s="104"/>
      <c r="M1286" s="191" t="s">
        <v>5</v>
      </c>
      <c r="N1286" s="192" t="s">
        <v>42</v>
      </c>
      <c r="O1286" s="105"/>
      <c r="P1286" s="193">
        <f>O1286*H1286</f>
        <v>0</v>
      </c>
      <c r="Q1286" s="193">
        <v>2.0000000000000002E-5</v>
      </c>
      <c r="R1286" s="193">
        <f>Q1286*H1286</f>
        <v>8.6448000000000004E-4</v>
      </c>
      <c r="S1286" s="193">
        <v>0</v>
      </c>
      <c r="T1286" s="194">
        <f>S1286*H1286</f>
        <v>0</v>
      </c>
      <c r="AR1286" s="93" t="s">
        <v>266</v>
      </c>
      <c r="AT1286" s="93" t="s">
        <v>171</v>
      </c>
      <c r="AU1286" s="93" t="s">
        <v>81</v>
      </c>
      <c r="AY1286" s="93" t="s">
        <v>169</v>
      </c>
      <c r="BE1286" s="195">
        <f>IF(N1286="základní",J1286,0)</f>
        <v>0</v>
      </c>
      <c r="BF1286" s="195">
        <f>IF(N1286="snížená",J1286,0)</f>
        <v>0</v>
      </c>
      <c r="BG1286" s="195">
        <f>IF(N1286="zákl. přenesená",J1286,0)</f>
        <v>0</v>
      </c>
      <c r="BH1286" s="195">
        <f>IF(N1286="sníž. přenesená",J1286,0)</f>
        <v>0</v>
      </c>
      <c r="BI1286" s="195">
        <f>IF(N1286="nulová",J1286,0)</f>
        <v>0</v>
      </c>
      <c r="BJ1286" s="93" t="s">
        <v>79</v>
      </c>
      <c r="BK1286" s="195">
        <f>ROUND(I1286*H1286,2)</f>
        <v>0</v>
      </c>
      <c r="BL1286" s="93" t="s">
        <v>266</v>
      </c>
      <c r="BM1286" s="93" t="s">
        <v>1573</v>
      </c>
    </row>
    <row r="1287" spans="2:65" s="103" customFormat="1" ht="16.5" customHeight="1" x14ac:dyDescent="0.3">
      <c r="B1287" s="104"/>
      <c r="C1287" s="185">
        <f>MAX($C$106:C1286)+1</f>
        <v>295</v>
      </c>
      <c r="D1287" s="185" t="s">
        <v>171</v>
      </c>
      <c r="E1287" s="186" t="s">
        <v>1574</v>
      </c>
      <c r="F1287" s="187" t="s">
        <v>1575</v>
      </c>
      <c r="G1287" s="188" t="s">
        <v>188</v>
      </c>
      <c r="H1287" s="189">
        <v>109.77</v>
      </c>
      <c r="I1287" s="87"/>
      <c r="J1287" s="190">
        <f>ROUND(I1287*H1287,2)</f>
        <v>0</v>
      </c>
      <c r="K1287" s="187" t="s">
        <v>175</v>
      </c>
      <c r="L1287" s="104"/>
      <c r="M1287" s="191" t="s">
        <v>5</v>
      </c>
      <c r="N1287" s="192" t="s">
        <v>42</v>
      </c>
      <c r="O1287" s="105"/>
      <c r="P1287" s="193">
        <f>O1287*H1287</f>
        <v>0</v>
      </c>
      <c r="Q1287" s="193">
        <v>5.4000000000000001E-4</v>
      </c>
      <c r="R1287" s="193">
        <f>Q1287*H1287</f>
        <v>5.9275799999999997E-2</v>
      </c>
      <c r="S1287" s="193">
        <v>0</v>
      </c>
      <c r="T1287" s="194">
        <f>S1287*H1287</f>
        <v>0</v>
      </c>
      <c r="AR1287" s="93" t="s">
        <v>266</v>
      </c>
      <c r="AT1287" s="93" t="s">
        <v>171</v>
      </c>
      <c r="AU1287" s="93" t="s">
        <v>81</v>
      </c>
      <c r="AY1287" s="93" t="s">
        <v>169</v>
      </c>
      <c r="BE1287" s="195">
        <f>IF(N1287="základní",J1287,0)</f>
        <v>0</v>
      </c>
      <c r="BF1287" s="195">
        <f>IF(N1287="snížená",J1287,0)</f>
        <v>0</v>
      </c>
      <c r="BG1287" s="195">
        <f>IF(N1287="zákl. přenesená",J1287,0)</f>
        <v>0</v>
      </c>
      <c r="BH1287" s="195">
        <f>IF(N1287="sníž. přenesená",J1287,0)</f>
        <v>0</v>
      </c>
      <c r="BI1287" s="195">
        <f>IF(N1287="nulová",J1287,0)</f>
        <v>0</v>
      </c>
      <c r="BJ1287" s="93" t="s">
        <v>79</v>
      </c>
      <c r="BK1287" s="195">
        <f>ROUND(I1287*H1287,2)</f>
        <v>0</v>
      </c>
      <c r="BL1287" s="93" t="s">
        <v>266</v>
      </c>
      <c r="BM1287" s="93" t="s">
        <v>1576</v>
      </c>
    </row>
    <row r="1288" spans="2:65" s="205" customFormat="1" x14ac:dyDescent="0.3">
      <c r="B1288" s="204"/>
      <c r="D1288" s="198" t="s">
        <v>178</v>
      </c>
      <c r="E1288" s="206" t="s">
        <v>5</v>
      </c>
      <c r="F1288" s="207" t="s">
        <v>1577</v>
      </c>
      <c r="H1288" s="208">
        <v>109.77</v>
      </c>
      <c r="L1288" s="204"/>
      <c r="M1288" s="209"/>
      <c r="N1288" s="210"/>
      <c r="O1288" s="210"/>
      <c r="P1288" s="210"/>
      <c r="Q1288" s="210"/>
      <c r="R1288" s="210"/>
      <c r="S1288" s="210"/>
      <c r="T1288" s="211"/>
      <c r="AT1288" s="206" t="s">
        <v>178</v>
      </c>
      <c r="AU1288" s="206" t="s">
        <v>81</v>
      </c>
      <c r="AV1288" s="205" t="s">
        <v>81</v>
      </c>
      <c r="AW1288" s="205" t="s">
        <v>35</v>
      </c>
      <c r="AX1288" s="205" t="s">
        <v>71</v>
      </c>
      <c r="AY1288" s="206" t="s">
        <v>169</v>
      </c>
    </row>
    <row r="1289" spans="2:65" s="213" customFormat="1" x14ac:dyDescent="0.3">
      <c r="B1289" s="212"/>
      <c r="D1289" s="198" t="s">
        <v>178</v>
      </c>
      <c r="E1289" s="214" t="s">
        <v>5</v>
      </c>
      <c r="F1289" s="215" t="s">
        <v>181</v>
      </c>
      <c r="H1289" s="216">
        <v>109.77</v>
      </c>
      <c r="L1289" s="212"/>
      <c r="M1289" s="217"/>
      <c r="N1289" s="218"/>
      <c r="O1289" s="218"/>
      <c r="P1289" s="218"/>
      <c r="Q1289" s="218"/>
      <c r="R1289" s="218"/>
      <c r="S1289" s="218"/>
      <c r="T1289" s="219"/>
      <c r="AT1289" s="214" t="s">
        <v>178</v>
      </c>
      <c r="AU1289" s="214" t="s">
        <v>81</v>
      </c>
      <c r="AV1289" s="213" t="s">
        <v>176</v>
      </c>
      <c r="AW1289" s="213" t="s">
        <v>35</v>
      </c>
      <c r="AX1289" s="213" t="s">
        <v>79</v>
      </c>
      <c r="AY1289" s="214" t="s">
        <v>169</v>
      </c>
    </row>
    <row r="1290" spans="2:65" s="103" customFormat="1" ht="16.5" customHeight="1" x14ac:dyDescent="0.3">
      <c r="B1290" s="104"/>
      <c r="C1290" s="185">
        <f>MAX($C$106:C1289)+1</f>
        <v>296</v>
      </c>
      <c r="D1290" s="185" t="s">
        <v>171</v>
      </c>
      <c r="E1290" s="186" t="s">
        <v>1578</v>
      </c>
      <c r="F1290" s="187" t="s">
        <v>1579</v>
      </c>
      <c r="G1290" s="188" t="s">
        <v>188</v>
      </c>
      <c r="H1290" s="189">
        <v>109.77</v>
      </c>
      <c r="I1290" s="87"/>
      <c r="J1290" s="190">
        <f>ROUND(I1290*H1290,2)</f>
        <v>0</v>
      </c>
      <c r="K1290" s="187" t="s">
        <v>175</v>
      </c>
      <c r="L1290" s="104"/>
      <c r="M1290" s="191" t="s">
        <v>5</v>
      </c>
      <c r="N1290" s="192" t="s">
        <v>42</v>
      </c>
      <c r="O1290" s="105"/>
      <c r="P1290" s="193">
        <f>O1290*H1290</f>
        <v>0</v>
      </c>
      <c r="Q1290" s="193">
        <v>3.2000000000000002E-3</v>
      </c>
      <c r="R1290" s="193">
        <f>Q1290*H1290</f>
        <v>0.35126400000000002</v>
      </c>
      <c r="S1290" s="193">
        <v>0</v>
      </c>
      <c r="T1290" s="194">
        <f>S1290*H1290</f>
        <v>0</v>
      </c>
      <c r="AR1290" s="93" t="s">
        <v>266</v>
      </c>
      <c r="AT1290" s="93" t="s">
        <v>171</v>
      </c>
      <c r="AU1290" s="93" t="s">
        <v>81</v>
      </c>
      <c r="AY1290" s="93" t="s">
        <v>169</v>
      </c>
      <c r="BE1290" s="195">
        <f>IF(N1290="základní",J1290,0)</f>
        <v>0</v>
      </c>
      <c r="BF1290" s="195">
        <f>IF(N1290="snížená",J1290,0)</f>
        <v>0</v>
      </c>
      <c r="BG1290" s="195">
        <f>IF(N1290="zákl. přenesená",J1290,0)</f>
        <v>0</v>
      </c>
      <c r="BH1290" s="195">
        <f>IF(N1290="sníž. přenesená",J1290,0)</f>
        <v>0</v>
      </c>
      <c r="BI1290" s="195">
        <f>IF(N1290="nulová",J1290,0)</f>
        <v>0</v>
      </c>
      <c r="BJ1290" s="93" t="s">
        <v>79</v>
      </c>
      <c r="BK1290" s="195">
        <f>ROUND(I1290*H1290,2)</f>
        <v>0</v>
      </c>
      <c r="BL1290" s="93" t="s">
        <v>266</v>
      </c>
      <c r="BM1290" s="93" t="s">
        <v>1580</v>
      </c>
    </row>
    <row r="1291" spans="2:65" s="103" customFormat="1" ht="16.5" customHeight="1" x14ac:dyDescent="0.3">
      <c r="B1291" s="104"/>
      <c r="C1291" s="185">
        <f>MAX($C$106:C1290)+1</f>
        <v>297</v>
      </c>
      <c r="D1291" s="185" t="s">
        <v>171</v>
      </c>
      <c r="E1291" s="186" t="s">
        <v>1581</v>
      </c>
      <c r="F1291" s="187" t="s">
        <v>1582</v>
      </c>
      <c r="G1291" s="188" t="s">
        <v>188</v>
      </c>
      <c r="H1291" s="189">
        <v>109.77</v>
      </c>
      <c r="I1291" s="87"/>
      <c r="J1291" s="190">
        <f>ROUND(I1291*H1291,2)</f>
        <v>0</v>
      </c>
      <c r="K1291" s="187" t="s">
        <v>175</v>
      </c>
      <c r="L1291" s="104"/>
      <c r="M1291" s="191" t="s">
        <v>5</v>
      </c>
      <c r="N1291" s="192" t="s">
        <v>42</v>
      </c>
      <c r="O1291" s="105"/>
      <c r="P1291" s="193">
        <f>O1291*H1291</f>
        <v>0</v>
      </c>
      <c r="Q1291" s="193">
        <v>2.4000000000000001E-4</v>
      </c>
      <c r="R1291" s="193">
        <f>Q1291*H1291</f>
        <v>2.6344799999999998E-2</v>
      </c>
      <c r="S1291" s="193">
        <v>0</v>
      </c>
      <c r="T1291" s="194">
        <f>S1291*H1291</f>
        <v>0</v>
      </c>
      <c r="AR1291" s="93" t="s">
        <v>266</v>
      </c>
      <c r="AT1291" s="93" t="s">
        <v>171</v>
      </c>
      <c r="AU1291" s="93" t="s">
        <v>81</v>
      </c>
      <c r="AY1291" s="93" t="s">
        <v>169</v>
      </c>
      <c r="BE1291" s="195">
        <f>IF(N1291="základní",J1291,0)</f>
        <v>0</v>
      </c>
      <c r="BF1291" s="195">
        <f>IF(N1291="snížená",J1291,0)</f>
        <v>0</v>
      </c>
      <c r="BG1291" s="195">
        <f>IF(N1291="zákl. přenesená",J1291,0)</f>
        <v>0</v>
      </c>
      <c r="BH1291" s="195">
        <f>IF(N1291="sníž. přenesená",J1291,0)</f>
        <v>0</v>
      </c>
      <c r="BI1291" s="195">
        <f>IF(N1291="nulová",J1291,0)</f>
        <v>0</v>
      </c>
      <c r="BJ1291" s="93" t="s">
        <v>79</v>
      </c>
      <c r="BK1291" s="195">
        <f>ROUND(I1291*H1291,2)</f>
        <v>0</v>
      </c>
      <c r="BL1291" s="93" t="s">
        <v>266</v>
      </c>
      <c r="BM1291" s="93" t="s">
        <v>1583</v>
      </c>
    </row>
    <row r="1292" spans="2:65" s="103" customFormat="1" ht="40.5" x14ac:dyDescent="0.3">
      <c r="B1292" s="104"/>
      <c r="D1292" s="198" t="s">
        <v>207</v>
      </c>
      <c r="F1292" s="220" t="s">
        <v>1584</v>
      </c>
      <c r="L1292" s="104"/>
      <c r="M1292" s="221"/>
      <c r="N1292" s="105"/>
      <c r="O1292" s="105"/>
      <c r="P1292" s="105"/>
      <c r="Q1292" s="105"/>
      <c r="R1292" s="105"/>
      <c r="S1292" s="105"/>
      <c r="T1292" s="222"/>
      <c r="AT1292" s="93" t="s">
        <v>207</v>
      </c>
      <c r="AU1292" s="93" t="s">
        <v>81</v>
      </c>
    </row>
    <row r="1293" spans="2:65" s="103" customFormat="1" ht="25.5" customHeight="1" x14ac:dyDescent="0.3">
      <c r="B1293" s="104"/>
      <c r="C1293" s="185">
        <f>MAX($C$106:C1292)+1</f>
        <v>298</v>
      </c>
      <c r="D1293" s="185" t="s">
        <v>171</v>
      </c>
      <c r="E1293" s="186" t="s">
        <v>1585</v>
      </c>
      <c r="F1293" s="187" t="s">
        <v>1586</v>
      </c>
      <c r="G1293" s="188" t="s">
        <v>199</v>
      </c>
      <c r="H1293" s="189">
        <v>43.223999999999997</v>
      </c>
      <c r="I1293" s="87"/>
      <c r="J1293" s="190">
        <f>ROUND(I1293*H1293,2)</f>
        <v>0</v>
      </c>
      <c r="K1293" s="187" t="s">
        <v>175</v>
      </c>
      <c r="L1293" s="104"/>
      <c r="M1293" s="191" t="s">
        <v>5</v>
      </c>
      <c r="N1293" s="192" t="s">
        <v>42</v>
      </c>
      <c r="O1293" s="105"/>
      <c r="P1293" s="193">
        <f>O1293*H1293</f>
        <v>0</v>
      </c>
      <c r="Q1293" s="193">
        <v>3.46E-3</v>
      </c>
      <c r="R1293" s="193">
        <f>Q1293*H1293</f>
        <v>0.14955504</v>
      </c>
      <c r="S1293" s="193">
        <v>0</v>
      </c>
      <c r="T1293" s="194">
        <f>S1293*H1293</f>
        <v>0</v>
      </c>
      <c r="AR1293" s="93" t="s">
        <v>266</v>
      </c>
      <c r="AT1293" s="93" t="s">
        <v>171</v>
      </c>
      <c r="AU1293" s="93" t="s">
        <v>81</v>
      </c>
      <c r="AY1293" s="93" t="s">
        <v>169</v>
      </c>
      <c r="BE1293" s="195">
        <f>IF(N1293="základní",J1293,0)</f>
        <v>0</v>
      </c>
      <c r="BF1293" s="195">
        <f>IF(N1293="snížená",J1293,0)</f>
        <v>0</v>
      </c>
      <c r="BG1293" s="195">
        <f>IF(N1293="zákl. přenesená",J1293,0)</f>
        <v>0</v>
      </c>
      <c r="BH1293" s="195">
        <f>IF(N1293="sníž. přenesená",J1293,0)</f>
        <v>0</v>
      </c>
      <c r="BI1293" s="195">
        <f>IF(N1293="nulová",J1293,0)</f>
        <v>0</v>
      </c>
      <c r="BJ1293" s="93" t="s">
        <v>79</v>
      </c>
      <c r="BK1293" s="195">
        <f>ROUND(I1293*H1293,2)</f>
        <v>0</v>
      </c>
      <c r="BL1293" s="93" t="s">
        <v>266</v>
      </c>
      <c r="BM1293" s="93" t="s">
        <v>1587</v>
      </c>
    </row>
    <row r="1294" spans="2:65" s="103" customFormat="1" ht="38.25" customHeight="1" x14ac:dyDescent="0.3">
      <c r="B1294" s="104"/>
      <c r="C1294" s="185">
        <f>MAX($C$106:C1293)+1</f>
        <v>299</v>
      </c>
      <c r="D1294" s="185" t="s">
        <v>171</v>
      </c>
      <c r="E1294" s="186" t="s">
        <v>1588</v>
      </c>
      <c r="F1294" s="187" t="s">
        <v>1589</v>
      </c>
      <c r="G1294" s="188" t="s">
        <v>315</v>
      </c>
      <c r="H1294" s="189">
        <v>0.58699999999999997</v>
      </c>
      <c r="I1294" s="87"/>
      <c r="J1294" s="190">
        <f>ROUND(I1294*H1294,2)</f>
        <v>0</v>
      </c>
      <c r="K1294" s="187" t="s">
        <v>175</v>
      </c>
      <c r="L1294" s="104"/>
      <c r="M1294" s="191" t="s">
        <v>5</v>
      </c>
      <c r="N1294" s="192" t="s">
        <v>42</v>
      </c>
      <c r="O1294" s="105"/>
      <c r="P1294" s="193">
        <f>O1294*H1294</f>
        <v>0</v>
      </c>
      <c r="Q1294" s="193">
        <v>0</v>
      </c>
      <c r="R1294" s="193">
        <f>Q1294*H1294</f>
        <v>0</v>
      </c>
      <c r="S1294" s="193">
        <v>0</v>
      </c>
      <c r="T1294" s="194">
        <f>S1294*H1294</f>
        <v>0</v>
      </c>
      <c r="AR1294" s="93" t="s">
        <v>266</v>
      </c>
      <c r="AT1294" s="93" t="s">
        <v>171</v>
      </c>
      <c r="AU1294" s="93" t="s">
        <v>81</v>
      </c>
      <c r="AY1294" s="93" t="s">
        <v>169</v>
      </c>
      <c r="BE1294" s="195">
        <f>IF(N1294="základní",J1294,0)</f>
        <v>0</v>
      </c>
      <c r="BF1294" s="195">
        <f>IF(N1294="snížená",J1294,0)</f>
        <v>0</v>
      </c>
      <c r="BG1294" s="195">
        <f>IF(N1294="zákl. přenesená",J1294,0)</f>
        <v>0</v>
      </c>
      <c r="BH1294" s="195">
        <f>IF(N1294="sníž. přenesená",J1294,0)</f>
        <v>0</v>
      </c>
      <c r="BI1294" s="195">
        <f>IF(N1294="nulová",J1294,0)</f>
        <v>0</v>
      </c>
      <c r="BJ1294" s="93" t="s">
        <v>79</v>
      </c>
      <c r="BK1294" s="195">
        <f>ROUND(I1294*H1294,2)</f>
        <v>0</v>
      </c>
      <c r="BL1294" s="93" t="s">
        <v>266</v>
      </c>
      <c r="BM1294" s="93" t="s">
        <v>1590</v>
      </c>
    </row>
    <row r="1295" spans="2:65" s="103" customFormat="1" ht="121.5" x14ac:dyDescent="0.3">
      <c r="B1295" s="104"/>
      <c r="D1295" s="198" t="s">
        <v>207</v>
      </c>
      <c r="F1295" s="220" t="s">
        <v>1591</v>
      </c>
      <c r="L1295" s="104"/>
      <c r="M1295" s="221"/>
      <c r="N1295" s="105"/>
      <c r="O1295" s="105"/>
      <c r="P1295" s="105"/>
      <c r="Q1295" s="105"/>
      <c r="R1295" s="105"/>
      <c r="S1295" s="105"/>
      <c r="T1295" s="222"/>
      <c r="AT1295" s="93" t="s">
        <v>207</v>
      </c>
      <c r="AU1295" s="93" t="s">
        <v>81</v>
      </c>
    </row>
    <row r="1296" spans="2:65" s="173" customFormat="1" ht="29.85" customHeight="1" x14ac:dyDescent="0.3">
      <c r="B1296" s="172"/>
      <c r="D1296" s="174" t="s">
        <v>70</v>
      </c>
      <c r="E1296" s="183" t="s">
        <v>1592</v>
      </c>
      <c r="F1296" s="183" t="s">
        <v>1593</v>
      </c>
      <c r="J1296" s="184">
        <f>BK1296</f>
        <v>0</v>
      </c>
      <c r="L1296" s="172"/>
      <c r="M1296" s="177"/>
      <c r="N1296" s="178"/>
      <c r="O1296" s="178"/>
      <c r="P1296" s="179">
        <f>SUM(P1297:P1308)</f>
        <v>0</v>
      </c>
      <c r="Q1296" s="178"/>
      <c r="R1296" s="179">
        <f>SUM(R1297:R1308)</f>
        <v>2.2253400000000005</v>
      </c>
      <c r="S1296" s="178"/>
      <c r="T1296" s="180">
        <f>SUM(T1297:T1308)</f>
        <v>0</v>
      </c>
      <c r="AR1296" s="174" t="s">
        <v>81</v>
      </c>
      <c r="AT1296" s="181" t="s">
        <v>70</v>
      </c>
      <c r="AU1296" s="181" t="s">
        <v>79</v>
      </c>
      <c r="AY1296" s="174" t="s">
        <v>169</v>
      </c>
      <c r="BK1296" s="182">
        <f>SUM(BK1297:BK1308)</f>
        <v>0</v>
      </c>
    </row>
    <row r="1297" spans="2:65" s="103" customFormat="1" ht="25.5" customHeight="1" x14ac:dyDescent="0.3">
      <c r="B1297" s="104"/>
      <c r="C1297" s="185">
        <f>MAX($C$106:C1296)+1</f>
        <v>300</v>
      </c>
      <c r="D1297" s="185" t="s">
        <v>171</v>
      </c>
      <c r="E1297" s="186" t="s">
        <v>1594</v>
      </c>
      <c r="F1297" s="187" t="s">
        <v>2041</v>
      </c>
      <c r="G1297" s="188" t="s">
        <v>188</v>
      </c>
      <c r="H1297" s="189">
        <v>128</v>
      </c>
      <c r="I1297" s="87"/>
      <c r="J1297" s="190">
        <f>ROUND(I1297*H1297,2)</f>
        <v>0</v>
      </c>
      <c r="K1297" s="187" t="s">
        <v>175</v>
      </c>
      <c r="L1297" s="104"/>
      <c r="M1297" s="191" t="s">
        <v>5</v>
      </c>
      <c r="N1297" s="192" t="s">
        <v>42</v>
      </c>
      <c r="O1297" s="105"/>
      <c r="P1297" s="193">
        <f>O1297*H1297</f>
        <v>0</v>
      </c>
      <c r="Q1297" s="193">
        <v>3.0000000000000001E-3</v>
      </c>
      <c r="R1297" s="193">
        <f>Q1297*H1297</f>
        <v>0.38400000000000001</v>
      </c>
      <c r="S1297" s="193">
        <v>0</v>
      </c>
      <c r="T1297" s="194">
        <f>S1297*H1297</f>
        <v>0</v>
      </c>
      <c r="AR1297" s="93" t="s">
        <v>266</v>
      </c>
      <c r="AT1297" s="93" t="s">
        <v>171</v>
      </c>
      <c r="AU1297" s="93" t="s">
        <v>81</v>
      </c>
      <c r="AY1297" s="93" t="s">
        <v>169</v>
      </c>
      <c r="BE1297" s="195">
        <f>IF(N1297="základní",J1297,0)</f>
        <v>0</v>
      </c>
      <c r="BF1297" s="195">
        <f>IF(N1297="snížená",J1297,0)</f>
        <v>0</v>
      </c>
      <c r="BG1297" s="195">
        <f>IF(N1297="zákl. přenesená",J1297,0)</f>
        <v>0</v>
      </c>
      <c r="BH1297" s="195">
        <f>IF(N1297="sníž. přenesená",J1297,0)</f>
        <v>0</v>
      </c>
      <c r="BI1297" s="195">
        <f>IF(N1297="nulová",J1297,0)</f>
        <v>0</v>
      </c>
      <c r="BJ1297" s="93" t="s">
        <v>79</v>
      </c>
      <c r="BK1297" s="195">
        <f>ROUND(I1297*H1297,2)</f>
        <v>0</v>
      </c>
      <c r="BL1297" s="93" t="s">
        <v>266</v>
      </c>
      <c r="BM1297" s="93" t="s">
        <v>1595</v>
      </c>
    </row>
    <row r="1298" spans="2:65" s="103" customFormat="1" ht="16.5" customHeight="1" x14ac:dyDescent="0.3">
      <c r="B1298" s="104"/>
      <c r="C1298" s="223">
        <f>MAX($C$106:C1297)+1</f>
        <v>301</v>
      </c>
      <c r="D1298" s="223" t="s">
        <v>397</v>
      </c>
      <c r="E1298" s="224" t="s">
        <v>1596</v>
      </c>
      <c r="F1298" s="225" t="s">
        <v>2036</v>
      </c>
      <c r="G1298" s="226" t="s">
        <v>188</v>
      </c>
      <c r="H1298" s="227">
        <v>98.56</v>
      </c>
      <c r="I1298" s="88"/>
      <c r="J1298" s="228">
        <f>ROUND(I1298*H1298,2)</f>
        <v>0</v>
      </c>
      <c r="K1298" s="225" t="s">
        <v>175</v>
      </c>
      <c r="L1298" s="229"/>
      <c r="M1298" s="230" t="s">
        <v>5</v>
      </c>
      <c r="N1298" s="231" t="s">
        <v>42</v>
      </c>
      <c r="O1298" s="105"/>
      <c r="P1298" s="193">
        <f>O1298*H1298</f>
        <v>0</v>
      </c>
      <c r="Q1298" s="193">
        <v>1.26E-2</v>
      </c>
      <c r="R1298" s="193">
        <f>Q1298*H1298</f>
        <v>1.2418560000000001</v>
      </c>
      <c r="S1298" s="193">
        <v>0</v>
      </c>
      <c r="T1298" s="194">
        <f>S1298*H1298</f>
        <v>0</v>
      </c>
      <c r="AR1298" s="93" t="s">
        <v>402</v>
      </c>
      <c r="AT1298" s="93" t="s">
        <v>397</v>
      </c>
      <c r="AU1298" s="93" t="s">
        <v>81</v>
      </c>
      <c r="AY1298" s="93" t="s">
        <v>169</v>
      </c>
      <c r="BE1298" s="195">
        <f>IF(N1298="základní",J1298,0)</f>
        <v>0</v>
      </c>
      <c r="BF1298" s="195">
        <f>IF(N1298="snížená",J1298,0)</f>
        <v>0</v>
      </c>
      <c r="BG1298" s="195">
        <f>IF(N1298="zákl. přenesená",J1298,0)</f>
        <v>0</v>
      </c>
      <c r="BH1298" s="195">
        <f>IF(N1298="sníž. přenesená",J1298,0)</f>
        <v>0</v>
      </c>
      <c r="BI1298" s="195">
        <f>IF(N1298="nulová",J1298,0)</f>
        <v>0</v>
      </c>
      <c r="BJ1298" s="93" t="s">
        <v>79</v>
      </c>
      <c r="BK1298" s="195">
        <f>ROUND(I1298*H1298,2)</f>
        <v>0</v>
      </c>
      <c r="BL1298" s="93" t="s">
        <v>266</v>
      </c>
      <c r="BM1298" s="93" t="s">
        <v>1597</v>
      </c>
    </row>
    <row r="1299" spans="2:65" s="205" customFormat="1" x14ac:dyDescent="0.3">
      <c r="B1299" s="204"/>
      <c r="D1299" s="198" t="s">
        <v>178</v>
      </c>
      <c r="F1299" s="207" t="s">
        <v>2035</v>
      </c>
      <c r="H1299" s="208">
        <v>98.56</v>
      </c>
      <c r="L1299" s="204"/>
      <c r="M1299" s="209"/>
      <c r="N1299" s="210"/>
      <c r="O1299" s="210"/>
      <c r="P1299" s="210"/>
      <c r="Q1299" s="210"/>
      <c r="R1299" s="210"/>
      <c r="S1299" s="210"/>
      <c r="T1299" s="211"/>
      <c r="AT1299" s="206" t="s">
        <v>178</v>
      </c>
      <c r="AU1299" s="206" t="s">
        <v>81</v>
      </c>
      <c r="AV1299" s="205" t="s">
        <v>81</v>
      </c>
      <c r="AW1299" s="205" t="s">
        <v>6</v>
      </c>
      <c r="AX1299" s="205" t="s">
        <v>79</v>
      </c>
      <c r="AY1299" s="206" t="s">
        <v>169</v>
      </c>
    </row>
    <row r="1300" spans="2:65" s="329" customFormat="1" ht="16.5" customHeight="1" x14ac:dyDescent="0.3">
      <c r="B1300" s="104"/>
      <c r="C1300" s="223">
        <f>MAX($C$106:C1299)+1</f>
        <v>302</v>
      </c>
      <c r="D1300" s="223" t="s">
        <v>397</v>
      </c>
      <c r="E1300" s="224" t="s">
        <v>2038</v>
      </c>
      <c r="F1300" s="225" t="s">
        <v>2037</v>
      </c>
      <c r="G1300" s="226" t="s">
        <v>188</v>
      </c>
      <c r="H1300" s="227">
        <v>21.12</v>
      </c>
      <c r="I1300" s="88"/>
      <c r="J1300" s="228">
        <f>ROUND(I1300*H1300,2)</f>
        <v>0</v>
      </c>
      <c r="K1300" s="225"/>
      <c r="L1300" s="229"/>
      <c r="M1300" s="230" t="s">
        <v>5</v>
      </c>
      <c r="N1300" s="231" t="s">
        <v>42</v>
      </c>
      <c r="O1300" s="330"/>
      <c r="P1300" s="193">
        <f>O1300*H1300</f>
        <v>0</v>
      </c>
      <c r="Q1300" s="193">
        <v>1.26E-2</v>
      </c>
      <c r="R1300" s="193">
        <f>Q1300*H1300</f>
        <v>0.26611200000000002</v>
      </c>
      <c r="S1300" s="193">
        <v>0</v>
      </c>
      <c r="T1300" s="194">
        <f>S1300*H1300</f>
        <v>0</v>
      </c>
      <c r="AR1300" s="93" t="s">
        <v>402</v>
      </c>
      <c r="AT1300" s="93" t="s">
        <v>397</v>
      </c>
      <c r="AU1300" s="93" t="s">
        <v>81</v>
      </c>
      <c r="AY1300" s="93" t="s">
        <v>169</v>
      </c>
      <c r="BE1300" s="195">
        <f>IF(N1300="základní",J1300,0)</f>
        <v>0</v>
      </c>
      <c r="BF1300" s="195">
        <f>IF(N1300="snížená",J1300,0)</f>
        <v>0</v>
      </c>
      <c r="BG1300" s="195">
        <f>IF(N1300="zákl. přenesená",J1300,0)</f>
        <v>0</v>
      </c>
      <c r="BH1300" s="195">
        <f>IF(N1300="sníž. přenesená",J1300,0)</f>
        <v>0</v>
      </c>
      <c r="BI1300" s="195">
        <f>IF(N1300="nulová",J1300,0)</f>
        <v>0</v>
      </c>
      <c r="BJ1300" s="93" t="s">
        <v>79</v>
      </c>
      <c r="BK1300" s="195">
        <f>ROUND(I1300*H1300,2)</f>
        <v>0</v>
      </c>
      <c r="BL1300" s="93" t="s">
        <v>266</v>
      </c>
      <c r="BM1300" s="93" t="s">
        <v>1597</v>
      </c>
    </row>
    <row r="1301" spans="2:65" s="329" customFormat="1" ht="16.5" customHeight="1" x14ac:dyDescent="0.3">
      <c r="B1301" s="104"/>
      <c r="C1301" s="223">
        <f>MAX($C$106:C1300)+1</f>
        <v>303</v>
      </c>
      <c r="D1301" s="223" t="s">
        <v>397</v>
      </c>
      <c r="E1301" s="224" t="s">
        <v>2039</v>
      </c>
      <c r="F1301" s="225" t="s">
        <v>2040</v>
      </c>
      <c r="G1301" s="226" t="s">
        <v>188</v>
      </c>
      <c r="H1301" s="227">
        <v>21.12</v>
      </c>
      <c r="I1301" s="88"/>
      <c r="J1301" s="228">
        <f>ROUND(I1301*H1301,2)</f>
        <v>0</v>
      </c>
      <c r="K1301" s="225"/>
      <c r="L1301" s="229"/>
      <c r="M1301" s="230" t="s">
        <v>5</v>
      </c>
      <c r="N1301" s="231" t="s">
        <v>42</v>
      </c>
      <c r="O1301" s="330"/>
      <c r="P1301" s="193">
        <f>O1301*H1301</f>
        <v>0</v>
      </c>
      <c r="Q1301" s="193">
        <v>1.26E-2</v>
      </c>
      <c r="R1301" s="193">
        <f>Q1301*H1301</f>
        <v>0.26611200000000002</v>
      </c>
      <c r="S1301" s="193">
        <v>0</v>
      </c>
      <c r="T1301" s="194">
        <f>S1301*H1301</f>
        <v>0</v>
      </c>
      <c r="AR1301" s="93" t="s">
        <v>402</v>
      </c>
      <c r="AT1301" s="93" t="s">
        <v>397</v>
      </c>
      <c r="AU1301" s="93" t="s">
        <v>81</v>
      </c>
      <c r="AY1301" s="93" t="s">
        <v>169</v>
      </c>
      <c r="BE1301" s="195">
        <f>IF(N1301="základní",J1301,0)</f>
        <v>0</v>
      </c>
      <c r="BF1301" s="195">
        <f>IF(N1301="snížená",J1301,0)</f>
        <v>0</v>
      </c>
      <c r="BG1301" s="195">
        <f>IF(N1301="zákl. přenesená",J1301,0)</f>
        <v>0</v>
      </c>
      <c r="BH1301" s="195">
        <f>IF(N1301="sníž. přenesená",J1301,0)</f>
        <v>0</v>
      </c>
      <c r="BI1301" s="195">
        <f>IF(N1301="nulová",J1301,0)</f>
        <v>0</v>
      </c>
      <c r="BJ1301" s="93" t="s">
        <v>79</v>
      </c>
      <c r="BK1301" s="195">
        <f>ROUND(I1301*H1301,2)</f>
        <v>0</v>
      </c>
      <c r="BL1301" s="93" t="s">
        <v>266</v>
      </c>
      <c r="BM1301" s="93" t="s">
        <v>1597</v>
      </c>
    </row>
    <row r="1302" spans="2:65" s="103" customFormat="1" ht="25.5" customHeight="1" x14ac:dyDescent="0.3">
      <c r="B1302" s="104"/>
      <c r="C1302" s="185">
        <f>MAX($C$106:C1301)+1</f>
        <v>304</v>
      </c>
      <c r="D1302" s="185" t="s">
        <v>171</v>
      </c>
      <c r="E1302" s="186" t="s">
        <v>1598</v>
      </c>
      <c r="F1302" s="187" t="s">
        <v>1599</v>
      </c>
      <c r="G1302" s="188" t="s">
        <v>188</v>
      </c>
      <c r="H1302" s="189">
        <v>128</v>
      </c>
      <c r="I1302" s="87"/>
      <c r="J1302" s="190">
        <f t="shared" ref="J1302:J1308" si="11">ROUND(I1302*H1302,2)</f>
        <v>0</v>
      </c>
      <c r="K1302" s="187" t="s">
        <v>175</v>
      </c>
      <c r="L1302" s="104"/>
      <c r="M1302" s="191" t="s">
        <v>5</v>
      </c>
      <c r="N1302" s="192" t="s">
        <v>42</v>
      </c>
      <c r="O1302" s="105"/>
      <c r="P1302" s="193">
        <f t="shared" ref="P1302:P1308" si="12">O1302*H1302</f>
        <v>0</v>
      </c>
      <c r="Q1302" s="193">
        <v>0</v>
      </c>
      <c r="R1302" s="193">
        <f t="shared" ref="R1302:R1308" si="13">Q1302*H1302</f>
        <v>0</v>
      </c>
      <c r="S1302" s="193">
        <v>0</v>
      </c>
      <c r="T1302" s="194">
        <f t="shared" ref="T1302:T1308" si="14">S1302*H1302</f>
        <v>0</v>
      </c>
      <c r="AR1302" s="93" t="s">
        <v>266</v>
      </c>
      <c r="AT1302" s="93" t="s">
        <v>171</v>
      </c>
      <c r="AU1302" s="93" t="s">
        <v>81</v>
      </c>
      <c r="AY1302" s="93" t="s">
        <v>169</v>
      </c>
      <c r="BE1302" s="195">
        <f t="shared" ref="BE1302:BE1308" si="15">IF(N1302="základní",J1302,0)</f>
        <v>0</v>
      </c>
      <c r="BF1302" s="195">
        <f t="shared" ref="BF1302:BF1308" si="16">IF(N1302="snížená",J1302,0)</f>
        <v>0</v>
      </c>
      <c r="BG1302" s="195">
        <f t="shared" ref="BG1302:BG1308" si="17">IF(N1302="zákl. přenesená",J1302,0)</f>
        <v>0</v>
      </c>
      <c r="BH1302" s="195">
        <f t="shared" ref="BH1302:BH1308" si="18">IF(N1302="sníž. přenesená",J1302,0)</f>
        <v>0</v>
      </c>
      <c r="BI1302" s="195">
        <f t="shared" ref="BI1302:BI1308" si="19">IF(N1302="nulová",J1302,0)</f>
        <v>0</v>
      </c>
      <c r="BJ1302" s="93" t="s">
        <v>79</v>
      </c>
      <c r="BK1302" s="195">
        <f t="shared" ref="BK1302:BK1308" si="20">ROUND(I1302*H1302,2)</f>
        <v>0</v>
      </c>
      <c r="BL1302" s="93" t="s">
        <v>266</v>
      </c>
      <c r="BM1302" s="93" t="s">
        <v>1600</v>
      </c>
    </row>
    <row r="1303" spans="2:65" s="103" customFormat="1" ht="25.5" customHeight="1" x14ac:dyDescent="0.3">
      <c r="B1303" s="104"/>
      <c r="C1303" s="185">
        <f>MAX($C$106:C1302)+1</f>
        <v>305</v>
      </c>
      <c r="D1303" s="185" t="s">
        <v>171</v>
      </c>
      <c r="E1303" s="186" t="s">
        <v>1601</v>
      </c>
      <c r="F1303" s="187" t="s">
        <v>1602</v>
      </c>
      <c r="G1303" s="188" t="s">
        <v>199</v>
      </c>
      <c r="H1303" s="189">
        <v>111</v>
      </c>
      <c r="I1303" s="87"/>
      <c r="J1303" s="190">
        <f t="shared" si="11"/>
        <v>0</v>
      </c>
      <c r="K1303" s="187" t="s">
        <v>175</v>
      </c>
      <c r="L1303" s="104"/>
      <c r="M1303" s="191" t="s">
        <v>5</v>
      </c>
      <c r="N1303" s="192" t="s">
        <v>42</v>
      </c>
      <c r="O1303" s="105"/>
      <c r="P1303" s="193">
        <f t="shared" si="12"/>
        <v>0</v>
      </c>
      <c r="Q1303" s="193">
        <v>2.5999999999999998E-4</v>
      </c>
      <c r="R1303" s="193">
        <f t="shared" si="13"/>
        <v>2.8859999999999997E-2</v>
      </c>
      <c r="S1303" s="193">
        <v>0</v>
      </c>
      <c r="T1303" s="194">
        <f t="shared" si="14"/>
        <v>0</v>
      </c>
      <c r="AR1303" s="93" t="s">
        <v>266</v>
      </c>
      <c r="AT1303" s="93" t="s">
        <v>171</v>
      </c>
      <c r="AU1303" s="93" t="s">
        <v>81</v>
      </c>
      <c r="AY1303" s="93" t="s">
        <v>169</v>
      </c>
      <c r="BE1303" s="195">
        <f t="shared" si="15"/>
        <v>0</v>
      </c>
      <c r="BF1303" s="195">
        <f t="shared" si="16"/>
        <v>0</v>
      </c>
      <c r="BG1303" s="195">
        <f t="shared" si="17"/>
        <v>0</v>
      </c>
      <c r="BH1303" s="195">
        <f t="shared" si="18"/>
        <v>0</v>
      </c>
      <c r="BI1303" s="195">
        <f t="shared" si="19"/>
        <v>0</v>
      </c>
      <c r="BJ1303" s="93" t="s">
        <v>79</v>
      </c>
      <c r="BK1303" s="195">
        <f t="shared" si="20"/>
        <v>0</v>
      </c>
      <c r="BL1303" s="93" t="s">
        <v>266</v>
      </c>
      <c r="BM1303" s="93" t="s">
        <v>1603</v>
      </c>
    </row>
    <row r="1304" spans="2:65" s="103" customFormat="1" ht="16.5" customHeight="1" x14ac:dyDescent="0.3">
      <c r="B1304" s="104"/>
      <c r="C1304" s="185">
        <f>MAX($C$106:C1303)+1</f>
        <v>306</v>
      </c>
      <c r="D1304" s="185" t="s">
        <v>171</v>
      </c>
      <c r="E1304" s="186" t="s">
        <v>1604</v>
      </c>
      <c r="F1304" s="187" t="s">
        <v>1605</v>
      </c>
      <c r="G1304" s="188" t="s">
        <v>188</v>
      </c>
      <c r="H1304" s="189">
        <v>128</v>
      </c>
      <c r="I1304" s="87"/>
      <c r="J1304" s="190">
        <f t="shared" si="11"/>
        <v>0</v>
      </c>
      <c r="K1304" s="187" t="s">
        <v>175</v>
      </c>
      <c r="L1304" s="104"/>
      <c r="M1304" s="191" t="s">
        <v>5</v>
      </c>
      <c r="N1304" s="192" t="s">
        <v>42</v>
      </c>
      <c r="O1304" s="105"/>
      <c r="P1304" s="193">
        <f t="shared" si="12"/>
        <v>0</v>
      </c>
      <c r="Q1304" s="193">
        <v>2.9999999999999997E-4</v>
      </c>
      <c r="R1304" s="193">
        <f t="shared" si="13"/>
        <v>3.8399999999999997E-2</v>
      </c>
      <c r="S1304" s="193">
        <v>0</v>
      </c>
      <c r="T1304" s="194">
        <f t="shared" si="14"/>
        <v>0</v>
      </c>
      <c r="AR1304" s="93" t="s">
        <v>266</v>
      </c>
      <c r="AT1304" s="93" t="s">
        <v>171</v>
      </c>
      <c r="AU1304" s="93" t="s">
        <v>81</v>
      </c>
      <c r="AY1304" s="93" t="s">
        <v>169</v>
      </c>
      <c r="BE1304" s="195">
        <f t="shared" si="15"/>
        <v>0</v>
      </c>
      <c r="BF1304" s="195">
        <f t="shared" si="16"/>
        <v>0</v>
      </c>
      <c r="BG1304" s="195">
        <f t="shared" si="17"/>
        <v>0</v>
      </c>
      <c r="BH1304" s="195">
        <f t="shared" si="18"/>
        <v>0</v>
      </c>
      <c r="BI1304" s="195">
        <f t="shared" si="19"/>
        <v>0</v>
      </c>
      <c r="BJ1304" s="93" t="s">
        <v>79</v>
      </c>
      <c r="BK1304" s="195">
        <f t="shared" si="20"/>
        <v>0</v>
      </c>
      <c r="BL1304" s="93" t="s">
        <v>266</v>
      </c>
      <c r="BM1304" s="93" t="s">
        <v>1606</v>
      </c>
    </row>
    <row r="1305" spans="2:65" s="103" customFormat="1" ht="16.5" customHeight="1" x14ac:dyDescent="0.3">
      <c r="B1305" s="104"/>
      <c r="C1305" s="185">
        <f>MAX($C$106:C1304)+1</f>
        <v>307</v>
      </c>
      <c r="D1305" s="185" t="s">
        <v>171</v>
      </c>
      <c r="E1305" s="186" t="s">
        <v>1607</v>
      </c>
      <c r="F1305" s="187" t="s">
        <v>1608</v>
      </c>
      <c r="G1305" s="188" t="s">
        <v>174</v>
      </c>
      <c r="H1305" s="189">
        <v>44</v>
      </c>
      <c r="I1305" s="87"/>
      <c r="J1305" s="190">
        <f t="shared" si="11"/>
        <v>0</v>
      </c>
      <c r="K1305" s="187" t="s">
        <v>175</v>
      </c>
      <c r="L1305" s="104"/>
      <c r="M1305" s="191" t="s">
        <v>5</v>
      </c>
      <c r="N1305" s="192" t="s">
        <v>42</v>
      </c>
      <c r="O1305" s="105"/>
      <c r="P1305" s="193">
        <f t="shared" si="12"/>
        <v>0</v>
      </c>
      <c r="Q1305" s="193">
        <v>0</v>
      </c>
      <c r="R1305" s="193">
        <f t="shared" si="13"/>
        <v>0</v>
      </c>
      <c r="S1305" s="193">
        <v>0</v>
      </c>
      <c r="T1305" s="194">
        <f t="shared" si="14"/>
        <v>0</v>
      </c>
      <c r="AR1305" s="93" t="s">
        <v>266</v>
      </c>
      <c r="AT1305" s="93" t="s">
        <v>171</v>
      </c>
      <c r="AU1305" s="93" t="s">
        <v>81</v>
      </c>
      <c r="AY1305" s="93" t="s">
        <v>169</v>
      </c>
      <c r="BE1305" s="195">
        <f t="shared" si="15"/>
        <v>0</v>
      </c>
      <c r="BF1305" s="195">
        <f t="shared" si="16"/>
        <v>0</v>
      </c>
      <c r="BG1305" s="195">
        <f t="shared" si="17"/>
        <v>0</v>
      </c>
      <c r="BH1305" s="195">
        <f t="shared" si="18"/>
        <v>0</v>
      </c>
      <c r="BI1305" s="195">
        <f t="shared" si="19"/>
        <v>0</v>
      </c>
      <c r="BJ1305" s="93" t="s">
        <v>79</v>
      </c>
      <c r="BK1305" s="195">
        <f t="shared" si="20"/>
        <v>0</v>
      </c>
      <c r="BL1305" s="93" t="s">
        <v>266</v>
      </c>
      <c r="BM1305" s="93" t="s">
        <v>1609</v>
      </c>
    </row>
    <row r="1306" spans="2:65" s="103" customFormat="1" ht="16.5" customHeight="1" x14ac:dyDescent="0.3">
      <c r="B1306" s="104"/>
      <c r="C1306" s="185">
        <f>MAX($C$106:C1305)+1</f>
        <v>308</v>
      </c>
      <c r="D1306" s="185" t="s">
        <v>171</v>
      </c>
      <c r="E1306" s="186" t="s">
        <v>1610</v>
      </c>
      <c r="F1306" s="187" t="s">
        <v>1611</v>
      </c>
      <c r="G1306" s="188" t="s">
        <v>174</v>
      </c>
      <c r="H1306" s="189">
        <v>22</v>
      </c>
      <c r="I1306" s="87"/>
      <c r="J1306" s="190">
        <f t="shared" si="11"/>
        <v>0</v>
      </c>
      <c r="K1306" s="187" t="s">
        <v>175</v>
      </c>
      <c r="L1306" s="104"/>
      <c r="M1306" s="191" t="s">
        <v>5</v>
      </c>
      <c r="N1306" s="192" t="s">
        <v>42</v>
      </c>
      <c r="O1306" s="105"/>
      <c r="P1306" s="193">
        <f t="shared" si="12"/>
        <v>0</v>
      </c>
      <c r="Q1306" s="193">
        <v>0</v>
      </c>
      <c r="R1306" s="193">
        <f t="shared" si="13"/>
        <v>0</v>
      </c>
      <c r="S1306" s="193">
        <v>0</v>
      </c>
      <c r="T1306" s="194">
        <f t="shared" si="14"/>
        <v>0</v>
      </c>
      <c r="AR1306" s="93" t="s">
        <v>266</v>
      </c>
      <c r="AT1306" s="93" t="s">
        <v>171</v>
      </c>
      <c r="AU1306" s="93" t="s">
        <v>81</v>
      </c>
      <c r="AY1306" s="93" t="s">
        <v>169</v>
      </c>
      <c r="BE1306" s="195">
        <f t="shared" si="15"/>
        <v>0</v>
      </c>
      <c r="BF1306" s="195">
        <f t="shared" si="16"/>
        <v>0</v>
      </c>
      <c r="BG1306" s="195">
        <f t="shared" si="17"/>
        <v>0</v>
      </c>
      <c r="BH1306" s="195">
        <f t="shared" si="18"/>
        <v>0</v>
      </c>
      <c r="BI1306" s="195">
        <f t="shared" si="19"/>
        <v>0</v>
      </c>
      <c r="BJ1306" s="93" t="s">
        <v>79</v>
      </c>
      <c r="BK1306" s="195">
        <f t="shared" si="20"/>
        <v>0</v>
      </c>
      <c r="BL1306" s="93" t="s">
        <v>266</v>
      </c>
      <c r="BM1306" s="93" t="s">
        <v>1612</v>
      </c>
    </row>
    <row r="1307" spans="2:65" s="103" customFormat="1" ht="16.5" customHeight="1" x14ac:dyDescent="0.3">
      <c r="B1307" s="104"/>
      <c r="C1307" s="185">
        <f>MAX($C$106:C1306)+1</f>
        <v>309</v>
      </c>
      <c r="D1307" s="185" t="s">
        <v>171</v>
      </c>
      <c r="E1307" s="186" t="s">
        <v>1613</v>
      </c>
      <c r="F1307" s="187" t="s">
        <v>1614</v>
      </c>
      <c r="G1307" s="188" t="s">
        <v>174</v>
      </c>
      <c r="H1307" s="189">
        <v>4</v>
      </c>
      <c r="I1307" s="87"/>
      <c r="J1307" s="190">
        <f t="shared" si="11"/>
        <v>0</v>
      </c>
      <c r="K1307" s="187" t="s">
        <v>175</v>
      </c>
      <c r="L1307" s="104"/>
      <c r="M1307" s="191" t="s">
        <v>5</v>
      </c>
      <c r="N1307" s="192" t="s">
        <v>42</v>
      </c>
      <c r="O1307" s="105"/>
      <c r="P1307" s="193">
        <f t="shared" si="12"/>
        <v>0</v>
      </c>
      <c r="Q1307" s="193">
        <v>0</v>
      </c>
      <c r="R1307" s="193">
        <f t="shared" si="13"/>
        <v>0</v>
      </c>
      <c r="S1307" s="193">
        <v>0</v>
      </c>
      <c r="T1307" s="194">
        <f t="shared" si="14"/>
        <v>0</v>
      </c>
      <c r="AR1307" s="93" t="s">
        <v>266</v>
      </c>
      <c r="AT1307" s="93" t="s">
        <v>171</v>
      </c>
      <c r="AU1307" s="93" t="s">
        <v>81</v>
      </c>
      <c r="AY1307" s="93" t="s">
        <v>169</v>
      </c>
      <c r="BE1307" s="195">
        <f t="shared" si="15"/>
        <v>0</v>
      </c>
      <c r="BF1307" s="195">
        <f t="shared" si="16"/>
        <v>0</v>
      </c>
      <c r="BG1307" s="195">
        <f t="shared" si="17"/>
        <v>0</v>
      </c>
      <c r="BH1307" s="195">
        <f t="shared" si="18"/>
        <v>0</v>
      </c>
      <c r="BI1307" s="195">
        <f t="shared" si="19"/>
        <v>0</v>
      </c>
      <c r="BJ1307" s="93" t="s">
        <v>79</v>
      </c>
      <c r="BK1307" s="195">
        <f t="shared" si="20"/>
        <v>0</v>
      </c>
      <c r="BL1307" s="93" t="s">
        <v>266</v>
      </c>
      <c r="BM1307" s="93" t="s">
        <v>1615</v>
      </c>
    </row>
    <row r="1308" spans="2:65" s="103" customFormat="1" ht="38.25" customHeight="1" x14ac:dyDescent="0.3">
      <c r="B1308" s="104"/>
      <c r="C1308" s="185">
        <f>MAX($C$106:C1307)+1</f>
        <v>310</v>
      </c>
      <c r="D1308" s="185" t="s">
        <v>171</v>
      </c>
      <c r="E1308" s="186" t="s">
        <v>1616</v>
      </c>
      <c r="F1308" s="187" t="s">
        <v>1617</v>
      </c>
      <c r="G1308" s="188" t="s">
        <v>315</v>
      </c>
      <c r="H1308" s="189">
        <v>2.2250000000000001</v>
      </c>
      <c r="I1308" s="87"/>
      <c r="J1308" s="190">
        <f t="shared" si="11"/>
        <v>0</v>
      </c>
      <c r="K1308" s="187" t="s">
        <v>175</v>
      </c>
      <c r="L1308" s="104"/>
      <c r="M1308" s="191" t="s">
        <v>5</v>
      </c>
      <c r="N1308" s="192" t="s">
        <v>42</v>
      </c>
      <c r="O1308" s="105"/>
      <c r="P1308" s="193">
        <f t="shared" si="12"/>
        <v>0</v>
      </c>
      <c r="Q1308" s="193">
        <v>0</v>
      </c>
      <c r="R1308" s="193">
        <f t="shared" si="13"/>
        <v>0</v>
      </c>
      <c r="S1308" s="193">
        <v>0</v>
      </c>
      <c r="T1308" s="194">
        <f t="shared" si="14"/>
        <v>0</v>
      </c>
      <c r="AR1308" s="93" t="s">
        <v>266</v>
      </c>
      <c r="AT1308" s="93" t="s">
        <v>171</v>
      </c>
      <c r="AU1308" s="93" t="s">
        <v>81</v>
      </c>
      <c r="AY1308" s="93" t="s">
        <v>169</v>
      </c>
      <c r="BE1308" s="195">
        <f t="shared" si="15"/>
        <v>0</v>
      </c>
      <c r="BF1308" s="195">
        <f t="shared" si="16"/>
        <v>0</v>
      </c>
      <c r="BG1308" s="195">
        <f t="shared" si="17"/>
        <v>0</v>
      </c>
      <c r="BH1308" s="195">
        <f t="shared" si="18"/>
        <v>0</v>
      </c>
      <c r="BI1308" s="195">
        <f t="shared" si="19"/>
        <v>0</v>
      </c>
      <c r="BJ1308" s="93" t="s">
        <v>79</v>
      </c>
      <c r="BK1308" s="195">
        <f t="shared" si="20"/>
        <v>0</v>
      </c>
      <c r="BL1308" s="93" t="s">
        <v>266</v>
      </c>
      <c r="BM1308" s="93" t="s">
        <v>1618</v>
      </c>
    </row>
    <row r="1309" spans="2:65" s="173" customFormat="1" ht="29.85" customHeight="1" x14ac:dyDescent="0.3">
      <c r="B1309" s="172"/>
      <c r="D1309" s="174" t="s">
        <v>70</v>
      </c>
      <c r="E1309" s="183" t="s">
        <v>1619</v>
      </c>
      <c r="F1309" s="183" t="s">
        <v>1620</v>
      </c>
      <c r="J1309" s="184">
        <f>BK1309</f>
        <v>0</v>
      </c>
      <c r="L1309" s="172"/>
      <c r="M1309" s="177"/>
      <c r="N1309" s="178"/>
      <c r="O1309" s="178"/>
      <c r="P1309" s="179">
        <f>SUM(P1310:P1314)</f>
        <v>0</v>
      </c>
      <c r="Q1309" s="178"/>
      <c r="R1309" s="179">
        <f>SUM(R1310:R1314)</f>
        <v>0.75889919999999988</v>
      </c>
      <c r="S1309" s="178"/>
      <c r="T1309" s="180">
        <f>SUM(T1310:T1314)</f>
        <v>0</v>
      </c>
      <c r="AR1309" s="174" t="s">
        <v>81</v>
      </c>
      <c r="AT1309" s="181" t="s">
        <v>70</v>
      </c>
      <c r="AU1309" s="181" t="s">
        <v>79</v>
      </c>
      <c r="AY1309" s="174" t="s">
        <v>169</v>
      </c>
      <c r="BK1309" s="182">
        <f>SUM(BK1310:BK1314)</f>
        <v>0</v>
      </c>
    </row>
    <row r="1310" spans="2:65" s="103" customFormat="1" ht="25.5" customHeight="1" x14ac:dyDescent="0.3">
      <c r="B1310" s="104"/>
      <c r="C1310" s="185">
        <f>MAX($C$106:C1309)+1</f>
        <v>311</v>
      </c>
      <c r="D1310" s="185" t="s">
        <v>171</v>
      </c>
      <c r="E1310" s="186" t="s">
        <v>1621</v>
      </c>
      <c r="F1310" s="187" t="s">
        <v>1622</v>
      </c>
      <c r="G1310" s="188" t="s">
        <v>188</v>
      </c>
      <c r="H1310" s="189">
        <v>1608.52</v>
      </c>
      <c r="I1310" s="87"/>
      <c r="J1310" s="190">
        <f>ROUND(I1310*H1310,2)</f>
        <v>0</v>
      </c>
      <c r="K1310" s="187" t="s">
        <v>175</v>
      </c>
      <c r="L1310" s="104"/>
      <c r="M1310" s="191" t="s">
        <v>5</v>
      </c>
      <c r="N1310" s="192" t="s">
        <v>42</v>
      </c>
      <c r="O1310" s="105"/>
      <c r="P1310" s="193">
        <f>O1310*H1310</f>
        <v>0</v>
      </c>
      <c r="Q1310" s="193">
        <v>2.0000000000000001E-4</v>
      </c>
      <c r="R1310" s="193">
        <f>Q1310*H1310</f>
        <v>0.32170399999999999</v>
      </c>
      <c r="S1310" s="193">
        <v>0</v>
      </c>
      <c r="T1310" s="194">
        <f>S1310*H1310</f>
        <v>0</v>
      </c>
      <c r="AR1310" s="93" t="s">
        <v>266</v>
      </c>
      <c r="AT1310" s="93" t="s">
        <v>171</v>
      </c>
      <c r="AU1310" s="93" t="s">
        <v>81</v>
      </c>
      <c r="AY1310" s="93" t="s">
        <v>169</v>
      </c>
      <c r="BE1310" s="195">
        <f>IF(N1310="základní",J1310,0)</f>
        <v>0</v>
      </c>
      <c r="BF1310" s="195">
        <f>IF(N1310="snížená",J1310,0)</f>
        <v>0</v>
      </c>
      <c r="BG1310" s="195">
        <f>IF(N1310="zákl. přenesená",J1310,0)</f>
        <v>0</v>
      </c>
      <c r="BH1310" s="195">
        <f>IF(N1310="sníž. přenesená",J1310,0)</f>
        <v>0</v>
      </c>
      <c r="BI1310" s="195">
        <f>IF(N1310="nulová",J1310,0)</f>
        <v>0</v>
      </c>
      <c r="BJ1310" s="93" t="s">
        <v>79</v>
      </c>
      <c r="BK1310" s="195">
        <f>ROUND(I1310*H1310,2)</f>
        <v>0</v>
      </c>
      <c r="BL1310" s="93" t="s">
        <v>266</v>
      </c>
      <c r="BM1310" s="93" t="s">
        <v>1623</v>
      </c>
    </row>
    <row r="1311" spans="2:65" s="205" customFormat="1" x14ac:dyDescent="0.3">
      <c r="B1311" s="204"/>
      <c r="D1311" s="198" t="s">
        <v>178</v>
      </c>
      <c r="E1311" s="206" t="s">
        <v>5</v>
      </c>
      <c r="F1311" s="207" t="s">
        <v>1624</v>
      </c>
      <c r="H1311" s="208">
        <v>1608.52</v>
      </c>
      <c r="L1311" s="204"/>
      <c r="M1311" s="209"/>
      <c r="N1311" s="210"/>
      <c r="O1311" s="210"/>
      <c r="P1311" s="210"/>
      <c r="Q1311" s="210"/>
      <c r="R1311" s="210"/>
      <c r="S1311" s="210"/>
      <c r="T1311" s="211"/>
      <c r="AT1311" s="206" t="s">
        <v>178</v>
      </c>
      <c r="AU1311" s="206" t="s">
        <v>81</v>
      </c>
      <c r="AV1311" s="205" t="s">
        <v>81</v>
      </c>
      <c r="AW1311" s="205" t="s">
        <v>35</v>
      </c>
      <c r="AX1311" s="205" t="s">
        <v>71</v>
      </c>
      <c r="AY1311" s="206" t="s">
        <v>169</v>
      </c>
    </row>
    <row r="1312" spans="2:65" s="213" customFormat="1" x14ac:dyDescent="0.3">
      <c r="B1312" s="212"/>
      <c r="D1312" s="198" t="s">
        <v>178</v>
      </c>
      <c r="E1312" s="214" t="s">
        <v>5</v>
      </c>
      <c r="F1312" s="215" t="s">
        <v>181</v>
      </c>
      <c r="H1312" s="216">
        <v>1608.52</v>
      </c>
      <c r="L1312" s="212"/>
      <c r="M1312" s="217"/>
      <c r="N1312" s="218"/>
      <c r="O1312" s="218"/>
      <c r="P1312" s="218"/>
      <c r="Q1312" s="218"/>
      <c r="R1312" s="218"/>
      <c r="S1312" s="218"/>
      <c r="T1312" s="219"/>
      <c r="AT1312" s="214" t="s">
        <v>178</v>
      </c>
      <c r="AU1312" s="214" t="s">
        <v>81</v>
      </c>
      <c r="AV1312" s="213" t="s">
        <v>176</v>
      </c>
      <c r="AW1312" s="213" t="s">
        <v>35</v>
      </c>
      <c r="AX1312" s="213" t="s">
        <v>79</v>
      </c>
      <c r="AY1312" s="214" t="s">
        <v>169</v>
      </c>
    </row>
    <row r="1313" spans="2:65" s="323" customFormat="1" ht="25.5" customHeight="1" x14ac:dyDescent="0.3">
      <c r="B1313" s="104"/>
      <c r="C1313" s="185">
        <f>MAX($C$106:C1312)+1</f>
        <v>312</v>
      </c>
      <c r="D1313" s="185" t="s">
        <v>171</v>
      </c>
      <c r="E1313" s="186" t="s">
        <v>2031</v>
      </c>
      <c r="F1313" s="187" t="s">
        <v>2032</v>
      </c>
      <c r="G1313" s="188" t="s">
        <v>199</v>
      </c>
      <c r="H1313" s="189">
        <v>73</v>
      </c>
      <c r="I1313" s="87"/>
      <c r="J1313" s="190">
        <f>ROUND(I1313*H1313,2)</f>
        <v>0</v>
      </c>
      <c r="K1313" s="187"/>
      <c r="L1313" s="104"/>
      <c r="M1313" s="191" t="s">
        <v>5</v>
      </c>
      <c r="N1313" s="192" t="s">
        <v>42</v>
      </c>
      <c r="O1313" s="324"/>
      <c r="P1313" s="193">
        <f>O1313*H1313</f>
        <v>0</v>
      </c>
      <c r="Q1313" s="193">
        <v>2.5999999999999998E-4</v>
      </c>
      <c r="R1313" s="193">
        <f>Q1313*H1313</f>
        <v>1.8979999999999997E-2</v>
      </c>
      <c r="S1313" s="193">
        <v>0</v>
      </c>
      <c r="T1313" s="194">
        <f>S1313*H1313</f>
        <v>0</v>
      </c>
      <c r="AR1313" s="93" t="s">
        <v>266</v>
      </c>
      <c r="AT1313" s="93" t="s">
        <v>171</v>
      </c>
      <c r="AU1313" s="93" t="s">
        <v>81</v>
      </c>
      <c r="AY1313" s="93" t="s">
        <v>169</v>
      </c>
      <c r="BE1313" s="195">
        <f>IF(N1313="základní",J1313,0)</f>
        <v>0</v>
      </c>
      <c r="BF1313" s="195">
        <f>IF(N1313="snížená",J1313,0)</f>
        <v>0</v>
      </c>
      <c r="BG1313" s="195">
        <f>IF(N1313="zákl. přenesená",J1313,0)</f>
        <v>0</v>
      </c>
      <c r="BH1313" s="195">
        <f>IF(N1313="sníž. přenesená",J1313,0)</f>
        <v>0</v>
      </c>
      <c r="BI1313" s="195">
        <f>IF(N1313="nulová",J1313,0)</f>
        <v>0</v>
      </c>
      <c r="BJ1313" s="93" t="s">
        <v>79</v>
      </c>
      <c r="BK1313" s="195">
        <f>ROUND(I1313*H1313,2)</f>
        <v>0</v>
      </c>
      <c r="BL1313" s="93" t="s">
        <v>266</v>
      </c>
      <c r="BM1313" s="93" t="s">
        <v>1627</v>
      </c>
    </row>
    <row r="1314" spans="2:65" s="103" customFormat="1" ht="25.5" customHeight="1" x14ac:dyDescent="0.3">
      <c r="B1314" s="104"/>
      <c r="C1314" s="185">
        <f>MAX($C$106:C1313)+1</f>
        <v>313</v>
      </c>
      <c r="D1314" s="185" t="s">
        <v>171</v>
      </c>
      <c r="E1314" s="186" t="s">
        <v>1625</v>
      </c>
      <c r="F1314" s="187" t="s">
        <v>1626</v>
      </c>
      <c r="G1314" s="188" t="s">
        <v>188</v>
      </c>
      <c r="H1314" s="189">
        <v>1608.52</v>
      </c>
      <c r="I1314" s="87"/>
      <c r="J1314" s="190">
        <f>ROUND(I1314*H1314,2)</f>
        <v>0</v>
      </c>
      <c r="K1314" s="187" t="s">
        <v>175</v>
      </c>
      <c r="L1314" s="104"/>
      <c r="M1314" s="191" t="s">
        <v>5</v>
      </c>
      <c r="N1314" s="192" t="s">
        <v>42</v>
      </c>
      <c r="O1314" s="105"/>
      <c r="P1314" s="193">
        <f>O1314*H1314</f>
        <v>0</v>
      </c>
      <c r="Q1314" s="193">
        <v>2.5999999999999998E-4</v>
      </c>
      <c r="R1314" s="193">
        <f>Q1314*H1314</f>
        <v>0.41821519999999995</v>
      </c>
      <c r="S1314" s="193">
        <v>0</v>
      </c>
      <c r="T1314" s="194">
        <f>S1314*H1314</f>
        <v>0</v>
      </c>
      <c r="AR1314" s="93" t="s">
        <v>266</v>
      </c>
      <c r="AT1314" s="93" t="s">
        <v>171</v>
      </c>
      <c r="AU1314" s="93" t="s">
        <v>81</v>
      </c>
      <c r="AY1314" s="93" t="s">
        <v>169</v>
      </c>
      <c r="BE1314" s="195">
        <f>IF(N1314="základní",J1314,0)</f>
        <v>0</v>
      </c>
      <c r="BF1314" s="195">
        <f>IF(N1314="snížená",J1314,0)</f>
        <v>0</v>
      </c>
      <c r="BG1314" s="195">
        <f>IF(N1314="zákl. přenesená",J1314,0)</f>
        <v>0</v>
      </c>
      <c r="BH1314" s="195">
        <f>IF(N1314="sníž. přenesená",J1314,0)</f>
        <v>0</v>
      </c>
      <c r="BI1314" s="195">
        <f>IF(N1314="nulová",J1314,0)</f>
        <v>0</v>
      </c>
      <c r="BJ1314" s="93" t="s">
        <v>79</v>
      </c>
      <c r="BK1314" s="195">
        <f>ROUND(I1314*H1314,2)</f>
        <v>0</v>
      </c>
      <c r="BL1314" s="93" t="s">
        <v>266</v>
      </c>
      <c r="BM1314" s="93" t="s">
        <v>1627</v>
      </c>
    </row>
    <row r="1315" spans="2:65" s="173" customFormat="1" ht="37.35" customHeight="1" x14ac:dyDescent="0.35">
      <c r="B1315" s="172"/>
      <c r="D1315" s="174" t="s">
        <v>70</v>
      </c>
      <c r="E1315" s="175" t="s">
        <v>397</v>
      </c>
      <c r="F1315" s="175" t="s">
        <v>1628</v>
      </c>
      <c r="J1315" s="176">
        <f>BK1315</f>
        <v>0</v>
      </c>
      <c r="L1315" s="172"/>
      <c r="M1315" s="177"/>
      <c r="N1315" s="178"/>
      <c r="O1315" s="178"/>
      <c r="P1315" s="179">
        <f>P1316</f>
        <v>0</v>
      </c>
      <c r="Q1315" s="178"/>
      <c r="R1315" s="179">
        <f>R1316</f>
        <v>0</v>
      </c>
      <c r="S1315" s="178"/>
      <c r="T1315" s="180">
        <f>T1316</f>
        <v>0</v>
      </c>
      <c r="AR1315" s="174" t="s">
        <v>185</v>
      </c>
      <c r="AT1315" s="181" t="s">
        <v>70</v>
      </c>
      <c r="AU1315" s="181" t="s">
        <v>71</v>
      </c>
      <c r="AY1315" s="174" t="s">
        <v>169</v>
      </c>
      <c r="BK1315" s="182">
        <f>BK1316</f>
        <v>0</v>
      </c>
    </row>
    <row r="1316" spans="2:65" s="173" customFormat="1" ht="19.899999999999999" customHeight="1" x14ac:dyDescent="0.3">
      <c r="B1316" s="172"/>
      <c r="D1316" s="174" t="s">
        <v>70</v>
      </c>
      <c r="E1316" s="183" t="s">
        <v>1629</v>
      </c>
      <c r="F1316" s="183" t="s">
        <v>1630</v>
      </c>
      <c r="J1316" s="184">
        <f>BK1316</f>
        <v>0</v>
      </c>
      <c r="L1316" s="172"/>
      <c r="M1316" s="177"/>
      <c r="N1316" s="178"/>
      <c r="O1316" s="178"/>
      <c r="P1316" s="179">
        <f>P1317</f>
        <v>0</v>
      </c>
      <c r="Q1316" s="178"/>
      <c r="R1316" s="179">
        <f>R1317</f>
        <v>0</v>
      </c>
      <c r="S1316" s="178"/>
      <c r="T1316" s="180">
        <f>T1317</f>
        <v>0</v>
      </c>
      <c r="AR1316" s="174" t="s">
        <v>185</v>
      </c>
      <c r="AT1316" s="181" t="s">
        <v>70</v>
      </c>
      <c r="AU1316" s="181" t="s">
        <v>79</v>
      </c>
      <c r="AY1316" s="174" t="s">
        <v>169</v>
      </c>
      <c r="BK1316" s="182">
        <f>BK1317</f>
        <v>0</v>
      </c>
    </row>
    <row r="1317" spans="2:65" s="103" customFormat="1" ht="16.5" customHeight="1" x14ac:dyDescent="0.3">
      <c r="B1317" s="104"/>
      <c r="C1317" s="185">
        <f>MAX($C$106:C1316)+1</f>
        <v>314</v>
      </c>
      <c r="D1317" s="185" t="s">
        <v>171</v>
      </c>
      <c r="E1317" s="186" t="s">
        <v>1631</v>
      </c>
      <c r="F1317" s="187" t="s">
        <v>1632</v>
      </c>
      <c r="G1317" s="188" t="s">
        <v>174</v>
      </c>
      <c r="H1317" s="189">
        <v>1</v>
      </c>
      <c r="I1317" s="87"/>
      <c r="J1317" s="190">
        <f>ROUND(I1317*H1317,2)</f>
        <v>0</v>
      </c>
      <c r="K1317" s="187" t="s">
        <v>5</v>
      </c>
      <c r="L1317" s="104"/>
      <c r="M1317" s="191" t="s">
        <v>5</v>
      </c>
      <c r="N1317" s="192" t="s">
        <v>42</v>
      </c>
      <c r="O1317" s="105"/>
      <c r="P1317" s="193">
        <f>O1317*H1317</f>
        <v>0</v>
      </c>
      <c r="Q1317" s="193">
        <v>0</v>
      </c>
      <c r="R1317" s="193">
        <f>Q1317*H1317</f>
        <v>0</v>
      </c>
      <c r="S1317" s="193">
        <v>0</v>
      </c>
      <c r="T1317" s="194">
        <f>S1317*H1317</f>
        <v>0</v>
      </c>
      <c r="AR1317" s="93" t="s">
        <v>269</v>
      </c>
      <c r="AT1317" s="93" t="s">
        <v>171</v>
      </c>
      <c r="AU1317" s="93" t="s">
        <v>81</v>
      </c>
      <c r="AY1317" s="93" t="s">
        <v>169</v>
      </c>
      <c r="BE1317" s="195">
        <f>IF(N1317="základní",J1317,0)</f>
        <v>0</v>
      </c>
      <c r="BF1317" s="195">
        <f>IF(N1317="snížená",J1317,0)</f>
        <v>0</v>
      </c>
      <c r="BG1317" s="195">
        <f>IF(N1317="zákl. přenesená",J1317,0)</f>
        <v>0</v>
      </c>
      <c r="BH1317" s="195">
        <f>IF(N1317="sníž. přenesená",J1317,0)</f>
        <v>0</v>
      </c>
      <c r="BI1317" s="195">
        <f>IF(N1317="nulová",J1317,0)</f>
        <v>0</v>
      </c>
      <c r="BJ1317" s="93" t="s">
        <v>79</v>
      </c>
      <c r="BK1317" s="195">
        <f>ROUND(I1317*H1317,2)</f>
        <v>0</v>
      </c>
      <c r="BL1317" s="93" t="s">
        <v>269</v>
      </c>
      <c r="BM1317" s="93" t="s">
        <v>1633</v>
      </c>
    </row>
    <row r="1318" spans="2:65" s="173" customFormat="1" ht="37.35" customHeight="1" x14ac:dyDescent="0.35">
      <c r="B1318" s="172"/>
      <c r="D1318" s="174" t="s">
        <v>70</v>
      </c>
      <c r="E1318" s="175" t="s">
        <v>1634</v>
      </c>
      <c r="F1318" s="175" t="s">
        <v>1635</v>
      </c>
      <c r="J1318" s="176">
        <f>BK1318</f>
        <v>0</v>
      </c>
      <c r="L1318" s="172"/>
      <c r="M1318" s="177"/>
      <c r="N1318" s="178"/>
      <c r="O1318" s="178"/>
      <c r="P1318" s="179">
        <f>SUM(P1319:P1323)</f>
        <v>0</v>
      </c>
      <c r="Q1318" s="178"/>
      <c r="R1318" s="179">
        <f>SUM(R1319:R1323)</f>
        <v>0</v>
      </c>
      <c r="S1318" s="178"/>
      <c r="T1318" s="180">
        <f>SUM(T1319:T1323)</f>
        <v>0</v>
      </c>
      <c r="AR1318" s="174" t="s">
        <v>176</v>
      </c>
      <c r="AT1318" s="181" t="s">
        <v>70</v>
      </c>
      <c r="AU1318" s="181" t="s">
        <v>71</v>
      </c>
      <c r="AY1318" s="174" t="s">
        <v>169</v>
      </c>
      <c r="BK1318" s="182">
        <f>SUM(BK1319:BK1323)</f>
        <v>0</v>
      </c>
    </row>
    <row r="1319" spans="2:65" s="103" customFormat="1" ht="25.5" customHeight="1" x14ac:dyDescent="0.3">
      <c r="B1319" s="104"/>
      <c r="C1319" s="185">
        <f>MAX($C$106:C1318)+1</f>
        <v>315</v>
      </c>
      <c r="D1319" s="185" t="s">
        <v>171</v>
      </c>
      <c r="E1319" s="186" t="s">
        <v>1636</v>
      </c>
      <c r="F1319" s="187" t="s">
        <v>1637</v>
      </c>
      <c r="G1319" s="188" t="s">
        <v>1638</v>
      </c>
      <c r="H1319" s="189">
        <v>20</v>
      </c>
      <c r="I1319" s="87"/>
      <c r="J1319" s="190">
        <f>ROUND(I1319*H1319,2)</f>
        <v>0</v>
      </c>
      <c r="K1319" s="187" t="s">
        <v>175</v>
      </c>
      <c r="L1319" s="104"/>
      <c r="M1319" s="191" t="s">
        <v>5</v>
      </c>
      <c r="N1319" s="192" t="s">
        <v>42</v>
      </c>
      <c r="O1319" s="105"/>
      <c r="P1319" s="193">
        <f>O1319*H1319</f>
        <v>0</v>
      </c>
      <c r="Q1319" s="193">
        <v>0</v>
      </c>
      <c r="R1319" s="193">
        <f>Q1319*H1319</f>
        <v>0</v>
      </c>
      <c r="S1319" s="193">
        <v>0</v>
      </c>
      <c r="T1319" s="194">
        <f>S1319*H1319</f>
        <v>0</v>
      </c>
      <c r="AR1319" s="93" t="s">
        <v>1639</v>
      </c>
      <c r="AT1319" s="93" t="s">
        <v>171</v>
      </c>
      <c r="AU1319" s="93" t="s">
        <v>79</v>
      </c>
      <c r="AY1319" s="93" t="s">
        <v>169</v>
      </c>
      <c r="BE1319" s="195">
        <f>IF(N1319="základní",J1319,0)</f>
        <v>0</v>
      </c>
      <c r="BF1319" s="195">
        <f>IF(N1319="snížená",J1319,0)</f>
        <v>0</v>
      </c>
      <c r="BG1319" s="195">
        <f>IF(N1319="zákl. přenesená",J1319,0)</f>
        <v>0</v>
      </c>
      <c r="BH1319" s="195">
        <f>IF(N1319="sníž. přenesená",J1319,0)</f>
        <v>0</v>
      </c>
      <c r="BI1319" s="195">
        <f>IF(N1319="nulová",J1319,0)</f>
        <v>0</v>
      </c>
      <c r="BJ1319" s="93" t="s">
        <v>79</v>
      </c>
      <c r="BK1319" s="195">
        <f>ROUND(I1319*H1319,2)</f>
        <v>0</v>
      </c>
      <c r="BL1319" s="93" t="s">
        <v>1639</v>
      </c>
      <c r="BM1319" s="93" t="s">
        <v>1640</v>
      </c>
    </row>
    <row r="1320" spans="2:65" s="197" customFormat="1" x14ac:dyDescent="0.3">
      <c r="B1320" s="196"/>
      <c r="D1320" s="198" t="s">
        <v>178</v>
      </c>
      <c r="E1320" s="199" t="s">
        <v>5</v>
      </c>
      <c r="F1320" s="200" t="s">
        <v>1641</v>
      </c>
      <c r="H1320" s="199" t="s">
        <v>5</v>
      </c>
      <c r="L1320" s="196"/>
      <c r="M1320" s="201"/>
      <c r="N1320" s="202"/>
      <c r="O1320" s="202"/>
      <c r="P1320" s="202"/>
      <c r="Q1320" s="202"/>
      <c r="R1320" s="202"/>
      <c r="S1320" s="202"/>
      <c r="T1320" s="203"/>
      <c r="AT1320" s="199" t="s">
        <v>178</v>
      </c>
      <c r="AU1320" s="199" t="s">
        <v>79</v>
      </c>
      <c r="AV1320" s="197" t="s">
        <v>79</v>
      </c>
      <c r="AW1320" s="197" t="s">
        <v>35</v>
      </c>
      <c r="AX1320" s="197" t="s">
        <v>71</v>
      </c>
      <c r="AY1320" s="199" t="s">
        <v>169</v>
      </c>
    </row>
    <row r="1321" spans="2:65" s="205" customFormat="1" x14ac:dyDescent="0.3">
      <c r="B1321" s="204"/>
      <c r="D1321" s="198" t="s">
        <v>178</v>
      </c>
      <c r="E1321" s="206" t="s">
        <v>5</v>
      </c>
      <c r="F1321" s="207" t="s">
        <v>1642</v>
      </c>
      <c r="H1321" s="208">
        <v>20</v>
      </c>
      <c r="L1321" s="204"/>
      <c r="M1321" s="209"/>
      <c r="N1321" s="210"/>
      <c r="O1321" s="210"/>
      <c r="P1321" s="210"/>
      <c r="Q1321" s="210"/>
      <c r="R1321" s="210"/>
      <c r="S1321" s="210"/>
      <c r="T1321" s="211"/>
      <c r="AT1321" s="206" t="s">
        <v>178</v>
      </c>
      <c r="AU1321" s="206" t="s">
        <v>79</v>
      </c>
      <c r="AV1321" s="205" t="s">
        <v>81</v>
      </c>
      <c r="AW1321" s="205" t="s">
        <v>35</v>
      </c>
      <c r="AX1321" s="205" t="s">
        <v>71</v>
      </c>
      <c r="AY1321" s="206" t="s">
        <v>169</v>
      </c>
    </row>
    <row r="1322" spans="2:65" s="213" customFormat="1" x14ac:dyDescent="0.3">
      <c r="B1322" s="212"/>
      <c r="D1322" s="198" t="s">
        <v>178</v>
      </c>
      <c r="E1322" s="214" t="s">
        <v>5</v>
      </c>
      <c r="F1322" s="215" t="s">
        <v>181</v>
      </c>
      <c r="H1322" s="216">
        <v>20</v>
      </c>
      <c r="L1322" s="212"/>
      <c r="M1322" s="217"/>
      <c r="N1322" s="218"/>
      <c r="O1322" s="218"/>
      <c r="P1322" s="218"/>
      <c r="Q1322" s="218"/>
      <c r="R1322" s="218"/>
      <c r="S1322" s="218"/>
      <c r="T1322" s="219"/>
      <c r="AT1322" s="214" t="s">
        <v>178</v>
      </c>
      <c r="AU1322" s="214" t="s">
        <v>79</v>
      </c>
      <c r="AV1322" s="213" t="s">
        <v>176</v>
      </c>
      <c r="AW1322" s="213" t="s">
        <v>35</v>
      </c>
      <c r="AX1322" s="213" t="s">
        <v>79</v>
      </c>
      <c r="AY1322" s="214" t="s">
        <v>169</v>
      </c>
    </row>
    <row r="1323" spans="2:65" s="103" customFormat="1" ht="25.5" customHeight="1" x14ac:dyDescent="0.3">
      <c r="B1323" s="104"/>
      <c r="C1323" s="185">
        <f>MAX($C$106:C1322)+1</f>
        <v>316</v>
      </c>
      <c r="D1323" s="185" t="s">
        <v>171</v>
      </c>
      <c r="E1323" s="186" t="s">
        <v>1643</v>
      </c>
      <c r="F1323" s="187" t="s">
        <v>1644</v>
      </c>
      <c r="G1323" s="188" t="s">
        <v>1638</v>
      </c>
      <c r="H1323" s="189">
        <v>1875</v>
      </c>
      <c r="I1323" s="87"/>
      <c r="J1323" s="190">
        <f>ROUND(I1323*H1323,2)</f>
        <v>0</v>
      </c>
      <c r="K1323" s="187" t="s">
        <v>175</v>
      </c>
      <c r="L1323" s="104"/>
      <c r="M1323" s="191" t="s">
        <v>5</v>
      </c>
      <c r="N1323" s="240" t="s">
        <v>42</v>
      </c>
      <c r="O1323" s="241"/>
      <c r="P1323" s="242">
        <f>O1323*H1323</f>
        <v>0</v>
      </c>
      <c r="Q1323" s="242">
        <v>0</v>
      </c>
      <c r="R1323" s="242">
        <f>Q1323*H1323</f>
        <v>0</v>
      </c>
      <c r="S1323" s="242">
        <v>0</v>
      </c>
      <c r="T1323" s="243">
        <f>S1323*H1323</f>
        <v>0</v>
      </c>
      <c r="AR1323" s="93" t="s">
        <v>1639</v>
      </c>
      <c r="AT1323" s="93" t="s">
        <v>171</v>
      </c>
      <c r="AU1323" s="93" t="s">
        <v>79</v>
      </c>
      <c r="AY1323" s="93" t="s">
        <v>169</v>
      </c>
      <c r="BE1323" s="195">
        <f>IF(N1323="základní",J1323,0)</f>
        <v>0</v>
      </c>
      <c r="BF1323" s="195">
        <f>IF(N1323="snížená",J1323,0)</f>
        <v>0</v>
      </c>
      <c r="BG1323" s="195">
        <f>IF(N1323="zákl. přenesená",J1323,0)</f>
        <v>0</v>
      </c>
      <c r="BH1323" s="195">
        <f>IF(N1323="sníž. přenesená",J1323,0)</f>
        <v>0</v>
      </c>
      <c r="BI1323" s="195">
        <f>IF(N1323="nulová",J1323,0)</f>
        <v>0</v>
      </c>
      <c r="BJ1323" s="93" t="s">
        <v>79</v>
      </c>
      <c r="BK1323" s="195">
        <f>ROUND(I1323*H1323,2)</f>
        <v>0</v>
      </c>
      <c r="BL1323" s="93" t="s">
        <v>1639</v>
      </c>
      <c r="BM1323" s="93" t="s">
        <v>1645</v>
      </c>
    </row>
    <row r="1324" spans="2:65" s="103" customFormat="1" ht="6.95" customHeight="1" x14ac:dyDescent="0.3">
      <c r="B1324" s="129"/>
      <c r="C1324" s="130"/>
      <c r="D1324" s="130"/>
      <c r="E1324" s="130"/>
      <c r="F1324" s="130"/>
      <c r="G1324" s="130"/>
      <c r="H1324" s="130"/>
      <c r="I1324" s="130"/>
      <c r="J1324" s="130"/>
      <c r="K1324" s="130"/>
      <c r="L1324" s="104"/>
    </row>
  </sheetData>
  <sheetProtection algorithmName="SHA-512" hashValue="s3YdBJtiW2XZXNsMgzsIjvedXUqgia3UTx6uwgM/Wme+Yd2en+TZ0HNm8YekDjKWIOwTwsS1RDBR/8bZlbS4sw==" saltValue="A8i4u7xKwTeAoqWJibSvdQ==" spinCount="100000" sheet="1" selectLockedCells="1"/>
  <autoFilter ref="C102:K1323" xr:uid="{00000000-0009-0000-0000-000001000000}"/>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2"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2"/>
  <sheetViews>
    <sheetView showGridLines="0" workbookViewId="0">
      <pane ySplit="1" topLeftCell="A56"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84</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1646</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02 - ÚT</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1648</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02 - ÚT</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83</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1650</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1651</v>
      </c>
    </row>
    <row r="82" spans="2:65" s="103" customFormat="1" ht="6.95" customHeight="1" x14ac:dyDescent="0.3">
      <c r="B82" s="129"/>
      <c r="C82" s="130"/>
      <c r="D82" s="130"/>
      <c r="E82" s="130"/>
      <c r="F82" s="130"/>
      <c r="G82" s="130"/>
      <c r="H82" s="130"/>
      <c r="I82" s="130"/>
      <c r="J82" s="130"/>
      <c r="K82" s="130"/>
      <c r="L82" s="104"/>
    </row>
  </sheetData>
  <sheetProtection algorithmName="SHA-512" hashValue="R3JAz33/2HKpgaxm37ybAfx2iWcQ2/hJpVym62c2xGz/o/FIgTCYklhW+7VAtDEv12NAWooAjn/thBxh27kuUw==" saltValue="66VCeJ8TjojE2btnvzguVg==" spinCount="100000" sheet="1" objects="1" scenarios="1" selectLockedCells="1"/>
  <autoFilter ref="C77:K81"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workbookViewId="0">
      <pane ySplit="1" topLeftCell="A47"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87</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1652</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03 - VZT</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1653</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03 - VZT</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86</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1654</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1655</v>
      </c>
    </row>
    <row r="82" spans="2:65" s="103" customFormat="1" ht="6.95" customHeight="1" x14ac:dyDescent="0.3">
      <c r="B82" s="129"/>
      <c r="C82" s="130"/>
      <c r="D82" s="130"/>
      <c r="E82" s="130"/>
      <c r="F82" s="130"/>
      <c r="G82" s="130"/>
      <c r="H82" s="130"/>
      <c r="I82" s="130"/>
      <c r="J82" s="130"/>
      <c r="K82" s="130"/>
      <c r="L82" s="104"/>
    </row>
  </sheetData>
  <sheetProtection algorithmName="SHA-512" hashValue="YjZM+Z/fmATDwH9bfdgjOg3JX2VGfDV+GibA9pZiZQcFnT3XYO1fd3sxcPcB8AYmASu6z34AWwbeM3/FSfQCwQ==" saltValue="SgQD00CRy1zzQelOSJdVvg==" spinCount="100000" sheet="1" objects="1" scenarios="1" selectLockedCells="1"/>
  <autoFilter ref="C77:K81" xr:uid="{00000000-0009-0000-0000-000003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82"/>
  <sheetViews>
    <sheetView showGridLines="0" workbookViewId="0">
      <pane ySplit="1" topLeftCell="A53"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90</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1656</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04 - MaR</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1657</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04 - MaR</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1658</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1659</v>
      </c>
    </row>
    <row r="82" spans="2:65" s="103" customFormat="1" ht="6.95" customHeight="1" x14ac:dyDescent="0.3">
      <c r="B82" s="129"/>
      <c r="C82" s="130"/>
      <c r="D82" s="130"/>
      <c r="E82" s="130"/>
      <c r="F82" s="130"/>
      <c r="G82" s="130"/>
      <c r="H82" s="130"/>
      <c r="I82" s="130"/>
      <c r="J82" s="130"/>
      <c r="K82" s="130"/>
      <c r="L82" s="104"/>
    </row>
  </sheetData>
  <sheetProtection algorithmName="SHA-512" hashValue="R+Dbzl4HEMNHI478Bxgqj+hyBaRLJpxUF1iOgHe0quWWSG+gw/lMv9jWAl17Hk3J3MjCdS6tc/05sjUu+R/MBA==" saltValue="AB6grHUdWk3YGoVhCam+FQ==" spinCount="100000" sheet="1" objects="1" scenarios="1" selectLockedCells="1"/>
  <autoFilter ref="C77:K81" xr:uid="{00000000-0009-0000-0000-000004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77"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93</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1660</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05 - ZTI</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1661</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05 - ZTI</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92</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1662</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1663</v>
      </c>
    </row>
    <row r="82" spans="2:65" s="103" customFormat="1" ht="6.95" customHeight="1" x14ac:dyDescent="0.3">
      <c r="B82" s="129"/>
      <c r="C82" s="130"/>
      <c r="D82" s="130"/>
      <c r="E82" s="130"/>
      <c r="F82" s="130"/>
      <c r="G82" s="130"/>
      <c r="H82" s="130"/>
      <c r="I82" s="130"/>
      <c r="J82" s="130"/>
      <c r="K82" s="130"/>
      <c r="L82" s="104"/>
    </row>
  </sheetData>
  <sheetProtection algorithmName="SHA-512" hashValue="g9PHrdu8i6MYhafT34+ipLCzwk9NmDl1UyUsHjK2w2EV5ov/i63M952tga3FsyEk8F3Y3fsddFJjPTSVLKYnSw==" saltValue="t2wG0679dVgEPQFFKjl70Q==" spinCount="100000" sheet="1" objects="1" scenarios="1" selectLockedCells="1"/>
  <autoFilter ref="C77:K81" xr:uid="{00000000-0009-0000-0000-000005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96</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1664</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06 - NN</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1665</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06 - NN</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95</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95</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1666</v>
      </c>
    </row>
    <row r="82" spans="2:65" s="103" customFormat="1" ht="6.95" customHeight="1" x14ac:dyDescent="0.3">
      <c r="B82" s="129"/>
      <c r="C82" s="130"/>
      <c r="D82" s="130"/>
      <c r="E82" s="130"/>
      <c r="F82" s="130"/>
      <c r="G82" s="130"/>
      <c r="H82" s="130"/>
      <c r="I82" s="130"/>
      <c r="J82" s="130"/>
      <c r="K82" s="130"/>
      <c r="L82" s="104"/>
    </row>
  </sheetData>
  <sheetProtection algorithmName="SHA-512" hashValue="9IBt9t3So/4ruFeTV5YRun9UfY5vPlOKVZniysjO+PNqjoj3FkkAPIKDu1HdccqyWQt/cAZ3e09PtRi2TyZcPA==" saltValue="qxC71yueU+Wk2kuj3wr2eg==" spinCount="100000" sheet="1" objects="1" scenarios="1" selectLockedCells="1"/>
  <autoFilter ref="C77:K81" xr:uid="{00000000-0009-0000-0000-000006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82"/>
  <sheetViews>
    <sheetView showGridLines="0" workbookViewId="0">
      <pane ySplit="1" topLeftCell="A44"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99</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1667</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07 - Slaboproud</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1668</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07 - Slaboproud</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1669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1670</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1671</v>
      </c>
    </row>
    <row r="82" spans="2:65" s="103" customFormat="1" ht="6.95" customHeight="1" x14ac:dyDescent="0.3">
      <c r="B82" s="129"/>
      <c r="C82" s="130"/>
      <c r="D82" s="130"/>
      <c r="E82" s="130"/>
      <c r="F82" s="130"/>
      <c r="G82" s="130"/>
      <c r="H82" s="130"/>
      <c r="I82" s="130"/>
      <c r="J82" s="130"/>
      <c r="K82" s="130"/>
      <c r="L82" s="104"/>
    </row>
  </sheetData>
  <sheetProtection algorithmName="SHA-512" hashValue="04QxuYkSA52Qd8Y3WKQRQvJzlN/YhJZDr1S/hgvk8Phvj/6mBZteJ0Ju3Nfl5Bcd8FUb6bpIXDxSMfdNkkUbig==" saltValue="72pqxwEXRsPJ7g3fEWCeoQ==" spinCount="100000" sheet="1" objects="1" scenarios="1" selectLockedCells="1"/>
  <autoFilter ref="C77:K81" xr:uid="{00000000-0009-0000-0000-000007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77"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102</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1672</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08 - Mediciální plyny</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1673</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08 - Mediciální plyny</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1674</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1674</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1675</v>
      </c>
    </row>
    <row r="82" spans="2:65" s="103" customFormat="1" ht="6.95" customHeight="1" x14ac:dyDescent="0.3">
      <c r="B82" s="129"/>
      <c r="C82" s="130"/>
      <c r="D82" s="130"/>
      <c r="E82" s="130"/>
      <c r="F82" s="130"/>
      <c r="G82" s="130"/>
      <c r="H82" s="130"/>
      <c r="I82" s="130"/>
      <c r="J82" s="130"/>
      <c r="K82" s="130"/>
      <c r="L82" s="104"/>
    </row>
  </sheetData>
  <sheetProtection algorithmName="SHA-512" hashValue="vuq9t/3Lmk4hBYGegM/cQPYCzq19pJlcrx3R5tfOyrJo+SXIUBuK6aNAwTlohNwQxDLgaXHg13UffSeYFMSUcQ==" saltValue="iqQ6cLtV9VC6a3ndZ4kLBA==" spinCount="100000" sheet="1" objects="1" scenarios="1" selectLockedCells="1"/>
  <autoFilter ref="C77:K81" xr:uid="{00000000-0009-0000-0000-000008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106</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1676</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ROUND(J78,2)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ROUND(SUM(BE78:BE81), 2)</f>
        <v>0</v>
      </c>
      <c r="G30" s="105"/>
      <c r="H30" s="105"/>
      <c r="I30" s="121">
        <v>0.21</v>
      </c>
      <c r="J30" s="120">
        <f>ROUND(ROUND((SUM(BE78:BE81)), 2)*I30, 2)</f>
        <v>0</v>
      </c>
      <c r="K30" s="106"/>
    </row>
    <row r="31" spans="2:11" s="103" customFormat="1" ht="14.45" customHeight="1" x14ac:dyDescent="0.3">
      <c r="B31" s="104"/>
      <c r="C31" s="105"/>
      <c r="D31" s="105"/>
      <c r="E31" s="119" t="s">
        <v>43</v>
      </c>
      <c r="F31" s="120">
        <f>ROUND(SUM(BF78:BF81), 2)</f>
        <v>0</v>
      </c>
      <c r="G31" s="105"/>
      <c r="H31" s="105"/>
      <c r="I31" s="121">
        <v>0.15</v>
      </c>
      <c r="J31" s="120">
        <f>ROUND(ROUND((SUM(BF78:BF81)), 2)*I31, 2)</f>
        <v>0</v>
      </c>
      <c r="K31" s="106"/>
    </row>
    <row r="32" spans="2:11" s="103" customFormat="1" ht="14.45" hidden="1" customHeight="1" x14ac:dyDescent="0.3">
      <c r="B32" s="104"/>
      <c r="C32" s="105"/>
      <c r="D32" s="105"/>
      <c r="E32" s="119" t="s">
        <v>44</v>
      </c>
      <c r="F32" s="120">
        <f>ROUND(SUM(BG78:BG81), 2)</f>
        <v>0</v>
      </c>
      <c r="G32" s="105"/>
      <c r="H32" s="105"/>
      <c r="I32" s="121">
        <v>0.21</v>
      </c>
      <c r="J32" s="120">
        <v>0</v>
      </c>
      <c r="K32" s="106"/>
    </row>
    <row r="33" spans="2:11" s="103" customFormat="1" ht="14.45" hidden="1" customHeight="1" x14ac:dyDescent="0.3">
      <c r="B33" s="104"/>
      <c r="C33" s="105"/>
      <c r="D33" s="105"/>
      <c r="E33" s="119" t="s">
        <v>45</v>
      </c>
      <c r="F33" s="120">
        <f>ROUND(SUM(BH78:BH81), 2)</f>
        <v>0</v>
      </c>
      <c r="G33" s="105"/>
      <c r="H33" s="105"/>
      <c r="I33" s="121">
        <v>0.15</v>
      </c>
      <c r="J33" s="120">
        <v>0</v>
      </c>
      <c r="K33" s="106"/>
    </row>
    <row r="34" spans="2:11" s="103" customFormat="1" ht="14.45" hidden="1" customHeight="1" x14ac:dyDescent="0.3">
      <c r="B34" s="104"/>
      <c r="C34" s="105"/>
      <c r="D34" s="105"/>
      <c r="E34" s="119" t="s">
        <v>46</v>
      </c>
      <c r="F34" s="120">
        <f>ROUND(SUM(BI78:BI81),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10 - NN přípojka</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J78</f>
        <v>0</v>
      </c>
      <c r="K56" s="106"/>
      <c r="AU56" s="93" t="s">
        <v>125</v>
      </c>
    </row>
    <row r="57" spans="2:47" s="145" customFormat="1" ht="24.95" customHeight="1" x14ac:dyDescent="0.3">
      <c r="B57" s="139"/>
      <c r="C57" s="140"/>
      <c r="D57" s="141" t="s">
        <v>1647</v>
      </c>
      <c r="E57" s="142"/>
      <c r="F57" s="142"/>
      <c r="G57" s="142"/>
      <c r="H57" s="142"/>
      <c r="I57" s="142"/>
      <c r="J57" s="143">
        <f>J79</f>
        <v>0</v>
      </c>
      <c r="K57" s="144"/>
    </row>
    <row r="58" spans="2:47" s="152" customFormat="1" ht="19.899999999999999" customHeight="1" x14ac:dyDescent="0.3">
      <c r="B58" s="146"/>
      <c r="C58" s="147"/>
      <c r="D58" s="148" t="s">
        <v>1677</v>
      </c>
      <c r="E58" s="149"/>
      <c r="F58" s="149"/>
      <c r="G58" s="149"/>
      <c r="H58" s="149"/>
      <c r="I58" s="149"/>
      <c r="J58" s="150">
        <f>J80</f>
        <v>0</v>
      </c>
      <c r="K58" s="151"/>
    </row>
    <row r="59" spans="2:47" s="103" customFormat="1" ht="21.75" customHeight="1" x14ac:dyDescent="0.3">
      <c r="B59" s="104"/>
      <c r="C59" s="105"/>
      <c r="D59" s="105"/>
      <c r="E59" s="105"/>
      <c r="F59" s="105"/>
      <c r="G59" s="105"/>
      <c r="H59" s="105"/>
      <c r="I59" s="105"/>
      <c r="J59" s="105"/>
      <c r="K59" s="106"/>
    </row>
    <row r="60" spans="2:47" s="103" customFormat="1" ht="6.95" customHeight="1" x14ac:dyDescent="0.3">
      <c r="B60" s="129"/>
      <c r="C60" s="130"/>
      <c r="D60" s="130"/>
      <c r="E60" s="130"/>
      <c r="F60" s="130"/>
      <c r="G60" s="130"/>
      <c r="H60" s="130"/>
      <c r="I60" s="130"/>
      <c r="J60" s="130"/>
      <c r="K60" s="131"/>
    </row>
    <row r="64" spans="2:47" s="103" customFormat="1" ht="6.95" customHeight="1" x14ac:dyDescent="0.3">
      <c r="B64" s="132"/>
      <c r="C64" s="133"/>
      <c r="D64" s="133"/>
      <c r="E64" s="133"/>
      <c r="F64" s="133"/>
      <c r="G64" s="133"/>
      <c r="H64" s="133"/>
      <c r="I64" s="133"/>
      <c r="J64" s="133"/>
      <c r="K64" s="133"/>
      <c r="L64" s="104"/>
    </row>
    <row r="65" spans="2:63" s="103" customFormat="1" ht="36.950000000000003" customHeight="1" x14ac:dyDescent="0.3">
      <c r="B65" s="104"/>
      <c r="C65" s="153" t="s">
        <v>153</v>
      </c>
      <c r="L65" s="104"/>
    </row>
    <row r="66" spans="2:63" s="103" customFormat="1" ht="6.95" customHeight="1" x14ac:dyDescent="0.3">
      <c r="B66" s="104"/>
      <c r="L66" s="104"/>
    </row>
    <row r="67" spans="2:63" s="103" customFormat="1" ht="14.45" customHeight="1" x14ac:dyDescent="0.3">
      <c r="B67" s="104"/>
      <c r="C67" s="154" t="s">
        <v>19</v>
      </c>
      <c r="L67" s="104"/>
    </row>
    <row r="68" spans="2:63" s="103" customFormat="1" ht="16.5" customHeight="1" x14ac:dyDescent="0.3">
      <c r="B68" s="104"/>
      <c r="E68" s="376" t="str">
        <f>E7</f>
        <v>Pracoviště PET CT v Pardubické nemocnici 125, 530 02 Pardubice</v>
      </c>
      <c r="F68" s="377"/>
      <c r="G68" s="377"/>
      <c r="H68" s="377"/>
      <c r="L68" s="104"/>
    </row>
    <row r="69" spans="2:63" s="103" customFormat="1" ht="14.45" customHeight="1" x14ac:dyDescent="0.3">
      <c r="B69" s="104"/>
      <c r="C69" s="154" t="s">
        <v>119</v>
      </c>
      <c r="L69" s="104"/>
    </row>
    <row r="70" spans="2:63" s="103" customFormat="1" ht="17.25" customHeight="1" x14ac:dyDescent="0.3">
      <c r="B70" s="104"/>
      <c r="E70" s="378" t="str">
        <f>E9</f>
        <v>10 - NN přípojka</v>
      </c>
      <c r="F70" s="379"/>
      <c r="G70" s="379"/>
      <c r="H70" s="379"/>
      <c r="L70" s="104"/>
    </row>
    <row r="71" spans="2:63" s="103" customFormat="1" ht="6.95" customHeight="1" x14ac:dyDescent="0.3">
      <c r="B71" s="104"/>
      <c r="L71" s="104"/>
    </row>
    <row r="72" spans="2:63" s="103" customFormat="1" ht="18" customHeight="1" x14ac:dyDescent="0.3">
      <c r="B72" s="104"/>
      <c r="C72" s="154" t="s">
        <v>23</v>
      </c>
      <c r="F72" s="156" t="str">
        <f>F12</f>
        <v>Nemocnice Pardubice</v>
      </c>
      <c r="I72" s="154" t="s">
        <v>25</v>
      </c>
      <c r="J72" s="157" t="str">
        <f>IF(J12="","",J12)</f>
        <v>12. 10. 2018</v>
      </c>
      <c r="L72" s="104"/>
    </row>
    <row r="73" spans="2:63" s="103" customFormat="1" ht="6.95" customHeight="1" x14ac:dyDescent="0.3">
      <c r="B73" s="104"/>
      <c r="L73" s="104"/>
    </row>
    <row r="74" spans="2:63" s="103" customFormat="1" ht="15" x14ac:dyDescent="0.3">
      <c r="B74" s="104"/>
      <c r="C74" s="154" t="s">
        <v>27</v>
      </c>
      <c r="F74" s="156" t="str">
        <f>E15</f>
        <v>Pardubický kraj, Komenského náměstí</v>
      </c>
      <c r="I74" s="154" t="s">
        <v>33</v>
      </c>
      <c r="J74" s="156" t="str">
        <f>E21</f>
        <v>JIKA CZ</v>
      </c>
      <c r="L74" s="104"/>
    </row>
    <row r="75" spans="2:63" s="103" customFormat="1" ht="14.45" customHeight="1" x14ac:dyDescent="0.3">
      <c r="B75" s="104"/>
      <c r="C75" s="154" t="s">
        <v>31</v>
      </c>
      <c r="F75" s="156" t="str">
        <f>IF(E18="","",E18)</f>
        <v/>
      </c>
      <c r="L75" s="104"/>
    </row>
    <row r="76" spans="2:63" s="103" customFormat="1" ht="10.35" customHeight="1" x14ac:dyDescent="0.3">
      <c r="B76" s="104"/>
      <c r="L76" s="104"/>
    </row>
    <row r="77" spans="2:63" s="165" customFormat="1" ht="29.25" customHeight="1" x14ac:dyDescent="0.3">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x14ac:dyDescent="0.35">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x14ac:dyDescent="0.35">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x14ac:dyDescent="0.3">
      <c r="B80" s="172"/>
      <c r="D80" s="174" t="s">
        <v>70</v>
      </c>
      <c r="E80" s="183" t="s">
        <v>1649</v>
      </c>
      <c r="F80" s="183" t="s">
        <v>1678</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x14ac:dyDescent="0.3">
      <c r="B81" s="104"/>
      <c r="C81" s="185" t="s">
        <v>79</v>
      </c>
      <c r="D81" s="185" t="s">
        <v>171</v>
      </c>
      <c r="E81" s="186" t="s">
        <v>1649</v>
      </c>
      <c r="F81" s="187" t="s">
        <v>1678</v>
      </c>
      <c r="G81" s="188" t="s">
        <v>686</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1679</v>
      </c>
    </row>
    <row r="82" spans="2:65" s="103" customFormat="1" ht="6.95" customHeight="1" x14ac:dyDescent="0.3">
      <c r="B82" s="129"/>
      <c r="C82" s="130"/>
      <c r="D82" s="130"/>
      <c r="E82" s="130"/>
      <c r="F82" s="130"/>
      <c r="G82" s="130"/>
      <c r="H82" s="130"/>
      <c r="I82" s="130"/>
      <c r="J82" s="130"/>
      <c r="K82" s="130"/>
      <c r="L82" s="104"/>
    </row>
  </sheetData>
  <sheetProtection algorithmName="SHA-512" hashValue="QzH9iImgx03ID4rIITsN7EbDq+bOxmpH8shXoa/SyA9pfnPA6APZDthU9PixedLHXth90xLmsJdBi/JERswGzg==" saltValue="1m7/KH2sch4HuAAgqoDXnw==" spinCount="100000" sheet="1" objects="1" scenarios="1" selectLockedCells="1"/>
  <autoFilter ref="C77:K81" xr:uid="{00000000-0009-0000-0000-00000A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108"/>
  <sheetViews>
    <sheetView showGridLines="0" workbookViewId="0">
      <pane ySplit="1" topLeftCell="A71" activePane="bottomLeft" state="frozen"/>
      <selection pane="bottomLeft" activeCell="I84" sqref="I84"/>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109</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1680</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ROUND(J81,2)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ROUND(SUM(BE81:BE107), 2)</f>
        <v>0</v>
      </c>
      <c r="G30" s="105"/>
      <c r="H30" s="105"/>
      <c r="I30" s="121">
        <v>0.21</v>
      </c>
      <c r="J30" s="120">
        <f>ROUND(ROUND((SUM(BE81:BE107)), 2)*I30, 2)</f>
        <v>0</v>
      </c>
      <c r="K30" s="106"/>
    </row>
    <row r="31" spans="2:11" s="103" customFormat="1" ht="14.45" customHeight="1" x14ac:dyDescent="0.3">
      <c r="B31" s="104"/>
      <c r="C31" s="105"/>
      <c r="D31" s="105"/>
      <c r="E31" s="119" t="s">
        <v>43</v>
      </c>
      <c r="F31" s="120">
        <f>ROUND(SUM(BF81:BF107), 2)</f>
        <v>0</v>
      </c>
      <c r="G31" s="105"/>
      <c r="H31" s="105"/>
      <c r="I31" s="121">
        <v>0.15</v>
      </c>
      <c r="J31" s="120">
        <f>ROUND(ROUND((SUM(BF81:BF107)), 2)*I31, 2)</f>
        <v>0</v>
      </c>
      <c r="K31" s="106"/>
    </row>
    <row r="32" spans="2:11" s="103" customFormat="1" ht="14.45" hidden="1" customHeight="1" x14ac:dyDescent="0.3">
      <c r="B32" s="104"/>
      <c r="C32" s="105"/>
      <c r="D32" s="105"/>
      <c r="E32" s="119" t="s">
        <v>44</v>
      </c>
      <c r="F32" s="120">
        <f>ROUND(SUM(BG81:BG107), 2)</f>
        <v>0</v>
      </c>
      <c r="G32" s="105"/>
      <c r="H32" s="105"/>
      <c r="I32" s="121">
        <v>0.21</v>
      </c>
      <c r="J32" s="120">
        <v>0</v>
      </c>
      <c r="K32" s="106"/>
    </row>
    <row r="33" spans="2:11" s="103" customFormat="1" ht="14.45" hidden="1" customHeight="1" x14ac:dyDescent="0.3">
      <c r="B33" s="104"/>
      <c r="C33" s="105"/>
      <c r="D33" s="105"/>
      <c r="E33" s="119" t="s">
        <v>45</v>
      </c>
      <c r="F33" s="120">
        <f>ROUND(SUM(BH81:BH107), 2)</f>
        <v>0</v>
      </c>
      <c r="G33" s="105"/>
      <c r="H33" s="105"/>
      <c r="I33" s="121">
        <v>0.15</v>
      </c>
      <c r="J33" s="120">
        <v>0</v>
      </c>
      <c r="K33" s="106"/>
    </row>
    <row r="34" spans="2:11" s="103" customFormat="1" ht="14.45" hidden="1" customHeight="1" x14ac:dyDescent="0.3">
      <c r="B34" s="104"/>
      <c r="C34" s="105"/>
      <c r="D34" s="105"/>
      <c r="E34" s="119" t="s">
        <v>46</v>
      </c>
      <c r="F34" s="120">
        <f>ROUND(SUM(BI81:BI107),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11 - Přesun MRI</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J81</f>
        <v>0</v>
      </c>
      <c r="K56" s="106"/>
      <c r="AU56" s="93" t="s">
        <v>125</v>
      </c>
    </row>
    <row r="57" spans="2:47" s="145" customFormat="1" ht="24.95" customHeight="1" x14ac:dyDescent="0.3">
      <c r="B57" s="139"/>
      <c r="C57" s="140"/>
      <c r="D57" s="141" t="s">
        <v>126</v>
      </c>
      <c r="E57" s="142"/>
      <c r="F57" s="142"/>
      <c r="G57" s="142"/>
      <c r="H57" s="142"/>
      <c r="I57" s="142"/>
      <c r="J57" s="143">
        <f>J82</f>
        <v>0</v>
      </c>
      <c r="K57" s="144"/>
    </row>
    <row r="58" spans="2:47" s="152" customFormat="1" ht="19.899999999999999" customHeight="1" x14ac:dyDescent="0.3">
      <c r="B58" s="146"/>
      <c r="C58" s="147"/>
      <c r="D58" s="148" t="s">
        <v>133</v>
      </c>
      <c r="E58" s="149"/>
      <c r="F58" s="149"/>
      <c r="G58" s="149"/>
      <c r="H58" s="149"/>
      <c r="I58" s="149"/>
      <c r="J58" s="150">
        <f>J83</f>
        <v>0</v>
      </c>
      <c r="K58" s="151"/>
    </row>
    <row r="59" spans="2:47" s="152" customFormat="1" ht="19.899999999999999" customHeight="1" x14ac:dyDescent="0.3">
      <c r="B59" s="146"/>
      <c r="C59" s="147"/>
      <c r="D59" s="148" t="s">
        <v>134</v>
      </c>
      <c r="E59" s="149"/>
      <c r="F59" s="149"/>
      <c r="G59" s="149"/>
      <c r="H59" s="149"/>
      <c r="I59" s="149"/>
      <c r="J59" s="150">
        <f>J92</f>
        <v>0</v>
      </c>
      <c r="K59" s="151"/>
    </row>
    <row r="60" spans="2:47" s="145" customFormat="1" ht="24.95" customHeight="1" x14ac:dyDescent="0.3">
      <c r="B60" s="139"/>
      <c r="C60" s="140"/>
      <c r="D60" s="141" t="s">
        <v>150</v>
      </c>
      <c r="E60" s="142"/>
      <c r="F60" s="142"/>
      <c r="G60" s="142"/>
      <c r="H60" s="142"/>
      <c r="I60" s="142"/>
      <c r="J60" s="143">
        <f>J98</f>
        <v>0</v>
      </c>
      <c r="K60" s="144"/>
    </row>
    <row r="61" spans="2:47" s="152" customFormat="1" ht="19.899999999999999" customHeight="1" x14ac:dyDescent="0.3">
      <c r="B61" s="146"/>
      <c r="C61" s="147"/>
      <c r="D61" s="148" t="s">
        <v>1681</v>
      </c>
      <c r="E61" s="149"/>
      <c r="F61" s="149"/>
      <c r="G61" s="149"/>
      <c r="H61" s="149"/>
      <c r="I61" s="149"/>
      <c r="J61" s="150">
        <f>J99</f>
        <v>0</v>
      </c>
      <c r="K61" s="151"/>
    </row>
    <row r="62" spans="2:47" s="103" customFormat="1" ht="21.75" customHeight="1" x14ac:dyDescent="0.3">
      <c r="B62" s="104"/>
      <c r="C62" s="105"/>
      <c r="D62" s="105"/>
      <c r="E62" s="105"/>
      <c r="F62" s="105"/>
      <c r="G62" s="105"/>
      <c r="H62" s="105"/>
      <c r="I62" s="105"/>
      <c r="J62" s="105"/>
      <c r="K62" s="106"/>
    </row>
    <row r="63" spans="2:47" s="103" customFormat="1" ht="6.95" customHeight="1" x14ac:dyDescent="0.3">
      <c r="B63" s="129"/>
      <c r="C63" s="130"/>
      <c r="D63" s="130"/>
      <c r="E63" s="130"/>
      <c r="F63" s="130"/>
      <c r="G63" s="130"/>
      <c r="H63" s="130"/>
      <c r="I63" s="130"/>
      <c r="J63" s="130"/>
      <c r="K63" s="131"/>
    </row>
    <row r="67" spans="2:20" s="103" customFormat="1" ht="6.95" customHeight="1" x14ac:dyDescent="0.3">
      <c r="B67" s="132"/>
      <c r="C67" s="133"/>
      <c r="D67" s="133"/>
      <c r="E67" s="133"/>
      <c r="F67" s="133"/>
      <c r="G67" s="133"/>
      <c r="H67" s="133"/>
      <c r="I67" s="133"/>
      <c r="J67" s="133"/>
      <c r="K67" s="133"/>
      <c r="L67" s="104"/>
    </row>
    <row r="68" spans="2:20" s="103" customFormat="1" ht="36.950000000000003" customHeight="1" x14ac:dyDescent="0.3">
      <c r="B68" s="104"/>
      <c r="C68" s="153" t="s">
        <v>153</v>
      </c>
      <c r="L68" s="104"/>
    </row>
    <row r="69" spans="2:20" s="103" customFormat="1" ht="6.95" customHeight="1" x14ac:dyDescent="0.3">
      <c r="B69" s="104"/>
      <c r="L69" s="104"/>
    </row>
    <row r="70" spans="2:20" s="103" customFormat="1" ht="14.45" customHeight="1" x14ac:dyDescent="0.3">
      <c r="B70" s="104"/>
      <c r="C70" s="154" t="s">
        <v>19</v>
      </c>
      <c r="L70" s="104"/>
    </row>
    <row r="71" spans="2:20" s="103" customFormat="1" ht="16.5" customHeight="1" x14ac:dyDescent="0.3">
      <c r="B71" s="104"/>
      <c r="E71" s="376" t="str">
        <f>E7</f>
        <v>Pracoviště PET CT v Pardubické nemocnici 125, 530 02 Pardubice</v>
      </c>
      <c r="F71" s="377"/>
      <c r="G71" s="377"/>
      <c r="H71" s="377"/>
      <c r="L71" s="104"/>
    </row>
    <row r="72" spans="2:20" s="103" customFormat="1" ht="14.45" customHeight="1" x14ac:dyDescent="0.3">
      <c r="B72" s="104"/>
      <c r="C72" s="154" t="s">
        <v>119</v>
      </c>
      <c r="L72" s="104"/>
    </row>
    <row r="73" spans="2:20" s="103" customFormat="1" ht="17.25" customHeight="1" x14ac:dyDescent="0.3">
      <c r="B73" s="104"/>
      <c r="E73" s="378" t="str">
        <f>E9</f>
        <v>11 - Přesun MRI</v>
      </c>
      <c r="F73" s="379"/>
      <c r="G73" s="379"/>
      <c r="H73" s="379"/>
      <c r="L73" s="104"/>
    </row>
    <row r="74" spans="2:20" s="103" customFormat="1" ht="6.95" customHeight="1" x14ac:dyDescent="0.3">
      <c r="B74" s="104"/>
      <c r="L74" s="104"/>
    </row>
    <row r="75" spans="2:20" s="103" customFormat="1" ht="18" customHeight="1" x14ac:dyDescent="0.3">
      <c r="B75" s="104"/>
      <c r="C75" s="154" t="s">
        <v>23</v>
      </c>
      <c r="F75" s="156" t="str">
        <f>F12</f>
        <v>Nemocnice Pardubice</v>
      </c>
      <c r="I75" s="154" t="s">
        <v>25</v>
      </c>
      <c r="J75" s="157" t="str">
        <f>IF(J12="","",J12)</f>
        <v>12. 10. 2018</v>
      </c>
      <c r="L75" s="104"/>
    </row>
    <row r="76" spans="2:20" s="103" customFormat="1" ht="6.95" customHeight="1" x14ac:dyDescent="0.3">
      <c r="B76" s="104"/>
      <c r="L76" s="104"/>
    </row>
    <row r="77" spans="2:20" s="103" customFormat="1" ht="15" x14ac:dyDescent="0.3">
      <c r="B77" s="104"/>
      <c r="C77" s="154" t="s">
        <v>27</v>
      </c>
      <c r="F77" s="156" t="str">
        <f>E15</f>
        <v>Pardubický kraj, Komenského náměstí</v>
      </c>
      <c r="I77" s="154" t="s">
        <v>33</v>
      </c>
      <c r="J77" s="156" t="str">
        <f>E21</f>
        <v>JIKA CZ</v>
      </c>
      <c r="L77" s="104"/>
    </row>
    <row r="78" spans="2:20" s="103" customFormat="1" ht="14.45" customHeight="1" x14ac:dyDescent="0.3">
      <c r="B78" s="104"/>
      <c r="C78" s="154" t="s">
        <v>31</v>
      </c>
      <c r="F78" s="156" t="str">
        <f>IF(E18="","",E18)</f>
        <v/>
      </c>
      <c r="L78" s="104"/>
    </row>
    <row r="79" spans="2:20" s="103" customFormat="1" ht="10.35" customHeight="1" x14ac:dyDescent="0.3">
      <c r="B79" s="104"/>
      <c r="L79" s="104"/>
    </row>
    <row r="80" spans="2:20" s="165" customFormat="1" ht="29.25" customHeight="1" x14ac:dyDescent="0.3">
      <c r="B80" s="158"/>
      <c r="C80" s="159" t="s">
        <v>154</v>
      </c>
      <c r="D80" s="160" t="s">
        <v>56</v>
      </c>
      <c r="E80" s="160" t="s">
        <v>52</v>
      </c>
      <c r="F80" s="160" t="s">
        <v>155</v>
      </c>
      <c r="G80" s="160" t="s">
        <v>156</v>
      </c>
      <c r="H80" s="160" t="s">
        <v>157</v>
      </c>
      <c r="I80" s="160" t="s">
        <v>158</v>
      </c>
      <c r="J80" s="160" t="s">
        <v>123</v>
      </c>
      <c r="K80" s="161" t="s">
        <v>159</v>
      </c>
      <c r="L80" s="158"/>
      <c r="M80" s="162" t="s">
        <v>160</v>
      </c>
      <c r="N80" s="163" t="s">
        <v>41</v>
      </c>
      <c r="O80" s="163" t="s">
        <v>161</v>
      </c>
      <c r="P80" s="163" t="s">
        <v>162</v>
      </c>
      <c r="Q80" s="163" t="s">
        <v>163</v>
      </c>
      <c r="R80" s="163" t="s">
        <v>164</v>
      </c>
      <c r="S80" s="163" t="s">
        <v>165</v>
      </c>
      <c r="T80" s="164" t="s">
        <v>166</v>
      </c>
    </row>
    <row r="81" spans="2:65" s="103" customFormat="1" ht="29.25" customHeight="1" x14ac:dyDescent="0.35">
      <c r="B81" s="104"/>
      <c r="C81" s="166" t="s">
        <v>124</v>
      </c>
      <c r="J81" s="167">
        <f>BK81</f>
        <v>0</v>
      </c>
      <c r="L81" s="104"/>
      <c r="M81" s="168"/>
      <c r="N81" s="114"/>
      <c r="O81" s="114"/>
      <c r="P81" s="169">
        <f>P82+P98</f>
        <v>0</v>
      </c>
      <c r="Q81" s="114"/>
      <c r="R81" s="169">
        <f>R82+R98</f>
        <v>2.0590000000000001E-3</v>
      </c>
      <c r="S81" s="114"/>
      <c r="T81" s="170">
        <f>T82+T98</f>
        <v>6.4599999999999991E-2</v>
      </c>
      <c r="AT81" s="93" t="s">
        <v>70</v>
      </c>
      <c r="AU81" s="93" t="s">
        <v>125</v>
      </c>
      <c r="BK81" s="171">
        <f>BK82+BK98</f>
        <v>0</v>
      </c>
    </row>
    <row r="82" spans="2:65" s="173" customFormat="1" ht="37.35" customHeight="1" x14ac:dyDescent="0.35">
      <c r="B82" s="172"/>
      <c r="D82" s="174" t="s">
        <v>70</v>
      </c>
      <c r="E82" s="175" t="s">
        <v>167</v>
      </c>
      <c r="F82" s="175" t="s">
        <v>168</v>
      </c>
      <c r="J82" s="176">
        <f>BK82</f>
        <v>0</v>
      </c>
      <c r="L82" s="172"/>
      <c r="M82" s="177"/>
      <c r="N82" s="178"/>
      <c r="O82" s="178"/>
      <c r="P82" s="179">
        <f>P83+P92</f>
        <v>0</v>
      </c>
      <c r="Q82" s="178"/>
      <c r="R82" s="179">
        <f>R83+R92</f>
        <v>1.8189999999999999E-3</v>
      </c>
      <c r="S82" s="178"/>
      <c r="T82" s="180">
        <f>T83+T92</f>
        <v>6.4599999999999991E-2</v>
      </c>
      <c r="AR82" s="174" t="s">
        <v>79</v>
      </c>
      <c r="AT82" s="181" t="s">
        <v>70</v>
      </c>
      <c r="AU82" s="181" t="s">
        <v>71</v>
      </c>
      <c r="AY82" s="174" t="s">
        <v>169</v>
      </c>
      <c r="BK82" s="182">
        <f>BK83+BK92</f>
        <v>0</v>
      </c>
    </row>
    <row r="83" spans="2:65" s="173" customFormat="1" ht="19.899999999999999" customHeight="1" x14ac:dyDescent="0.3">
      <c r="B83" s="172"/>
      <c r="D83" s="174" t="s">
        <v>70</v>
      </c>
      <c r="E83" s="183" t="s">
        <v>232</v>
      </c>
      <c r="F83" s="183" t="s">
        <v>839</v>
      </c>
      <c r="J83" s="184">
        <f>BK83</f>
        <v>0</v>
      </c>
      <c r="L83" s="172"/>
      <c r="M83" s="177"/>
      <c r="N83" s="178"/>
      <c r="O83" s="178"/>
      <c r="P83" s="179">
        <f>SUM(P84:P91)</f>
        <v>0</v>
      </c>
      <c r="Q83" s="178"/>
      <c r="R83" s="179">
        <f>SUM(R84:R91)</f>
        <v>1.8189999999999999E-3</v>
      </c>
      <c r="S83" s="178"/>
      <c r="T83" s="180">
        <f>SUM(T84:T91)</f>
        <v>6.4599999999999991E-2</v>
      </c>
      <c r="AR83" s="174" t="s">
        <v>79</v>
      </c>
      <c r="AT83" s="181" t="s">
        <v>70</v>
      </c>
      <c r="AU83" s="181" t="s">
        <v>79</v>
      </c>
      <c r="AY83" s="174" t="s">
        <v>169</v>
      </c>
      <c r="BK83" s="182">
        <f>SUM(BK84:BK91)</f>
        <v>0</v>
      </c>
    </row>
    <row r="84" spans="2:65" s="103" customFormat="1" ht="25.5" customHeight="1" x14ac:dyDescent="0.3">
      <c r="B84" s="104"/>
      <c r="C84" s="185" t="s">
        <v>79</v>
      </c>
      <c r="D84" s="185" t="s">
        <v>171</v>
      </c>
      <c r="E84" s="186" t="s">
        <v>1682</v>
      </c>
      <c r="F84" s="187" t="s">
        <v>1683</v>
      </c>
      <c r="G84" s="188" t="s">
        <v>199</v>
      </c>
      <c r="H84" s="189">
        <v>1.7</v>
      </c>
      <c r="I84" s="87"/>
      <c r="J84" s="190">
        <f>ROUND(I84*H84,2)</f>
        <v>0</v>
      </c>
      <c r="K84" s="187" t="s">
        <v>175</v>
      </c>
      <c r="L84" s="104"/>
      <c r="M84" s="191" t="s">
        <v>5</v>
      </c>
      <c r="N84" s="192" t="s">
        <v>42</v>
      </c>
      <c r="O84" s="105"/>
      <c r="P84" s="193">
        <f>O84*H84</f>
        <v>0</v>
      </c>
      <c r="Q84" s="193">
        <v>1.07E-3</v>
      </c>
      <c r="R84" s="193">
        <f>Q84*H84</f>
        <v>1.8189999999999999E-3</v>
      </c>
      <c r="S84" s="193">
        <v>3.7999999999999999E-2</v>
      </c>
      <c r="T84" s="194">
        <f>S84*H84</f>
        <v>6.4599999999999991E-2</v>
      </c>
      <c r="AR84" s="93" t="s">
        <v>176</v>
      </c>
      <c r="AT84" s="93" t="s">
        <v>171</v>
      </c>
      <c r="AU84" s="93" t="s">
        <v>81</v>
      </c>
      <c r="AY84" s="93" t="s">
        <v>169</v>
      </c>
      <c r="BE84" s="195">
        <f>IF(N84="základní",J84,0)</f>
        <v>0</v>
      </c>
      <c r="BF84" s="195">
        <f>IF(N84="snížená",J84,0)</f>
        <v>0</v>
      </c>
      <c r="BG84" s="195">
        <f>IF(N84="zákl. přenesená",J84,0)</f>
        <v>0</v>
      </c>
      <c r="BH84" s="195">
        <f>IF(N84="sníž. přenesená",J84,0)</f>
        <v>0</v>
      </c>
      <c r="BI84" s="195">
        <f>IF(N84="nulová",J84,0)</f>
        <v>0</v>
      </c>
      <c r="BJ84" s="93" t="s">
        <v>79</v>
      </c>
      <c r="BK84" s="195">
        <f>ROUND(I84*H84,2)</f>
        <v>0</v>
      </c>
      <c r="BL84" s="93" t="s">
        <v>176</v>
      </c>
      <c r="BM84" s="93" t="s">
        <v>1684</v>
      </c>
    </row>
    <row r="85" spans="2:65" s="197" customFormat="1" x14ac:dyDescent="0.3">
      <c r="B85" s="196"/>
      <c r="D85" s="198" t="s">
        <v>178</v>
      </c>
      <c r="E85" s="199" t="s">
        <v>5</v>
      </c>
      <c r="F85" s="200" t="s">
        <v>945</v>
      </c>
      <c r="H85" s="199" t="s">
        <v>5</v>
      </c>
      <c r="L85" s="196"/>
      <c r="M85" s="201"/>
      <c r="N85" s="202"/>
      <c r="O85" s="202"/>
      <c r="P85" s="202"/>
      <c r="Q85" s="202"/>
      <c r="R85" s="202"/>
      <c r="S85" s="202"/>
      <c r="T85" s="203"/>
      <c r="AT85" s="199" t="s">
        <v>178</v>
      </c>
      <c r="AU85" s="199" t="s">
        <v>81</v>
      </c>
      <c r="AV85" s="197" t="s">
        <v>79</v>
      </c>
      <c r="AW85" s="197" t="s">
        <v>35</v>
      </c>
      <c r="AX85" s="197" t="s">
        <v>71</v>
      </c>
      <c r="AY85" s="199" t="s">
        <v>169</v>
      </c>
    </row>
    <row r="86" spans="2:65" s="205" customFormat="1" x14ac:dyDescent="0.3">
      <c r="B86" s="204"/>
      <c r="D86" s="198" t="s">
        <v>178</v>
      </c>
      <c r="E86" s="206" t="s">
        <v>5</v>
      </c>
      <c r="F86" s="207" t="s">
        <v>1685</v>
      </c>
      <c r="H86" s="208">
        <v>1.7</v>
      </c>
      <c r="L86" s="204"/>
      <c r="M86" s="209"/>
      <c r="N86" s="210"/>
      <c r="O86" s="210"/>
      <c r="P86" s="210"/>
      <c r="Q86" s="210"/>
      <c r="R86" s="210"/>
      <c r="S86" s="210"/>
      <c r="T86" s="211"/>
      <c r="AT86" s="206" t="s">
        <v>178</v>
      </c>
      <c r="AU86" s="206" t="s">
        <v>81</v>
      </c>
      <c r="AV86" s="205" t="s">
        <v>81</v>
      </c>
      <c r="AW86" s="205" t="s">
        <v>35</v>
      </c>
      <c r="AX86" s="205" t="s">
        <v>71</v>
      </c>
      <c r="AY86" s="206" t="s">
        <v>169</v>
      </c>
    </row>
    <row r="87" spans="2:65" s="213" customFormat="1" x14ac:dyDescent="0.3">
      <c r="B87" s="212"/>
      <c r="D87" s="198" t="s">
        <v>178</v>
      </c>
      <c r="E87" s="214" t="s">
        <v>5</v>
      </c>
      <c r="F87" s="215" t="s">
        <v>181</v>
      </c>
      <c r="H87" s="216">
        <v>1.7</v>
      </c>
      <c r="L87" s="212"/>
      <c r="M87" s="217"/>
      <c r="N87" s="218"/>
      <c r="O87" s="218"/>
      <c r="P87" s="218"/>
      <c r="Q87" s="218"/>
      <c r="R87" s="218"/>
      <c r="S87" s="218"/>
      <c r="T87" s="219"/>
      <c r="AT87" s="214" t="s">
        <v>178</v>
      </c>
      <c r="AU87" s="214" t="s">
        <v>81</v>
      </c>
      <c r="AV87" s="213" t="s">
        <v>176</v>
      </c>
      <c r="AW87" s="213" t="s">
        <v>35</v>
      </c>
      <c r="AX87" s="213" t="s">
        <v>79</v>
      </c>
      <c r="AY87" s="214" t="s">
        <v>169</v>
      </c>
    </row>
    <row r="88" spans="2:65" s="103" customFormat="1" ht="25.5" customHeight="1" x14ac:dyDescent="0.3">
      <c r="B88" s="104"/>
      <c r="C88" s="185" t="s">
        <v>81</v>
      </c>
      <c r="D88" s="185" t="s">
        <v>171</v>
      </c>
      <c r="E88" s="186" t="s">
        <v>1686</v>
      </c>
      <c r="F88" s="187" t="s">
        <v>1687</v>
      </c>
      <c r="G88" s="188" t="s">
        <v>686</v>
      </c>
      <c r="H88" s="189">
        <v>2</v>
      </c>
      <c r="I88" s="87"/>
      <c r="J88" s="190">
        <f>ROUND(I88*H88,2)</f>
        <v>0</v>
      </c>
      <c r="K88" s="187" t="s">
        <v>5</v>
      </c>
      <c r="L88" s="104"/>
      <c r="M88" s="191" t="s">
        <v>5</v>
      </c>
      <c r="N88" s="192" t="s">
        <v>42</v>
      </c>
      <c r="O88" s="105"/>
      <c r="P88" s="193">
        <f>O88*H88</f>
        <v>0</v>
      </c>
      <c r="Q88" s="193">
        <v>0</v>
      </c>
      <c r="R88" s="193">
        <f>Q88*H88</f>
        <v>0</v>
      </c>
      <c r="S88" s="193">
        <v>0</v>
      </c>
      <c r="T88" s="194">
        <f>S88*H88</f>
        <v>0</v>
      </c>
      <c r="AR88" s="93" t="s">
        <v>176</v>
      </c>
      <c r="AT88" s="93" t="s">
        <v>171</v>
      </c>
      <c r="AU88" s="93" t="s">
        <v>81</v>
      </c>
      <c r="AY88" s="93" t="s">
        <v>169</v>
      </c>
      <c r="BE88" s="195">
        <f>IF(N88="základní",J88,0)</f>
        <v>0</v>
      </c>
      <c r="BF88" s="195">
        <f>IF(N88="snížená",J88,0)</f>
        <v>0</v>
      </c>
      <c r="BG88" s="195">
        <f>IF(N88="zákl. přenesená",J88,0)</f>
        <v>0</v>
      </c>
      <c r="BH88" s="195">
        <f>IF(N88="sníž. přenesená",J88,0)</f>
        <v>0</v>
      </c>
      <c r="BI88" s="195">
        <f>IF(N88="nulová",J88,0)</f>
        <v>0</v>
      </c>
      <c r="BJ88" s="93" t="s">
        <v>79</v>
      </c>
      <c r="BK88" s="195">
        <f>ROUND(I88*H88,2)</f>
        <v>0</v>
      </c>
      <c r="BL88" s="93" t="s">
        <v>176</v>
      </c>
      <c r="BM88" s="93" t="s">
        <v>1688</v>
      </c>
    </row>
    <row r="89" spans="2:65" s="103" customFormat="1" ht="25.5" customHeight="1" x14ac:dyDescent="0.3">
      <c r="B89" s="104"/>
      <c r="C89" s="185" t="s">
        <v>185</v>
      </c>
      <c r="D89" s="185" t="s">
        <v>171</v>
      </c>
      <c r="E89" s="186" t="s">
        <v>1689</v>
      </c>
      <c r="F89" s="187" t="s">
        <v>1690</v>
      </c>
      <c r="G89" s="188" t="s">
        <v>188</v>
      </c>
      <c r="H89" s="189">
        <v>39</v>
      </c>
      <c r="I89" s="87"/>
      <c r="J89" s="190">
        <f>ROUND(I89*H89,2)</f>
        <v>0</v>
      </c>
      <c r="K89" s="187" t="s">
        <v>5</v>
      </c>
      <c r="L89" s="104"/>
      <c r="M89" s="191" t="s">
        <v>5</v>
      </c>
      <c r="N89" s="192" t="s">
        <v>42</v>
      </c>
      <c r="O89" s="105"/>
      <c r="P89" s="193">
        <f>O89*H89</f>
        <v>0</v>
      </c>
      <c r="Q89" s="193">
        <v>0</v>
      </c>
      <c r="R89" s="193">
        <f>Q89*H89</f>
        <v>0</v>
      </c>
      <c r="S89" s="193">
        <v>0</v>
      </c>
      <c r="T89" s="194">
        <f>S89*H89</f>
        <v>0</v>
      </c>
      <c r="AR89" s="93" t="s">
        <v>176</v>
      </c>
      <c r="AT89" s="93" t="s">
        <v>171</v>
      </c>
      <c r="AU89" s="93" t="s">
        <v>81</v>
      </c>
      <c r="AY89" s="93" t="s">
        <v>169</v>
      </c>
      <c r="BE89" s="195">
        <f>IF(N89="základní",J89,0)</f>
        <v>0</v>
      </c>
      <c r="BF89" s="195">
        <f>IF(N89="snížená",J89,0)</f>
        <v>0</v>
      </c>
      <c r="BG89" s="195">
        <f>IF(N89="zákl. přenesená",J89,0)</f>
        <v>0</v>
      </c>
      <c r="BH89" s="195">
        <f>IF(N89="sníž. přenesená",J89,0)</f>
        <v>0</v>
      </c>
      <c r="BI89" s="195">
        <f>IF(N89="nulová",J89,0)</f>
        <v>0</v>
      </c>
      <c r="BJ89" s="93" t="s">
        <v>79</v>
      </c>
      <c r="BK89" s="195">
        <f>ROUND(I89*H89,2)</f>
        <v>0</v>
      </c>
      <c r="BL89" s="93" t="s">
        <v>176</v>
      </c>
      <c r="BM89" s="93" t="s">
        <v>1691</v>
      </c>
    </row>
    <row r="90" spans="2:65" s="103" customFormat="1" ht="16.5" customHeight="1" x14ac:dyDescent="0.3">
      <c r="B90" s="104"/>
      <c r="C90" s="185" t="s">
        <v>176</v>
      </c>
      <c r="D90" s="185" t="s">
        <v>171</v>
      </c>
      <c r="E90" s="186" t="s">
        <v>1692</v>
      </c>
      <c r="F90" s="187" t="s">
        <v>1693</v>
      </c>
      <c r="G90" s="188" t="s">
        <v>686</v>
      </c>
      <c r="H90" s="189">
        <v>1</v>
      </c>
      <c r="I90" s="87"/>
      <c r="J90" s="190">
        <f>ROUND(I90*H90,2)</f>
        <v>0</v>
      </c>
      <c r="K90" s="187" t="s">
        <v>5</v>
      </c>
      <c r="L90" s="104"/>
      <c r="M90" s="191" t="s">
        <v>5</v>
      </c>
      <c r="N90" s="192" t="s">
        <v>42</v>
      </c>
      <c r="O90" s="105"/>
      <c r="P90" s="193">
        <f>O90*H90</f>
        <v>0</v>
      </c>
      <c r="Q90" s="193">
        <v>0</v>
      </c>
      <c r="R90" s="193">
        <f>Q90*H90</f>
        <v>0</v>
      </c>
      <c r="S90" s="193">
        <v>0</v>
      </c>
      <c r="T90" s="194">
        <f>S90*H90</f>
        <v>0</v>
      </c>
      <c r="AR90" s="93" t="s">
        <v>176</v>
      </c>
      <c r="AT90" s="93" t="s">
        <v>171</v>
      </c>
      <c r="AU90" s="93" t="s">
        <v>81</v>
      </c>
      <c r="AY90" s="93" t="s">
        <v>169</v>
      </c>
      <c r="BE90" s="195">
        <f>IF(N90="základní",J90,0)</f>
        <v>0</v>
      </c>
      <c r="BF90" s="195">
        <f>IF(N90="snížená",J90,0)</f>
        <v>0</v>
      </c>
      <c r="BG90" s="195">
        <f>IF(N90="zákl. přenesená",J90,0)</f>
        <v>0</v>
      </c>
      <c r="BH90" s="195">
        <f>IF(N90="sníž. přenesená",J90,0)</f>
        <v>0</v>
      </c>
      <c r="BI90" s="195">
        <f>IF(N90="nulová",J90,0)</f>
        <v>0</v>
      </c>
      <c r="BJ90" s="93" t="s">
        <v>79</v>
      </c>
      <c r="BK90" s="195">
        <f>ROUND(I90*H90,2)</f>
        <v>0</v>
      </c>
      <c r="BL90" s="93" t="s">
        <v>176</v>
      </c>
      <c r="BM90" s="93" t="s">
        <v>1694</v>
      </c>
    </row>
    <row r="91" spans="2:65" s="103" customFormat="1" ht="16.5" customHeight="1" x14ac:dyDescent="0.3">
      <c r="B91" s="104"/>
      <c r="C91" s="185" t="s">
        <v>196</v>
      </c>
      <c r="D91" s="185" t="s">
        <v>171</v>
      </c>
      <c r="E91" s="186" t="s">
        <v>1695</v>
      </c>
      <c r="F91" s="187" t="s">
        <v>1696</v>
      </c>
      <c r="G91" s="188" t="s">
        <v>686</v>
      </c>
      <c r="H91" s="189">
        <v>2</v>
      </c>
      <c r="I91" s="87"/>
      <c r="J91" s="190">
        <f>ROUND(I91*H91,2)</f>
        <v>0</v>
      </c>
      <c r="K91" s="187" t="s">
        <v>5</v>
      </c>
      <c r="L91" s="104"/>
      <c r="M91" s="191" t="s">
        <v>5</v>
      </c>
      <c r="N91" s="192" t="s">
        <v>42</v>
      </c>
      <c r="O91" s="105"/>
      <c r="P91" s="193">
        <f>O91*H91</f>
        <v>0</v>
      </c>
      <c r="Q91" s="193">
        <v>0</v>
      </c>
      <c r="R91" s="193">
        <f>Q91*H91</f>
        <v>0</v>
      </c>
      <c r="S91" s="193">
        <v>0</v>
      </c>
      <c r="T91" s="194">
        <f>S91*H91</f>
        <v>0</v>
      </c>
      <c r="AR91" s="93" t="s">
        <v>176</v>
      </c>
      <c r="AT91" s="93" t="s">
        <v>171</v>
      </c>
      <c r="AU91" s="93" t="s">
        <v>81</v>
      </c>
      <c r="AY91" s="93" t="s">
        <v>169</v>
      </c>
      <c r="BE91" s="195">
        <f>IF(N91="základní",J91,0)</f>
        <v>0</v>
      </c>
      <c r="BF91" s="195">
        <f>IF(N91="snížená",J91,0)</f>
        <v>0</v>
      </c>
      <c r="BG91" s="195">
        <f>IF(N91="zákl. přenesená",J91,0)</f>
        <v>0</v>
      </c>
      <c r="BH91" s="195">
        <f>IF(N91="sníž. přenesená",J91,0)</f>
        <v>0</v>
      </c>
      <c r="BI91" s="195">
        <f>IF(N91="nulová",J91,0)</f>
        <v>0</v>
      </c>
      <c r="BJ91" s="93" t="s">
        <v>79</v>
      </c>
      <c r="BK91" s="195">
        <f>ROUND(I91*H91,2)</f>
        <v>0</v>
      </c>
      <c r="BL91" s="93" t="s">
        <v>176</v>
      </c>
      <c r="BM91" s="93" t="s">
        <v>1697</v>
      </c>
    </row>
    <row r="92" spans="2:65" s="173" customFormat="1" ht="29.85" customHeight="1" x14ac:dyDescent="0.3">
      <c r="B92" s="172"/>
      <c r="D92" s="174" t="s">
        <v>70</v>
      </c>
      <c r="E92" s="183" t="s">
        <v>955</v>
      </c>
      <c r="F92" s="183" t="s">
        <v>956</v>
      </c>
      <c r="J92" s="184">
        <f>BK92</f>
        <v>0</v>
      </c>
      <c r="L92" s="172"/>
      <c r="M92" s="177"/>
      <c r="N92" s="178"/>
      <c r="O92" s="178"/>
      <c r="P92" s="179">
        <f>SUM(P93:P97)</f>
        <v>0</v>
      </c>
      <c r="Q92" s="178"/>
      <c r="R92" s="179">
        <f>SUM(R93:R97)</f>
        <v>0</v>
      </c>
      <c r="S92" s="178"/>
      <c r="T92" s="180">
        <f>SUM(T93:T97)</f>
        <v>0</v>
      </c>
      <c r="AR92" s="174" t="s">
        <v>79</v>
      </c>
      <c r="AT92" s="181" t="s">
        <v>70</v>
      </c>
      <c r="AU92" s="181" t="s">
        <v>79</v>
      </c>
      <c r="AY92" s="174" t="s">
        <v>169</v>
      </c>
      <c r="BK92" s="182">
        <f>SUM(BK93:BK97)</f>
        <v>0</v>
      </c>
    </row>
    <row r="93" spans="2:65" s="103" customFormat="1" ht="25.5" customHeight="1" x14ac:dyDescent="0.3">
      <c r="B93" s="104"/>
      <c r="C93" s="185" t="s">
        <v>180</v>
      </c>
      <c r="D93" s="185" t="s">
        <v>171</v>
      </c>
      <c r="E93" s="186" t="s">
        <v>1698</v>
      </c>
      <c r="F93" s="187" t="s">
        <v>1699</v>
      </c>
      <c r="G93" s="188" t="s">
        <v>315</v>
      </c>
      <c r="H93" s="189">
        <v>6.5000000000000002E-2</v>
      </c>
      <c r="I93" s="87"/>
      <c r="J93" s="190">
        <f>ROUND(I93*H93,2)</f>
        <v>0</v>
      </c>
      <c r="K93" s="187" t="s">
        <v>175</v>
      </c>
      <c r="L93" s="104"/>
      <c r="M93" s="191" t="s">
        <v>5</v>
      </c>
      <c r="N93" s="192" t="s">
        <v>42</v>
      </c>
      <c r="O93" s="105"/>
      <c r="P93" s="193">
        <f>O93*H93</f>
        <v>0</v>
      </c>
      <c r="Q93" s="193">
        <v>0</v>
      </c>
      <c r="R93" s="193">
        <f>Q93*H93</f>
        <v>0</v>
      </c>
      <c r="S93" s="193">
        <v>0</v>
      </c>
      <c r="T93" s="194">
        <f>S93*H93</f>
        <v>0</v>
      </c>
      <c r="AR93" s="93" t="s">
        <v>176</v>
      </c>
      <c r="AT93" s="93" t="s">
        <v>171</v>
      </c>
      <c r="AU93" s="93" t="s">
        <v>81</v>
      </c>
      <c r="AY93" s="93" t="s">
        <v>169</v>
      </c>
      <c r="BE93" s="195">
        <f>IF(N93="základní",J93,0)</f>
        <v>0</v>
      </c>
      <c r="BF93" s="195">
        <f>IF(N93="snížená",J93,0)</f>
        <v>0</v>
      </c>
      <c r="BG93" s="195">
        <f>IF(N93="zákl. přenesená",J93,0)</f>
        <v>0</v>
      </c>
      <c r="BH93" s="195">
        <f>IF(N93="sníž. přenesená",J93,0)</f>
        <v>0</v>
      </c>
      <c r="BI93" s="195">
        <f>IF(N93="nulová",J93,0)</f>
        <v>0</v>
      </c>
      <c r="BJ93" s="93" t="s">
        <v>79</v>
      </c>
      <c r="BK93" s="195">
        <f>ROUND(I93*H93,2)</f>
        <v>0</v>
      </c>
      <c r="BL93" s="93" t="s">
        <v>176</v>
      </c>
      <c r="BM93" s="93" t="s">
        <v>1700</v>
      </c>
    </row>
    <row r="94" spans="2:65" s="103" customFormat="1" ht="25.5" customHeight="1" x14ac:dyDescent="0.3">
      <c r="B94" s="104"/>
      <c r="C94" s="185" t="s">
        <v>221</v>
      </c>
      <c r="D94" s="185" t="s">
        <v>171</v>
      </c>
      <c r="E94" s="186" t="s">
        <v>961</v>
      </c>
      <c r="F94" s="187" t="s">
        <v>962</v>
      </c>
      <c r="G94" s="188" t="s">
        <v>315</v>
      </c>
      <c r="H94" s="189">
        <v>1.3</v>
      </c>
      <c r="I94" s="87"/>
      <c r="J94" s="190">
        <f>ROUND(I94*H94,2)</f>
        <v>0</v>
      </c>
      <c r="K94" s="187" t="s">
        <v>175</v>
      </c>
      <c r="L94" s="104"/>
      <c r="M94" s="191" t="s">
        <v>5</v>
      </c>
      <c r="N94" s="192" t="s">
        <v>42</v>
      </c>
      <c r="O94" s="105"/>
      <c r="P94" s="193">
        <f>O94*H94</f>
        <v>0</v>
      </c>
      <c r="Q94" s="193">
        <v>0</v>
      </c>
      <c r="R94" s="193">
        <f>Q94*H94</f>
        <v>0</v>
      </c>
      <c r="S94" s="193">
        <v>0</v>
      </c>
      <c r="T94" s="194">
        <f>S94*H94</f>
        <v>0</v>
      </c>
      <c r="AR94" s="93" t="s">
        <v>176</v>
      </c>
      <c r="AT94" s="93" t="s">
        <v>171</v>
      </c>
      <c r="AU94" s="93" t="s">
        <v>81</v>
      </c>
      <c r="AY94" s="93" t="s">
        <v>169</v>
      </c>
      <c r="BE94" s="195">
        <f>IF(N94="základní",J94,0)</f>
        <v>0</v>
      </c>
      <c r="BF94" s="195">
        <f>IF(N94="snížená",J94,0)</f>
        <v>0</v>
      </c>
      <c r="BG94" s="195">
        <f>IF(N94="zákl. přenesená",J94,0)</f>
        <v>0</v>
      </c>
      <c r="BH94" s="195">
        <f>IF(N94="sníž. přenesená",J94,0)</f>
        <v>0</v>
      </c>
      <c r="BI94" s="195">
        <f>IF(N94="nulová",J94,0)</f>
        <v>0</v>
      </c>
      <c r="BJ94" s="93" t="s">
        <v>79</v>
      </c>
      <c r="BK94" s="195">
        <f>ROUND(I94*H94,2)</f>
        <v>0</v>
      </c>
      <c r="BL94" s="93" t="s">
        <v>176</v>
      </c>
      <c r="BM94" s="93" t="s">
        <v>1701</v>
      </c>
    </row>
    <row r="95" spans="2:65" s="205" customFormat="1" x14ac:dyDescent="0.3">
      <c r="B95" s="204"/>
      <c r="D95" s="198" t="s">
        <v>178</v>
      </c>
      <c r="F95" s="207" t="s">
        <v>1702</v>
      </c>
      <c r="H95" s="208">
        <v>1.3</v>
      </c>
      <c r="L95" s="204"/>
      <c r="M95" s="209"/>
      <c r="N95" s="210"/>
      <c r="O95" s="210"/>
      <c r="P95" s="210"/>
      <c r="Q95" s="210"/>
      <c r="R95" s="210"/>
      <c r="S95" s="210"/>
      <c r="T95" s="211"/>
      <c r="AT95" s="206" t="s">
        <v>178</v>
      </c>
      <c r="AU95" s="206" t="s">
        <v>81</v>
      </c>
      <c r="AV95" s="205" t="s">
        <v>81</v>
      </c>
      <c r="AW95" s="205" t="s">
        <v>6</v>
      </c>
      <c r="AX95" s="205" t="s">
        <v>79</v>
      </c>
      <c r="AY95" s="206" t="s">
        <v>169</v>
      </c>
    </row>
    <row r="96" spans="2:65" s="103" customFormat="1" ht="25.5" customHeight="1" x14ac:dyDescent="0.3">
      <c r="B96" s="104"/>
      <c r="C96" s="185" t="s">
        <v>225</v>
      </c>
      <c r="D96" s="185" t="s">
        <v>171</v>
      </c>
      <c r="E96" s="186" t="s">
        <v>966</v>
      </c>
      <c r="F96" s="187" t="s">
        <v>967</v>
      </c>
      <c r="G96" s="188" t="s">
        <v>315</v>
      </c>
      <c r="H96" s="189">
        <v>6.5000000000000002E-2</v>
      </c>
      <c r="I96" s="87"/>
      <c r="J96" s="190">
        <f>ROUND(I96*H96,2)</f>
        <v>0</v>
      </c>
      <c r="K96" s="187" t="s">
        <v>175</v>
      </c>
      <c r="L96" s="104"/>
      <c r="M96" s="191" t="s">
        <v>5</v>
      </c>
      <c r="N96" s="192" t="s">
        <v>42</v>
      </c>
      <c r="O96" s="105"/>
      <c r="P96" s="193">
        <f>O96*H96</f>
        <v>0</v>
      </c>
      <c r="Q96" s="193">
        <v>0</v>
      </c>
      <c r="R96" s="193">
        <f>Q96*H96</f>
        <v>0</v>
      </c>
      <c r="S96" s="193">
        <v>0</v>
      </c>
      <c r="T96" s="194">
        <f>S96*H96</f>
        <v>0</v>
      </c>
      <c r="AR96" s="93" t="s">
        <v>176</v>
      </c>
      <c r="AT96" s="93" t="s">
        <v>171</v>
      </c>
      <c r="AU96" s="93" t="s">
        <v>81</v>
      </c>
      <c r="AY96" s="93" t="s">
        <v>169</v>
      </c>
      <c r="BE96" s="195">
        <f>IF(N96="základní",J96,0)</f>
        <v>0</v>
      </c>
      <c r="BF96" s="195">
        <f>IF(N96="snížená",J96,0)</f>
        <v>0</v>
      </c>
      <c r="BG96" s="195">
        <f>IF(N96="zákl. přenesená",J96,0)</f>
        <v>0</v>
      </c>
      <c r="BH96" s="195">
        <f>IF(N96="sníž. přenesená",J96,0)</f>
        <v>0</v>
      </c>
      <c r="BI96" s="195">
        <f>IF(N96="nulová",J96,0)</f>
        <v>0</v>
      </c>
      <c r="BJ96" s="93" t="s">
        <v>79</v>
      </c>
      <c r="BK96" s="195">
        <f>ROUND(I96*H96,2)</f>
        <v>0</v>
      </c>
      <c r="BL96" s="93" t="s">
        <v>176</v>
      </c>
      <c r="BM96" s="93" t="s">
        <v>1703</v>
      </c>
    </row>
    <row r="97" spans="2:65" s="103" customFormat="1" ht="38.25" customHeight="1" x14ac:dyDescent="0.3">
      <c r="B97" s="104"/>
      <c r="C97" s="185" t="s">
        <v>232</v>
      </c>
      <c r="D97" s="185" t="s">
        <v>171</v>
      </c>
      <c r="E97" s="186" t="s">
        <v>1704</v>
      </c>
      <c r="F97" s="187" t="s">
        <v>1705</v>
      </c>
      <c r="G97" s="188" t="s">
        <v>315</v>
      </c>
      <c r="H97" s="189">
        <v>6.5000000000000002E-2</v>
      </c>
      <c r="I97" s="87"/>
      <c r="J97" s="190">
        <f>ROUND(I97*H97,2)</f>
        <v>0</v>
      </c>
      <c r="K97" s="187" t="s">
        <v>175</v>
      </c>
      <c r="L97" s="104"/>
      <c r="M97" s="191" t="s">
        <v>5</v>
      </c>
      <c r="N97" s="192" t="s">
        <v>42</v>
      </c>
      <c r="O97" s="105"/>
      <c r="P97" s="193">
        <f>O97*H97</f>
        <v>0</v>
      </c>
      <c r="Q97" s="193">
        <v>0</v>
      </c>
      <c r="R97" s="193">
        <f>Q97*H97</f>
        <v>0</v>
      </c>
      <c r="S97" s="193">
        <v>0</v>
      </c>
      <c r="T97" s="194">
        <f>S97*H97</f>
        <v>0</v>
      </c>
      <c r="AR97" s="93" t="s">
        <v>176</v>
      </c>
      <c r="AT97" s="93" t="s">
        <v>171</v>
      </c>
      <c r="AU97" s="93" t="s">
        <v>81</v>
      </c>
      <c r="AY97" s="93" t="s">
        <v>169</v>
      </c>
      <c r="BE97" s="195">
        <f>IF(N97="základní",J97,0)</f>
        <v>0</v>
      </c>
      <c r="BF97" s="195">
        <f>IF(N97="snížená",J97,0)</f>
        <v>0</v>
      </c>
      <c r="BG97" s="195">
        <f>IF(N97="zákl. přenesená",J97,0)</f>
        <v>0</v>
      </c>
      <c r="BH97" s="195">
        <f>IF(N97="sníž. přenesená",J97,0)</f>
        <v>0</v>
      </c>
      <c r="BI97" s="195">
        <f>IF(N97="nulová",J97,0)</f>
        <v>0</v>
      </c>
      <c r="BJ97" s="93" t="s">
        <v>79</v>
      </c>
      <c r="BK97" s="195">
        <f>ROUND(I97*H97,2)</f>
        <v>0</v>
      </c>
      <c r="BL97" s="93" t="s">
        <v>176</v>
      </c>
      <c r="BM97" s="93" t="s">
        <v>1706</v>
      </c>
    </row>
    <row r="98" spans="2:65" s="173" customFormat="1" ht="37.35" customHeight="1" x14ac:dyDescent="0.35">
      <c r="B98" s="172"/>
      <c r="D98" s="174" t="s">
        <v>70</v>
      </c>
      <c r="E98" s="175" t="s">
        <v>397</v>
      </c>
      <c r="F98" s="175" t="s">
        <v>1628</v>
      </c>
      <c r="J98" s="176">
        <f>BK98</f>
        <v>0</v>
      </c>
      <c r="L98" s="172"/>
      <c r="M98" s="177"/>
      <c r="N98" s="178"/>
      <c r="O98" s="178"/>
      <c r="P98" s="179">
        <f>P99</f>
        <v>0</v>
      </c>
      <c r="Q98" s="178"/>
      <c r="R98" s="179">
        <f>R99</f>
        <v>2.4000000000000003E-4</v>
      </c>
      <c r="S98" s="178"/>
      <c r="T98" s="180">
        <f>T99</f>
        <v>0</v>
      </c>
      <c r="AR98" s="174" t="s">
        <v>185</v>
      </c>
      <c r="AT98" s="181" t="s">
        <v>70</v>
      </c>
      <c r="AU98" s="181" t="s">
        <v>71</v>
      </c>
      <c r="AY98" s="174" t="s">
        <v>169</v>
      </c>
      <c r="BK98" s="182">
        <f>BK99</f>
        <v>0</v>
      </c>
    </row>
    <row r="99" spans="2:65" s="173" customFormat="1" ht="19.899999999999999" customHeight="1" x14ac:dyDescent="0.3">
      <c r="B99" s="172"/>
      <c r="D99" s="174" t="s">
        <v>70</v>
      </c>
      <c r="E99" s="183" t="s">
        <v>1707</v>
      </c>
      <c r="F99" s="183" t="s">
        <v>1708</v>
      </c>
      <c r="J99" s="184">
        <f>BK99</f>
        <v>0</v>
      </c>
      <c r="L99" s="172"/>
      <c r="M99" s="177"/>
      <c r="N99" s="178"/>
      <c r="O99" s="178"/>
      <c r="P99" s="179">
        <f>SUM(P100:P107)</f>
        <v>0</v>
      </c>
      <c r="Q99" s="178"/>
      <c r="R99" s="179">
        <f>SUM(R100:R107)</f>
        <v>2.4000000000000003E-4</v>
      </c>
      <c r="S99" s="178"/>
      <c r="T99" s="180">
        <f>SUM(T100:T107)</f>
        <v>0</v>
      </c>
      <c r="AR99" s="174" t="s">
        <v>185</v>
      </c>
      <c r="AT99" s="181" t="s">
        <v>70</v>
      </c>
      <c r="AU99" s="181" t="s">
        <v>79</v>
      </c>
      <c r="AY99" s="174" t="s">
        <v>169</v>
      </c>
      <c r="BK99" s="182">
        <f>SUM(BK100:BK107)</f>
        <v>0</v>
      </c>
    </row>
    <row r="100" spans="2:65" s="103" customFormat="1" ht="16.5" customHeight="1" x14ac:dyDescent="0.3">
      <c r="B100" s="104"/>
      <c r="C100" s="185" t="s">
        <v>104</v>
      </c>
      <c r="D100" s="185" t="s">
        <v>171</v>
      </c>
      <c r="E100" s="186" t="s">
        <v>1709</v>
      </c>
      <c r="F100" s="187" t="s">
        <v>1710</v>
      </c>
      <c r="G100" s="188" t="s">
        <v>199</v>
      </c>
      <c r="H100" s="189">
        <v>12</v>
      </c>
      <c r="I100" s="87"/>
      <c r="J100" s="190">
        <f>ROUND(I100*H100,2)</f>
        <v>0</v>
      </c>
      <c r="K100" s="187" t="s">
        <v>5</v>
      </c>
      <c r="L100" s="104"/>
      <c r="M100" s="191" t="s">
        <v>5</v>
      </c>
      <c r="N100" s="192" t="s">
        <v>42</v>
      </c>
      <c r="O100" s="105"/>
      <c r="P100" s="193">
        <f>O100*H100</f>
        <v>0</v>
      </c>
      <c r="Q100" s="193">
        <v>2.0000000000000002E-5</v>
      </c>
      <c r="R100" s="193">
        <f>Q100*H100</f>
        <v>2.4000000000000003E-4</v>
      </c>
      <c r="S100" s="193">
        <v>0</v>
      </c>
      <c r="T100" s="194">
        <f>S100*H100</f>
        <v>0</v>
      </c>
      <c r="AR100" s="93" t="s">
        <v>269</v>
      </c>
      <c r="AT100" s="93" t="s">
        <v>171</v>
      </c>
      <c r="AU100" s="93" t="s">
        <v>81</v>
      </c>
      <c r="AY100" s="93" t="s">
        <v>169</v>
      </c>
      <c r="BE100" s="195">
        <f>IF(N100="základní",J100,0)</f>
        <v>0</v>
      </c>
      <c r="BF100" s="195">
        <f>IF(N100="snížená",J100,0)</f>
        <v>0</v>
      </c>
      <c r="BG100" s="195">
        <f>IF(N100="zákl. přenesená",J100,0)</f>
        <v>0</v>
      </c>
      <c r="BH100" s="195">
        <f>IF(N100="sníž. přenesená",J100,0)</f>
        <v>0</v>
      </c>
      <c r="BI100" s="195">
        <f>IF(N100="nulová",J100,0)</f>
        <v>0</v>
      </c>
      <c r="BJ100" s="93" t="s">
        <v>79</v>
      </c>
      <c r="BK100" s="195">
        <f>ROUND(I100*H100,2)</f>
        <v>0</v>
      </c>
      <c r="BL100" s="93" t="s">
        <v>269</v>
      </c>
      <c r="BM100" s="93" t="s">
        <v>1711</v>
      </c>
    </row>
    <row r="101" spans="2:65" s="205" customFormat="1" x14ac:dyDescent="0.3">
      <c r="B101" s="204"/>
      <c r="D101" s="198" t="s">
        <v>178</v>
      </c>
      <c r="E101" s="206" t="s">
        <v>5</v>
      </c>
      <c r="F101" s="207" t="s">
        <v>1712</v>
      </c>
      <c r="H101" s="208">
        <v>12</v>
      </c>
      <c r="L101" s="204"/>
      <c r="M101" s="209"/>
      <c r="N101" s="210"/>
      <c r="O101" s="210"/>
      <c r="P101" s="210"/>
      <c r="Q101" s="210"/>
      <c r="R101" s="210"/>
      <c r="S101" s="210"/>
      <c r="T101" s="211"/>
      <c r="AT101" s="206" t="s">
        <v>178</v>
      </c>
      <c r="AU101" s="206" t="s">
        <v>81</v>
      </c>
      <c r="AV101" s="205" t="s">
        <v>81</v>
      </c>
      <c r="AW101" s="205" t="s">
        <v>35</v>
      </c>
      <c r="AX101" s="205" t="s">
        <v>71</v>
      </c>
      <c r="AY101" s="206" t="s">
        <v>169</v>
      </c>
    </row>
    <row r="102" spans="2:65" s="213" customFormat="1" x14ac:dyDescent="0.3">
      <c r="B102" s="212"/>
      <c r="D102" s="198" t="s">
        <v>178</v>
      </c>
      <c r="E102" s="214" t="s">
        <v>5</v>
      </c>
      <c r="F102" s="215" t="s">
        <v>181</v>
      </c>
      <c r="H102" s="216">
        <v>12</v>
      </c>
      <c r="L102" s="212"/>
      <c r="M102" s="217"/>
      <c r="N102" s="218"/>
      <c r="O102" s="218"/>
      <c r="P102" s="218"/>
      <c r="Q102" s="218"/>
      <c r="R102" s="218"/>
      <c r="S102" s="218"/>
      <c r="T102" s="219"/>
      <c r="AT102" s="214" t="s">
        <v>178</v>
      </c>
      <c r="AU102" s="214" t="s">
        <v>81</v>
      </c>
      <c r="AV102" s="213" t="s">
        <v>176</v>
      </c>
      <c r="AW102" s="213" t="s">
        <v>35</v>
      </c>
      <c r="AX102" s="213" t="s">
        <v>79</v>
      </c>
      <c r="AY102" s="214" t="s">
        <v>169</v>
      </c>
    </row>
    <row r="103" spans="2:65" s="103" customFormat="1" ht="16.5" customHeight="1" x14ac:dyDescent="0.3">
      <c r="B103" s="104"/>
      <c r="C103" s="185" t="s">
        <v>107</v>
      </c>
      <c r="D103" s="185" t="s">
        <v>171</v>
      </c>
      <c r="E103" s="186" t="s">
        <v>1713</v>
      </c>
      <c r="F103" s="187" t="s">
        <v>1714</v>
      </c>
      <c r="G103" s="188" t="s">
        <v>199</v>
      </c>
      <c r="H103" s="189">
        <v>12</v>
      </c>
      <c r="I103" s="87"/>
      <c r="J103" s="190">
        <f>ROUND(I103*H103,2)</f>
        <v>0</v>
      </c>
      <c r="K103" s="187" t="s">
        <v>175</v>
      </c>
      <c r="L103" s="104"/>
      <c r="M103" s="191" t="s">
        <v>5</v>
      </c>
      <c r="N103" s="192" t="s">
        <v>42</v>
      </c>
      <c r="O103" s="105"/>
      <c r="P103" s="193">
        <f>O103*H103</f>
        <v>0</v>
      </c>
      <c r="Q103" s="193">
        <v>0</v>
      </c>
      <c r="R103" s="193">
        <f>Q103*H103</f>
        <v>0</v>
      </c>
      <c r="S103" s="193">
        <v>0</v>
      </c>
      <c r="T103" s="194">
        <f>S103*H103</f>
        <v>0</v>
      </c>
      <c r="AR103" s="93" t="s">
        <v>269</v>
      </c>
      <c r="AT103" s="93" t="s">
        <v>171</v>
      </c>
      <c r="AU103" s="93" t="s">
        <v>81</v>
      </c>
      <c r="AY103" s="93" t="s">
        <v>169</v>
      </c>
      <c r="BE103" s="195">
        <f>IF(N103="základní",J103,0)</f>
        <v>0</v>
      </c>
      <c r="BF103" s="195">
        <f>IF(N103="snížená",J103,0)</f>
        <v>0</v>
      </c>
      <c r="BG103" s="195">
        <f>IF(N103="zákl. přenesená",J103,0)</f>
        <v>0</v>
      </c>
      <c r="BH103" s="195">
        <f>IF(N103="sníž. přenesená",J103,0)</f>
        <v>0</v>
      </c>
      <c r="BI103" s="195">
        <f>IF(N103="nulová",J103,0)</f>
        <v>0</v>
      </c>
      <c r="BJ103" s="93" t="s">
        <v>79</v>
      </c>
      <c r="BK103" s="195">
        <f>ROUND(I103*H103,2)</f>
        <v>0</v>
      </c>
      <c r="BL103" s="93" t="s">
        <v>269</v>
      </c>
      <c r="BM103" s="93" t="s">
        <v>1715</v>
      </c>
    </row>
    <row r="104" spans="2:65" s="103" customFormat="1" ht="16.5" customHeight="1" x14ac:dyDescent="0.3">
      <c r="B104" s="104"/>
      <c r="C104" s="185" t="s">
        <v>246</v>
      </c>
      <c r="D104" s="185" t="s">
        <v>171</v>
      </c>
      <c r="E104" s="186" t="s">
        <v>1716</v>
      </c>
      <c r="F104" s="187" t="s">
        <v>1717</v>
      </c>
      <c r="G104" s="188" t="s">
        <v>199</v>
      </c>
      <c r="H104" s="189">
        <v>12</v>
      </c>
      <c r="I104" s="87"/>
      <c r="J104" s="190">
        <f>ROUND(I104*H104,2)</f>
        <v>0</v>
      </c>
      <c r="K104" s="187" t="s">
        <v>5</v>
      </c>
      <c r="L104" s="104"/>
      <c r="M104" s="191" t="s">
        <v>5</v>
      </c>
      <c r="N104" s="192" t="s">
        <v>42</v>
      </c>
      <c r="O104" s="105"/>
      <c r="P104" s="193">
        <f>O104*H104</f>
        <v>0</v>
      </c>
      <c r="Q104" s="193">
        <v>0</v>
      </c>
      <c r="R104" s="193">
        <f>Q104*H104</f>
        <v>0</v>
      </c>
      <c r="S104" s="193">
        <v>0</v>
      </c>
      <c r="T104" s="194">
        <f>S104*H104</f>
        <v>0</v>
      </c>
      <c r="AR104" s="93" t="s">
        <v>269</v>
      </c>
      <c r="AT104" s="93" t="s">
        <v>171</v>
      </c>
      <c r="AU104" s="93" t="s">
        <v>81</v>
      </c>
      <c r="AY104" s="93" t="s">
        <v>169</v>
      </c>
      <c r="BE104" s="195">
        <f>IF(N104="základní",J104,0)</f>
        <v>0</v>
      </c>
      <c r="BF104" s="195">
        <f>IF(N104="snížená",J104,0)</f>
        <v>0</v>
      </c>
      <c r="BG104" s="195">
        <f>IF(N104="zákl. přenesená",J104,0)</f>
        <v>0</v>
      </c>
      <c r="BH104" s="195">
        <f>IF(N104="sníž. přenesená",J104,0)</f>
        <v>0</v>
      </c>
      <c r="BI104" s="195">
        <f>IF(N104="nulová",J104,0)</f>
        <v>0</v>
      </c>
      <c r="BJ104" s="93" t="s">
        <v>79</v>
      </c>
      <c r="BK104" s="195">
        <f>ROUND(I104*H104,2)</f>
        <v>0</v>
      </c>
      <c r="BL104" s="93" t="s">
        <v>269</v>
      </c>
      <c r="BM104" s="93" t="s">
        <v>1718</v>
      </c>
    </row>
    <row r="105" spans="2:65" s="103" customFormat="1" ht="16.5" customHeight="1" x14ac:dyDescent="0.3">
      <c r="B105" s="104"/>
      <c r="C105" s="185" t="s">
        <v>253</v>
      </c>
      <c r="D105" s="185" t="s">
        <v>171</v>
      </c>
      <c r="E105" s="186" t="s">
        <v>1719</v>
      </c>
      <c r="F105" s="187" t="s">
        <v>1720</v>
      </c>
      <c r="G105" s="188" t="s">
        <v>174</v>
      </c>
      <c r="H105" s="189">
        <v>2</v>
      </c>
      <c r="I105" s="87"/>
      <c r="J105" s="190">
        <f>ROUND(I105*H105,2)</f>
        <v>0</v>
      </c>
      <c r="K105" s="187" t="s">
        <v>5</v>
      </c>
      <c r="L105" s="104"/>
      <c r="M105" s="191" t="s">
        <v>5</v>
      </c>
      <c r="N105" s="192" t="s">
        <v>42</v>
      </c>
      <c r="O105" s="105"/>
      <c r="P105" s="193">
        <f>O105*H105</f>
        <v>0</v>
      </c>
      <c r="Q105" s="193">
        <v>0</v>
      </c>
      <c r="R105" s="193">
        <f>Q105*H105</f>
        <v>0</v>
      </c>
      <c r="S105" s="193">
        <v>0</v>
      </c>
      <c r="T105" s="194">
        <f>S105*H105</f>
        <v>0</v>
      </c>
      <c r="AR105" s="93" t="s">
        <v>269</v>
      </c>
      <c r="AT105" s="93" t="s">
        <v>171</v>
      </c>
      <c r="AU105" s="93" t="s">
        <v>81</v>
      </c>
      <c r="AY105" s="93" t="s">
        <v>169</v>
      </c>
      <c r="BE105" s="195">
        <f>IF(N105="základní",J105,0)</f>
        <v>0</v>
      </c>
      <c r="BF105" s="195">
        <f>IF(N105="snížená",J105,0)</f>
        <v>0</v>
      </c>
      <c r="BG105" s="195">
        <f>IF(N105="zákl. přenesená",J105,0)</f>
        <v>0</v>
      </c>
      <c r="BH105" s="195">
        <f>IF(N105="sníž. přenesená",J105,0)</f>
        <v>0</v>
      </c>
      <c r="BI105" s="195">
        <f>IF(N105="nulová",J105,0)</f>
        <v>0</v>
      </c>
      <c r="BJ105" s="93" t="s">
        <v>79</v>
      </c>
      <c r="BK105" s="195">
        <f>ROUND(I105*H105,2)</f>
        <v>0</v>
      </c>
      <c r="BL105" s="93" t="s">
        <v>269</v>
      </c>
      <c r="BM105" s="93" t="s">
        <v>1721</v>
      </c>
    </row>
    <row r="106" spans="2:65" s="103" customFormat="1" ht="16.5" customHeight="1" x14ac:dyDescent="0.3">
      <c r="B106" s="104"/>
      <c r="C106" s="185" t="s">
        <v>257</v>
      </c>
      <c r="D106" s="185" t="s">
        <v>171</v>
      </c>
      <c r="E106" s="186" t="s">
        <v>1722</v>
      </c>
      <c r="F106" s="187" t="s">
        <v>1723</v>
      </c>
      <c r="G106" s="188" t="s">
        <v>174</v>
      </c>
      <c r="H106" s="189">
        <v>2</v>
      </c>
      <c r="I106" s="87"/>
      <c r="J106" s="190">
        <f>ROUND(I106*H106,2)</f>
        <v>0</v>
      </c>
      <c r="K106" s="187" t="s">
        <v>5</v>
      </c>
      <c r="L106" s="104"/>
      <c r="M106" s="191" t="s">
        <v>5</v>
      </c>
      <c r="N106" s="192" t="s">
        <v>42</v>
      </c>
      <c r="O106" s="105"/>
      <c r="P106" s="193">
        <f>O106*H106</f>
        <v>0</v>
      </c>
      <c r="Q106" s="193">
        <v>0</v>
      </c>
      <c r="R106" s="193">
        <f>Q106*H106</f>
        <v>0</v>
      </c>
      <c r="S106" s="193">
        <v>0</v>
      </c>
      <c r="T106" s="194">
        <f>S106*H106</f>
        <v>0</v>
      </c>
      <c r="AR106" s="93" t="s">
        <v>269</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269</v>
      </c>
      <c r="BM106" s="93" t="s">
        <v>1724</v>
      </c>
    </row>
    <row r="107" spans="2:65" s="103" customFormat="1" ht="16.5" customHeight="1" x14ac:dyDescent="0.3">
      <c r="B107" s="104"/>
      <c r="C107" s="185" t="s">
        <v>11</v>
      </c>
      <c r="D107" s="185" t="s">
        <v>171</v>
      </c>
      <c r="E107" s="186" t="s">
        <v>1725</v>
      </c>
      <c r="F107" s="187" t="s">
        <v>1726</v>
      </c>
      <c r="G107" s="188" t="s">
        <v>686</v>
      </c>
      <c r="H107" s="189">
        <v>1</v>
      </c>
      <c r="I107" s="87"/>
      <c r="J107" s="190">
        <f>ROUND(I107*H107,2)</f>
        <v>0</v>
      </c>
      <c r="K107" s="187" t="s">
        <v>5</v>
      </c>
      <c r="L107" s="104"/>
      <c r="M107" s="191" t="s">
        <v>5</v>
      </c>
      <c r="N107" s="240" t="s">
        <v>42</v>
      </c>
      <c r="O107" s="241"/>
      <c r="P107" s="242">
        <f>O107*H107</f>
        <v>0</v>
      </c>
      <c r="Q107" s="242">
        <v>0</v>
      </c>
      <c r="R107" s="242">
        <f>Q107*H107</f>
        <v>0</v>
      </c>
      <c r="S107" s="242">
        <v>0</v>
      </c>
      <c r="T107" s="243">
        <f>S107*H107</f>
        <v>0</v>
      </c>
      <c r="AR107" s="93" t="s">
        <v>269</v>
      </c>
      <c r="AT107" s="93" t="s">
        <v>171</v>
      </c>
      <c r="AU107" s="93" t="s">
        <v>81</v>
      </c>
      <c r="AY107" s="93" t="s">
        <v>169</v>
      </c>
      <c r="BE107" s="195">
        <f>IF(N107="základní",J107,0)</f>
        <v>0</v>
      </c>
      <c r="BF107" s="195">
        <f>IF(N107="snížená",J107,0)</f>
        <v>0</v>
      </c>
      <c r="BG107" s="195">
        <f>IF(N107="zákl. přenesená",J107,0)</f>
        <v>0</v>
      </c>
      <c r="BH107" s="195">
        <f>IF(N107="sníž. přenesená",J107,0)</f>
        <v>0</v>
      </c>
      <c r="BI107" s="195">
        <f>IF(N107="nulová",J107,0)</f>
        <v>0</v>
      </c>
      <c r="BJ107" s="93" t="s">
        <v>79</v>
      </c>
      <c r="BK107" s="195">
        <f>ROUND(I107*H107,2)</f>
        <v>0</v>
      </c>
      <c r="BL107" s="93" t="s">
        <v>269</v>
      </c>
      <c r="BM107" s="93" t="s">
        <v>1727</v>
      </c>
    </row>
    <row r="108" spans="2:65" s="103" customFormat="1" ht="6.95" customHeight="1" x14ac:dyDescent="0.3">
      <c r="B108" s="129"/>
      <c r="C108" s="130"/>
      <c r="D108" s="130"/>
      <c r="E108" s="130"/>
      <c r="F108" s="130"/>
      <c r="G108" s="130"/>
      <c r="H108" s="130"/>
      <c r="I108" s="130"/>
      <c r="J108" s="130"/>
      <c r="K108" s="130"/>
      <c r="L108" s="104"/>
    </row>
  </sheetData>
  <sheetProtection algorithmName="SHA-512" hashValue="07F/K+asYGwN3Mb79StMHSWly/mRqIkJ/QivllJM9dpEjk0+iLuqnUIrYQe4//jN23HCX7jssZaO0QEvYRc/mQ==" saltValue="iByF+dp8EaKk0Sr7d93W+g==" spinCount="100000" sheet="1" objects="1" scenarios="1" selectLockedCells="1"/>
  <autoFilter ref="C80:K107" xr:uid="{00000000-0009-0000-0000-00000B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0"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117"/>
  <sheetViews>
    <sheetView showGridLines="0" workbookViewId="0">
      <pane ySplit="1" topLeftCell="A80" activePane="bottomLeft" state="frozen"/>
      <selection pane="bottomLeft" activeCell="I88" sqref="I88"/>
    </sheetView>
  </sheetViews>
  <sheetFormatPr defaultRowHeight="13.5" x14ac:dyDescent="0.3"/>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x14ac:dyDescent="0.3">
      <c r="A1" s="89"/>
      <c r="B1" s="7"/>
      <c r="C1" s="7"/>
      <c r="D1" s="8" t="s">
        <v>1</v>
      </c>
      <c r="E1" s="7"/>
      <c r="F1" s="90" t="s">
        <v>113</v>
      </c>
      <c r="G1" s="380" t="s">
        <v>114</v>
      </c>
      <c r="H1" s="380"/>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x14ac:dyDescent="0.3">
      <c r="L2" s="381" t="s">
        <v>8</v>
      </c>
      <c r="M2" s="382"/>
      <c r="N2" s="382"/>
      <c r="O2" s="382"/>
      <c r="P2" s="382"/>
      <c r="Q2" s="382"/>
      <c r="R2" s="382"/>
      <c r="S2" s="382"/>
      <c r="T2" s="382"/>
      <c r="U2" s="382"/>
      <c r="V2" s="382"/>
      <c r="AT2" s="93" t="s">
        <v>112</v>
      </c>
    </row>
    <row r="3" spans="1:70" ht="6.95" customHeight="1" x14ac:dyDescent="0.3">
      <c r="B3" s="94"/>
      <c r="C3" s="95"/>
      <c r="D3" s="95"/>
      <c r="E3" s="95"/>
      <c r="F3" s="95"/>
      <c r="G3" s="95"/>
      <c r="H3" s="95"/>
      <c r="I3" s="95"/>
      <c r="J3" s="95"/>
      <c r="K3" s="96"/>
      <c r="AT3" s="93" t="s">
        <v>81</v>
      </c>
    </row>
    <row r="4" spans="1:70" ht="36.950000000000003" customHeight="1" x14ac:dyDescent="0.3">
      <c r="B4" s="97"/>
      <c r="C4" s="98"/>
      <c r="D4" s="99" t="s">
        <v>118</v>
      </c>
      <c r="E4" s="98"/>
      <c r="F4" s="98"/>
      <c r="G4" s="98"/>
      <c r="H4" s="98"/>
      <c r="I4" s="98"/>
      <c r="J4" s="98"/>
      <c r="K4" s="100"/>
      <c r="M4" s="101" t="s">
        <v>13</v>
      </c>
      <c r="AT4" s="93" t="s">
        <v>6</v>
      </c>
    </row>
    <row r="5" spans="1:70" ht="6.95" customHeight="1" x14ac:dyDescent="0.3">
      <c r="B5" s="97"/>
      <c r="C5" s="98"/>
      <c r="D5" s="98"/>
      <c r="E5" s="98"/>
      <c r="F5" s="98"/>
      <c r="G5" s="98"/>
      <c r="H5" s="98"/>
      <c r="I5" s="98"/>
      <c r="J5" s="98"/>
      <c r="K5" s="100"/>
    </row>
    <row r="6" spans="1:70" ht="15" x14ac:dyDescent="0.3">
      <c r="B6" s="97"/>
      <c r="C6" s="98"/>
      <c r="D6" s="102" t="s">
        <v>19</v>
      </c>
      <c r="E6" s="98"/>
      <c r="F6" s="98"/>
      <c r="G6" s="98"/>
      <c r="H6" s="98"/>
      <c r="I6" s="98"/>
      <c r="J6" s="98"/>
      <c r="K6" s="100"/>
    </row>
    <row r="7" spans="1:70" ht="16.5" customHeight="1" x14ac:dyDescent="0.3">
      <c r="B7" s="97"/>
      <c r="C7" s="98"/>
      <c r="D7" s="98"/>
      <c r="E7" s="383" t="str">
        <f>'Rekapitulace stavby'!K6</f>
        <v>Pracoviště PET CT v Pardubické nemocnici 125, 530 02 Pardubice</v>
      </c>
      <c r="F7" s="384"/>
      <c r="G7" s="384"/>
      <c r="H7" s="384"/>
      <c r="I7" s="98"/>
      <c r="J7" s="98"/>
      <c r="K7" s="100"/>
    </row>
    <row r="8" spans="1:70" s="103" customFormat="1" ht="15" x14ac:dyDescent="0.3">
      <c r="B8" s="104"/>
      <c r="C8" s="105"/>
      <c r="D8" s="102" t="s">
        <v>119</v>
      </c>
      <c r="E8" s="105"/>
      <c r="F8" s="105"/>
      <c r="G8" s="105"/>
      <c r="H8" s="105"/>
      <c r="I8" s="105"/>
      <c r="J8" s="105"/>
      <c r="K8" s="106"/>
    </row>
    <row r="9" spans="1:70" s="103" customFormat="1" ht="36.950000000000003" customHeight="1" x14ac:dyDescent="0.3">
      <c r="B9" s="104"/>
      <c r="C9" s="105"/>
      <c r="D9" s="105"/>
      <c r="E9" s="385" t="s">
        <v>1728</v>
      </c>
      <c r="F9" s="386"/>
      <c r="G9" s="386"/>
      <c r="H9" s="386"/>
      <c r="I9" s="105"/>
      <c r="J9" s="105"/>
      <c r="K9" s="106"/>
    </row>
    <row r="10" spans="1:70" s="103" customFormat="1" x14ac:dyDescent="0.3">
      <c r="B10" s="104"/>
      <c r="C10" s="105"/>
      <c r="D10" s="105"/>
      <c r="E10" s="105"/>
      <c r="F10" s="105"/>
      <c r="G10" s="105"/>
      <c r="H10" s="105"/>
      <c r="I10" s="105"/>
      <c r="J10" s="105"/>
      <c r="K10" s="106"/>
    </row>
    <row r="11" spans="1:70" s="103" customFormat="1" ht="14.45" customHeight="1" x14ac:dyDescent="0.3">
      <c r="B11" s="104"/>
      <c r="C11" s="105"/>
      <c r="D11" s="102" t="s">
        <v>21</v>
      </c>
      <c r="E11" s="105"/>
      <c r="F11" s="108" t="s">
        <v>5</v>
      </c>
      <c r="G11" s="105"/>
      <c r="H11" s="105"/>
      <c r="I11" s="102" t="s">
        <v>22</v>
      </c>
      <c r="J11" s="108" t="s">
        <v>5</v>
      </c>
      <c r="K11" s="106"/>
    </row>
    <row r="12" spans="1:70" s="103" customFormat="1" ht="14.45" customHeight="1" x14ac:dyDescent="0.3">
      <c r="B12" s="104"/>
      <c r="C12" s="105"/>
      <c r="D12" s="102" t="s">
        <v>23</v>
      </c>
      <c r="E12" s="105"/>
      <c r="F12" s="108" t="s">
        <v>24</v>
      </c>
      <c r="G12" s="105"/>
      <c r="H12" s="105"/>
      <c r="I12" s="102" t="s">
        <v>25</v>
      </c>
      <c r="J12" s="109" t="str">
        <f>'Rekapitulace stavby'!AN8</f>
        <v>12. 10. 2018</v>
      </c>
      <c r="K12" s="106"/>
    </row>
    <row r="13" spans="1:70" s="103" customFormat="1" ht="10.9" customHeight="1" x14ac:dyDescent="0.3">
      <c r="B13" s="104"/>
      <c r="C13" s="105"/>
      <c r="D13" s="105"/>
      <c r="E13" s="105"/>
      <c r="F13" s="105"/>
      <c r="G13" s="105"/>
      <c r="H13" s="105"/>
      <c r="I13" s="105"/>
      <c r="J13" s="105"/>
      <c r="K13" s="106"/>
    </row>
    <row r="14" spans="1:70" s="103" customFormat="1" ht="14.45" customHeight="1" x14ac:dyDescent="0.3">
      <c r="B14" s="104"/>
      <c r="C14" s="105"/>
      <c r="D14" s="102" t="s">
        <v>27</v>
      </c>
      <c r="E14" s="105"/>
      <c r="F14" s="105"/>
      <c r="G14" s="105"/>
      <c r="H14" s="105"/>
      <c r="I14" s="102" t="s">
        <v>28</v>
      </c>
      <c r="J14" s="108" t="s">
        <v>5</v>
      </c>
      <c r="K14" s="106"/>
    </row>
    <row r="15" spans="1:70" s="103" customFormat="1" ht="18" customHeight="1" x14ac:dyDescent="0.3">
      <c r="B15" s="104"/>
      <c r="C15" s="105"/>
      <c r="D15" s="105"/>
      <c r="E15" s="108" t="s">
        <v>29</v>
      </c>
      <c r="F15" s="105"/>
      <c r="G15" s="105"/>
      <c r="H15" s="105"/>
      <c r="I15" s="102" t="s">
        <v>30</v>
      </c>
      <c r="J15" s="108" t="s">
        <v>5</v>
      </c>
      <c r="K15" s="106"/>
    </row>
    <row r="16" spans="1:70" s="103" customFormat="1" ht="6.95" customHeight="1" x14ac:dyDescent="0.3">
      <c r="B16" s="104"/>
      <c r="C16" s="105"/>
      <c r="D16" s="105"/>
      <c r="E16" s="105"/>
      <c r="F16" s="105"/>
      <c r="G16" s="105"/>
      <c r="H16" s="105"/>
      <c r="I16" s="105"/>
      <c r="J16" s="105"/>
      <c r="K16" s="106"/>
    </row>
    <row r="17" spans="2:11" s="103" customFormat="1" ht="14.45" customHeight="1" x14ac:dyDescent="0.3">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x14ac:dyDescent="0.3">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x14ac:dyDescent="0.3">
      <c r="B19" s="104"/>
      <c r="C19" s="105"/>
      <c r="D19" s="105"/>
      <c r="E19" s="105"/>
      <c r="F19" s="105"/>
      <c r="G19" s="105"/>
      <c r="H19" s="105"/>
      <c r="I19" s="105"/>
      <c r="J19" s="105"/>
      <c r="K19" s="106"/>
    </row>
    <row r="20" spans="2:11" s="103" customFormat="1" ht="14.45" customHeight="1" x14ac:dyDescent="0.3">
      <c r="B20" s="104"/>
      <c r="C20" s="105"/>
      <c r="D20" s="102" t="s">
        <v>33</v>
      </c>
      <c r="E20" s="105"/>
      <c r="F20" s="105"/>
      <c r="G20" s="105"/>
      <c r="H20" s="105"/>
      <c r="I20" s="102" t="s">
        <v>28</v>
      </c>
      <c r="J20" s="108" t="s">
        <v>5</v>
      </c>
      <c r="K20" s="106"/>
    </row>
    <row r="21" spans="2:11" s="103" customFormat="1" ht="18" customHeight="1" x14ac:dyDescent="0.3">
      <c r="B21" s="104"/>
      <c r="C21" s="105"/>
      <c r="D21" s="105"/>
      <c r="E21" s="108" t="s">
        <v>34</v>
      </c>
      <c r="F21" s="105"/>
      <c r="G21" s="105"/>
      <c r="H21" s="105"/>
      <c r="I21" s="102" t="s">
        <v>30</v>
      </c>
      <c r="J21" s="108" t="s">
        <v>5</v>
      </c>
      <c r="K21" s="106"/>
    </row>
    <row r="22" spans="2:11" s="103" customFormat="1" ht="6.95" customHeight="1" x14ac:dyDescent="0.3">
      <c r="B22" s="104"/>
      <c r="C22" s="105"/>
      <c r="D22" s="105"/>
      <c r="E22" s="105"/>
      <c r="F22" s="105"/>
      <c r="G22" s="105"/>
      <c r="H22" s="105"/>
      <c r="I22" s="105"/>
      <c r="J22" s="105"/>
      <c r="K22" s="106"/>
    </row>
    <row r="23" spans="2:11" s="103" customFormat="1" ht="14.45" customHeight="1" x14ac:dyDescent="0.3">
      <c r="B23" s="104"/>
      <c r="C23" s="105"/>
      <c r="D23" s="102" t="s">
        <v>36</v>
      </c>
      <c r="E23" s="105"/>
      <c r="F23" s="105"/>
      <c r="G23" s="105"/>
      <c r="H23" s="105"/>
      <c r="I23" s="105"/>
      <c r="J23" s="105"/>
      <c r="K23" s="106"/>
    </row>
    <row r="24" spans="2:11" s="113" customFormat="1" ht="16.5" customHeight="1" x14ac:dyDescent="0.3">
      <c r="B24" s="110"/>
      <c r="C24" s="111"/>
      <c r="D24" s="111"/>
      <c r="E24" s="374" t="s">
        <v>5</v>
      </c>
      <c r="F24" s="374"/>
      <c r="G24" s="374"/>
      <c r="H24" s="374"/>
      <c r="I24" s="111"/>
      <c r="J24" s="111"/>
      <c r="K24" s="112"/>
    </row>
    <row r="25" spans="2:11" s="103" customFormat="1" ht="6.95" customHeight="1" x14ac:dyDescent="0.3">
      <c r="B25" s="104"/>
      <c r="C25" s="105"/>
      <c r="D25" s="105"/>
      <c r="E25" s="105"/>
      <c r="F25" s="105"/>
      <c r="G25" s="105"/>
      <c r="H25" s="105"/>
      <c r="I25" s="105"/>
      <c r="J25" s="105"/>
      <c r="K25" s="106"/>
    </row>
    <row r="26" spans="2:11" s="103" customFormat="1" ht="6.95" customHeight="1" x14ac:dyDescent="0.3">
      <c r="B26" s="104"/>
      <c r="C26" s="105"/>
      <c r="D26" s="114"/>
      <c r="E26" s="114"/>
      <c r="F26" s="114"/>
      <c r="G26" s="114"/>
      <c r="H26" s="114"/>
      <c r="I26" s="114"/>
      <c r="J26" s="114"/>
      <c r="K26" s="115"/>
    </row>
    <row r="27" spans="2:11" s="103" customFormat="1" ht="25.35" customHeight="1" x14ac:dyDescent="0.3">
      <c r="B27" s="104"/>
      <c r="C27" s="105"/>
      <c r="D27" s="116" t="s">
        <v>37</v>
      </c>
      <c r="E27" s="105"/>
      <c r="F27" s="105"/>
      <c r="G27" s="105"/>
      <c r="H27" s="105"/>
      <c r="I27" s="105"/>
      <c r="J27" s="117">
        <f>ROUND(J84,2)</f>
        <v>0</v>
      </c>
      <c r="K27" s="106"/>
    </row>
    <row r="28" spans="2:11" s="103" customFormat="1" ht="6.95" customHeight="1" x14ac:dyDescent="0.3">
      <c r="B28" s="104"/>
      <c r="C28" s="105"/>
      <c r="D28" s="114"/>
      <c r="E28" s="114"/>
      <c r="F28" s="114"/>
      <c r="G28" s="114"/>
      <c r="H28" s="114"/>
      <c r="I28" s="114"/>
      <c r="J28" s="114"/>
      <c r="K28" s="115"/>
    </row>
    <row r="29" spans="2:11" s="103" customFormat="1" ht="14.45" customHeight="1" x14ac:dyDescent="0.3">
      <c r="B29" s="104"/>
      <c r="C29" s="105"/>
      <c r="D29" s="105"/>
      <c r="E29" s="105"/>
      <c r="F29" s="118" t="s">
        <v>39</v>
      </c>
      <c r="G29" s="105"/>
      <c r="H29" s="105"/>
      <c r="I29" s="118" t="s">
        <v>38</v>
      </c>
      <c r="J29" s="118" t="s">
        <v>40</v>
      </c>
      <c r="K29" s="106"/>
    </row>
    <row r="30" spans="2:11" s="103" customFormat="1" ht="14.45" customHeight="1" x14ac:dyDescent="0.3">
      <c r="B30" s="104"/>
      <c r="C30" s="105"/>
      <c r="D30" s="119" t="s">
        <v>41</v>
      </c>
      <c r="E30" s="119" t="s">
        <v>42</v>
      </c>
      <c r="F30" s="120">
        <f>ROUND(SUM(BE84:BE116), 2)</f>
        <v>0</v>
      </c>
      <c r="G30" s="105"/>
      <c r="H30" s="105"/>
      <c r="I30" s="121">
        <v>0.21</v>
      </c>
      <c r="J30" s="120">
        <f>ROUND(ROUND((SUM(BE84:BE116)), 2)*I30, 2)</f>
        <v>0</v>
      </c>
      <c r="K30" s="106"/>
    </row>
    <row r="31" spans="2:11" s="103" customFormat="1" ht="14.45" customHeight="1" x14ac:dyDescent="0.3">
      <c r="B31" s="104"/>
      <c r="C31" s="105"/>
      <c r="D31" s="105"/>
      <c r="E31" s="119" t="s">
        <v>43</v>
      </c>
      <c r="F31" s="120">
        <f>ROUND(SUM(BF84:BF116), 2)</f>
        <v>0</v>
      </c>
      <c r="G31" s="105"/>
      <c r="H31" s="105"/>
      <c r="I31" s="121">
        <v>0.15</v>
      </c>
      <c r="J31" s="120">
        <f>ROUND(ROUND((SUM(BF84:BF116)), 2)*I31, 2)</f>
        <v>0</v>
      </c>
      <c r="K31" s="106"/>
    </row>
    <row r="32" spans="2:11" s="103" customFormat="1" ht="14.45" hidden="1" customHeight="1" x14ac:dyDescent="0.3">
      <c r="B32" s="104"/>
      <c r="C32" s="105"/>
      <c r="D32" s="105"/>
      <c r="E32" s="119" t="s">
        <v>44</v>
      </c>
      <c r="F32" s="120">
        <f>ROUND(SUM(BG84:BG116), 2)</f>
        <v>0</v>
      </c>
      <c r="G32" s="105"/>
      <c r="H32" s="105"/>
      <c r="I32" s="121">
        <v>0.21</v>
      </c>
      <c r="J32" s="120">
        <v>0</v>
      </c>
      <c r="K32" s="106"/>
    </row>
    <row r="33" spans="2:11" s="103" customFormat="1" ht="14.45" hidden="1" customHeight="1" x14ac:dyDescent="0.3">
      <c r="B33" s="104"/>
      <c r="C33" s="105"/>
      <c r="D33" s="105"/>
      <c r="E33" s="119" t="s">
        <v>45</v>
      </c>
      <c r="F33" s="120">
        <f>ROUND(SUM(BH84:BH116), 2)</f>
        <v>0</v>
      </c>
      <c r="G33" s="105"/>
      <c r="H33" s="105"/>
      <c r="I33" s="121">
        <v>0.15</v>
      </c>
      <c r="J33" s="120">
        <v>0</v>
      </c>
      <c r="K33" s="106"/>
    </row>
    <row r="34" spans="2:11" s="103" customFormat="1" ht="14.45" hidden="1" customHeight="1" x14ac:dyDescent="0.3">
      <c r="B34" s="104"/>
      <c r="C34" s="105"/>
      <c r="D34" s="105"/>
      <c r="E34" s="119" t="s">
        <v>46</v>
      </c>
      <c r="F34" s="120">
        <f>ROUND(SUM(BI84:BI116), 2)</f>
        <v>0</v>
      </c>
      <c r="G34" s="105"/>
      <c r="H34" s="105"/>
      <c r="I34" s="121">
        <v>0</v>
      </c>
      <c r="J34" s="120">
        <v>0</v>
      </c>
      <c r="K34" s="106"/>
    </row>
    <row r="35" spans="2:11" s="103" customFormat="1" ht="6.95" customHeight="1" x14ac:dyDescent="0.3">
      <c r="B35" s="104"/>
      <c r="C35" s="105"/>
      <c r="D35" s="105"/>
      <c r="E35" s="105"/>
      <c r="F35" s="105"/>
      <c r="G35" s="105"/>
      <c r="H35" s="105"/>
      <c r="I35" s="105"/>
      <c r="J35" s="105"/>
      <c r="K35" s="106"/>
    </row>
    <row r="36" spans="2:11" s="103" customFormat="1" ht="25.35" customHeight="1" x14ac:dyDescent="0.3">
      <c r="B36" s="104"/>
      <c r="C36" s="122"/>
      <c r="D36" s="123" t="s">
        <v>47</v>
      </c>
      <c r="E36" s="124"/>
      <c r="F36" s="124"/>
      <c r="G36" s="125" t="s">
        <v>48</v>
      </c>
      <c r="H36" s="126" t="s">
        <v>49</v>
      </c>
      <c r="I36" s="124"/>
      <c r="J36" s="127">
        <f>SUM(J27:J34)</f>
        <v>0</v>
      </c>
      <c r="K36" s="128"/>
    </row>
    <row r="37" spans="2:11" s="103" customFormat="1" ht="14.45" customHeight="1" x14ac:dyDescent="0.3">
      <c r="B37" s="129"/>
      <c r="C37" s="130"/>
      <c r="D37" s="130"/>
      <c r="E37" s="130"/>
      <c r="F37" s="130"/>
      <c r="G37" s="130"/>
      <c r="H37" s="130"/>
      <c r="I37" s="130"/>
      <c r="J37" s="130"/>
      <c r="K37" s="131"/>
    </row>
    <row r="41" spans="2:11" s="103" customFormat="1" ht="6.95" customHeight="1" x14ac:dyDescent="0.3">
      <c r="B41" s="132"/>
      <c r="C41" s="133"/>
      <c r="D41" s="133"/>
      <c r="E41" s="133"/>
      <c r="F41" s="133"/>
      <c r="G41" s="133"/>
      <c r="H41" s="133"/>
      <c r="I41" s="133"/>
      <c r="J41" s="133"/>
      <c r="K41" s="134"/>
    </row>
    <row r="42" spans="2:11" s="103" customFormat="1" ht="36.950000000000003" customHeight="1" x14ac:dyDescent="0.3">
      <c r="B42" s="104"/>
      <c r="C42" s="99" t="s">
        <v>121</v>
      </c>
      <c r="D42" s="105"/>
      <c r="E42" s="105"/>
      <c r="F42" s="105"/>
      <c r="G42" s="105"/>
      <c r="H42" s="105"/>
      <c r="I42" s="105"/>
      <c r="J42" s="105"/>
      <c r="K42" s="106"/>
    </row>
    <row r="43" spans="2:11" s="103" customFormat="1" ht="6.95" customHeight="1" x14ac:dyDescent="0.3">
      <c r="B43" s="104"/>
      <c r="C43" s="105"/>
      <c r="D43" s="105"/>
      <c r="E43" s="105"/>
      <c r="F43" s="105"/>
      <c r="G43" s="105"/>
      <c r="H43" s="105"/>
      <c r="I43" s="105"/>
      <c r="J43" s="105"/>
      <c r="K43" s="106"/>
    </row>
    <row r="44" spans="2:11" s="103" customFormat="1" ht="14.45" customHeight="1" x14ac:dyDescent="0.3">
      <c r="B44" s="104"/>
      <c r="C44" s="102" t="s">
        <v>19</v>
      </c>
      <c r="D44" s="105"/>
      <c r="E44" s="105"/>
      <c r="F44" s="105"/>
      <c r="G44" s="105"/>
      <c r="H44" s="105"/>
      <c r="I44" s="105"/>
      <c r="J44" s="105"/>
      <c r="K44" s="106"/>
    </row>
    <row r="45" spans="2:11" s="103" customFormat="1" ht="16.5" customHeight="1" x14ac:dyDescent="0.3">
      <c r="B45" s="104"/>
      <c r="C45" s="105"/>
      <c r="D45" s="105"/>
      <c r="E45" s="383" t="str">
        <f>E7</f>
        <v>Pracoviště PET CT v Pardubické nemocnici 125, 530 02 Pardubice</v>
      </c>
      <c r="F45" s="384"/>
      <c r="G45" s="384"/>
      <c r="H45" s="384"/>
      <c r="I45" s="105"/>
      <c r="J45" s="105"/>
      <c r="K45" s="106"/>
    </row>
    <row r="46" spans="2:11" s="103" customFormat="1" ht="14.45" customHeight="1" x14ac:dyDescent="0.3">
      <c r="B46" s="104"/>
      <c r="C46" s="102" t="s">
        <v>119</v>
      </c>
      <c r="D46" s="105"/>
      <c r="E46" s="105"/>
      <c r="F46" s="105"/>
      <c r="G46" s="105"/>
      <c r="H46" s="105"/>
      <c r="I46" s="105"/>
      <c r="J46" s="105"/>
      <c r="K46" s="106"/>
    </row>
    <row r="47" spans="2:11" s="103" customFormat="1" ht="17.25" customHeight="1" x14ac:dyDescent="0.3">
      <c r="B47" s="104"/>
      <c r="C47" s="105"/>
      <c r="D47" s="105"/>
      <c r="E47" s="385" t="str">
        <f>E9</f>
        <v>VORN - Vedlejší a ostatní rozpočtové náklady</v>
      </c>
      <c r="F47" s="386"/>
      <c r="G47" s="386"/>
      <c r="H47" s="386"/>
      <c r="I47" s="105"/>
      <c r="J47" s="105"/>
      <c r="K47" s="106"/>
    </row>
    <row r="48" spans="2:11" s="103" customFormat="1" ht="6.95" customHeight="1" x14ac:dyDescent="0.3">
      <c r="B48" s="104"/>
      <c r="C48" s="105"/>
      <c r="D48" s="105"/>
      <c r="E48" s="105"/>
      <c r="F48" s="105"/>
      <c r="G48" s="105"/>
      <c r="H48" s="105"/>
      <c r="I48" s="105"/>
      <c r="J48" s="105"/>
      <c r="K48" s="106"/>
    </row>
    <row r="49" spans="2:47" s="103" customFormat="1" ht="18" customHeight="1" x14ac:dyDescent="0.3">
      <c r="B49" s="104"/>
      <c r="C49" s="102" t="s">
        <v>23</v>
      </c>
      <c r="D49" s="105"/>
      <c r="E49" s="105"/>
      <c r="F49" s="108" t="str">
        <f>F12</f>
        <v>Nemocnice Pardubice</v>
      </c>
      <c r="G49" s="105"/>
      <c r="H49" s="105"/>
      <c r="I49" s="102" t="s">
        <v>25</v>
      </c>
      <c r="J49" s="109" t="str">
        <f>IF(J12="","",J12)</f>
        <v>12. 10. 2018</v>
      </c>
      <c r="K49" s="106"/>
    </row>
    <row r="50" spans="2:47" s="103" customFormat="1" ht="6.95" customHeight="1" x14ac:dyDescent="0.3">
      <c r="B50" s="104"/>
      <c r="C50" s="105"/>
      <c r="D50" s="105"/>
      <c r="E50" s="105"/>
      <c r="F50" s="105"/>
      <c r="G50" s="105"/>
      <c r="H50" s="105"/>
      <c r="I50" s="105"/>
      <c r="J50" s="105"/>
      <c r="K50" s="106"/>
    </row>
    <row r="51" spans="2:47" s="103" customFormat="1" ht="15" x14ac:dyDescent="0.3">
      <c r="B51" s="104"/>
      <c r="C51" s="102" t="s">
        <v>27</v>
      </c>
      <c r="D51" s="105"/>
      <c r="E51" s="105"/>
      <c r="F51" s="108" t="str">
        <f>E15</f>
        <v>Pardubický kraj, Komenského náměstí</v>
      </c>
      <c r="G51" s="105"/>
      <c r="H51" s="105"/>
      <c r="I51" s="102" t="s">
        <v>33</v>
      </c>
      <c r="J51" s="374" t="str">
        <f>E21</f>
        <v>JIKA CZ</v>
      </c>
      <c r="K51" s="106"/>
    </row>
    <row r="52" spans="2:47" s="103" customFormat="1" ht="14.45" customHeight="1" x14ac:dyDescent="0.3">
      <c r="B52" s="104"/>
      <c r="C52" s="102" t="s">
        <v>31</v>
      </c>
      <c r="D52" s="105"/>
      <c r="E52" s="105"/>
      <c r="F52" s="108" t="str">
        <f>IF(E18="","",E18)</f>
        <v/>
      </c>
      <c r="G52" s="105"/>
      <c r="H52" s="105"/>
      <c r="I52" s="105"/>
      <c r="J52" s="375"/>
      <c r="K52" s="106"/>
    </row>
    <row r="53" spans="2:47" s="103" customFormat="1" ht="10.35" customHeight="1" x14ac:dyDescent="0.3">
      <c r="B53" s="104"/>
      <c r="C53" s="105"/>
      <c r="D53" s="105"/>
      <c r="E53" s="105"/>
      <c r="F53" s="105"/>
      <c r="G53" s="105"/>
      <c r="H53" s="105"/>
      <c r="I53" s="105"/>
      <c r="J53" s="105"/>
      <c r="K53" s="106"/>
    </row>
    <row r="54" spans="2:47" s="103" customFormat="1" ht="29.25" customHeight="1" x14ac:dyDescent="0.3">
      <c r="B54" s="104"/>
      <c r="C54" s="135" t="s">
        <v>122</v>
      </c>
      <c r="D54" s="122"/>
      <c r="E54" s="122"/>
      <c r="F54" s="122"/>
      <c r="G54" s="122"/>
      <c r="H54" s="122"/>
      <c r="I54" s="122"/>
      <c r="J54" s="136" t="s">
        <v>123</v>
      </c>
      <c r="K54" s="137"/>
    </row>
    <row r="55" spans="2:47" s="103" customFormat="1" ht="10.35" customHeight="1" x14ac:dyDescent="0.3">
      <c r="B55" s="104"/>
      <c r="C55" s="105"/>
      <c r="D55" s="105"/>
      <c r="E55" s="105"/>
      <c r="F55" s="105"/>
      <c r="G55" s="105"/>
      <c r="H55" s="105"/>
      <c r="I55" s="105"/>
      <c r="J55" s="105"/>
      <c r="K55" s="106"/>
    </row>
    <row r="56" spans="2:47" s="103" customFormat="1" ht="29.25" customHeight="1" x14ac:dyDescent="0.3">
      <c r="B56" s="104"/>
      <c r="C56" s="138" t="s">
        <v>124</v>
      </c>
      <c r="D56" s="105"/>
      <c r="E56" s="105"/>
      <c r="F56" s="105"/>
      <c r="G56" s="105"/>
      <c r="H56" s="105"/>
      <c r="I56" s="105"/>
      <c r="J56" s="117">
        <f>J84</f>
        <v>0</v>
      </c>
      <c r="K56" s="106"/>
      <c r="AU56" s="93" t="s">
        <v>125</v>
      </c>
    </row>
    <row r="57" spans="2:47" s="145" customFormat="1" ht="24.95" customHeight="1" x14ac:dyDescent="0.3">
      <c r="B57" s="139"/>
      <c r="C57" s="140"/>
      <c r="D57" s="141" t="s">
        <v>1729</v>
      </c>
      <c r="E57" s="142"/>
      <c r="F57" s="142"/>
      <c r="G57" s="142"/>
      <c r="H57" s="142"/>
      <c r="I57" s="142"/>
      <c r="J57" s="143">
        <f>J85</f>
        <v>0</v>
      </c>
      <c r="K57" s="144"/>
    </row>
    <row r="58" spans="2:47" s="152" customFormat="1" ht="19.899999999999999" customHeight="1" x14ac:dyDescent="0.3">
      <c r="B58" s="146"/>
      <c r="C58" s="147"/>
      <c r="D58" s="148" t="s">
        <v>1730</v>
      </c>
      <c r="E58" s="149"/>
      <c r="F58" s="149"/>
      <c r="G58" s="149"/>
      <c r="H58" s="149"/>
      <c r="I58" s="149"/>
      <c r="J58" s="150">
        <f>J86</f>
        <v>0</v>
      </c>
      <c r="K58" s="151"/>
    </row>
    <row r="59" spans="2:47" s="152" customFormat="1" ht="19.899999999999999" customHeight="1" x14ac:dyDescent="0.3">
      <c r="B59" s="146"/>
      <c r="C59" s="147"/>
      <c r="D59" s="148" t="s">
        <v>1731</v>
      </c>
      <c r="E59" s="149"/>
      <c r="F59" s="149"/>
      <c r="G59" s="149"/>
      <c r="H59" s="149"/>
      <c r="I59" s="149"/>
      <c r="J59" s="150">
        <f>J93</f>
        <v>0</v>
      </c>
      <c r="K59" s="151"/>
    </row>
    <row r="60" spans="2:47" s="152" customFormat="1" ht="19.899999999999999" customHeight="1" x14ac:dyDescent="0.3">
      <c r="B60" s="146"/>
      <c r="C60" s="147"/>
      <c r="D60" s="148" t="s">
        <v>1732</v>
      </c>
      <c r="E60" s="149"/>
      <c r="F60" s="149"/>
      <c r="G60" s="149"/>
      <c r="H60" s="149"/>
      <c r="I60" s="149"/>
      <c r="J60" s="150">
        <f>J105</f>
        <v>0</v>
      </c>
      <c r="K60" s="151"/>
    </row>
    <row r="61" spans="2:47" s="152" customFormat="1" ht="19.899999999999999" customHeight="1" x14ac:dyDescent="0.3">
      <c r="B61" s="146"/>
      <c r="C61" s="147"/>
      <c r="D61" s="148" t="s">
        <v>1733</v>
      </c>
      <c r="E61" s="149"/>
      <c r="F61" s="149"/>
      <c r="G61" s="149"/>
      <c r="H61" s="149"/>
      <c r="I61" s="149"/>
      <c r="J61" s="150">
        <f>J107</f>
        <v>0</v>
      </c>
      <c r="K61" s="151"/>
    </row>
    <row r="62" spans="2:47" s="152" customFormat="1" ht="19.899999999999999" customHeight="1" x14ac:dyDescent="0.3">
      <c r="B62" s="146"/>
      <c r="C62" s="147"/>
      <c r="D62" s="148" t="s">
        <v>1734</v>
      </c>
      <c r="E62" s="149"/>
      <c r="F62" s="149"/>
      <c r="G62" s="149"/>
      <c r="H62" s="149"/>
      <c r="I62" s="149"/>
      <c r="J62" s="150">
        <f>J111</f>
        <v>0</v>
      </c>
      <c r="K62" s="151"/>
    </row>
    <row r="63" spans="2:47" s="152" customFormat="1" ht="19.899999999999999" customHeight="1" x14ac:dyDescent="0.3">
      <c r="B63" s="146"/>
      <c r="C63" s="147"/>
      <c r="D63" s="148" t="s">
        <v>1735</v>
      </c>
      <c r="E63" s="149"/>
      <c r="F63" s="149"/>
      <c r="G63" s="149"/>
      <c r="H63" s="149"/>
      <c r="I63" s="149"/>
      <c r="J63" s="150">
        <f>J113</f>
        <v>0</v>
      </c>
      <c r="K63" s="151"/>
    </row>
    <row r="64" spans="2:47" s="152" customFormat="1" ht="19.899999999999999" customHeight="1" x14ac:dyDescent="0.3">
      <c r="B64" s="146"/>
      <c r="C64" s="147"/>
      <c r="D64" s="148" t="s">
        <v>1736</v>
      </c>
      <c r="E64" s="149"/>
      <c r="F64" s="149"/>
      <c r="G64" s="149"/>
      <c r="H64" s="149"/>
      <c r="I64" s="149"/>
      <c r="J64" s="150">
        <f>J115</f>
        <v>0</v>
      </c>
      <c r="K64" s="151"/>
    </row>
    <row r="65" spans="2:12" s="103" customFormat="1" ht="21.75" customHeight="1" x14ac:dyDescent="0.3">
      <c r="B65" s="104"/>
      <c r="C65" s="105"/>
      <c r="D65" s="105"/>
      <c r="E65" s="105"/>
      <c r="F65" s="105"/>
      <c r="G65" s="105"/>
      <c r="H65" s="105"/>
      <c r="I65" s="105"/>
      <c r="J65" s="105"/>
      <c r="K65" s="106"/>
    </row>
    <row r="66" spans="2:12" s="103" customFormat="1" ht="6.95" customHeight="1" x14ac:dyDescent="0.3">
      <c r="B66" s="129"/>
      <c r="C66" s="130"/>
      <c r="D66" s="130"/>
      <c r="E66" s="130"/>
      <c r="F66" s="130"/>
      <c r="G66" s="130"/>
      <c r="H66" s="130"/>
      <c r="I66" s="130"/>
      <c r="J66" s="130"/>
      <c r="K66" s="131"/>
    </row>
    <row r="70" spans="2:12" s="103" customFormat="1" ht="6.95" customHeight="1" x14ac:dyDescent="0.3">
      <c r="B70" s="132"/>
      <c r="C70" s="133"/>
      <c r="D70" s="133"/>
      <c r="E70" s="133"/>
      <c r="F70" s="133"/>
      <c r="G70" s="133"/>
      <c r="H70" s="133"/>
      <c r="I70" s="133"/>
      <c r="J70" s="133"/>
      <c r="K70" s="133"/>
      <c r="L70" s="104"/>
    </row>
    <row r="71" spans="2:12" s="103" customFormat="1" ht="36.950000000000003" customHeight="1" x14ac:dyDescent="0.3">
      <c r="B71" s="104"/>
      <c r="C71" s="153" t="s">
        <v>153</v>
      </c>
      <c r="L71" s="104"/>
    </row>
    <row r="72" spans="2:12" s="103" customFormat="1" ht="6.95" customHeight="1" x14ac:dyDescent="0.3">
      <c r="B72" s="104"/>
      <c r="L72" s="104"/>
    </row>
    <row r="73" spans="2:12" s="103" customFormat="1" ht="14.45" customHeight="1" x14ac:dyDescent="0.3">
      <c r="B73" s="104"/>
      <c r="C73" s="154" t="s">
        <v>19</v>
      </c>
      <c r="L73" s="104"/>
    </row>
    <row r="74" spans="2:12" s="103" customFormat="1" ht="16.5" customHeight="1" x14ac:dyDescent="0.3">
      <c r="B74" s="104"/>
      <c r="E74" s="376" t="str">
        <f>E7</f>
        <v>Pracoviště PET CT v Pardubické nemocnici 125, 530 02 Pardubice</v>
      </c>
      <c r="F74" s="377"/>
      <c r="G74" s="377"/>
      <c r="H74" s="377"/>
      <c r="L74" s="104"/>
    </row>
    <row r="75" spans="2:12" s="103" customFormat="1" ht="14.45" customHeight="1" x14ac:dyDescent="0.3">
      <c r="B75" s="104"/>
      <c r="C75" s="154" t="s">
        <v>119</v>
      </c>
      <c r="L75" s="104"/>
    </row>
    <row r="76" spans="2:12" s="103" customFormat="1" ht="17.25" customHeight="1" x14ac:dyDescent="0.3">
      <c r="B76" s="104"/>
      <c r="E76" s="378" t="str">
        <f>E9</f>
        <v>VORN - Vedlejší a ostatní rozpočtové náklady</v>
      </c>
      <c r="F76" s="379"/>
      <c r="G76" s="379"/>
      <c r="H76" s="379"/>
      <c r="L76" s="104"/>
    </row>
    <row r="77" spans="2:12" s="103" customFormat="1" ht="6.95" customHeight="1" x14ac:dyDescent="0.3">
      <c r="B77" s="104"/>
      <c r="L77" s="104"/>
    </row>
    <row r="78" spans="2:12" s="103" customFormat="1" ht="18" customHeight="1" x14ac:dyDescent="0.3">
      <c r="B78" s="104"/>
      <c r="C78" s="154" t="s">
        <v>23</v>
      </c>
      <c r="F78" s="156" t="str">
        <f>F12</f>
        <v>Nemocnice Pardubice</v>
      </c>
      <c r="I78" s="154" t="s">
        <v>25</v>
      </c>
      <c r="J78" s="157" t="str">
        <f>IF(J12="","",J12)</f>
        <v>12. 10. 2018</v>
      </c>
      <c r="L78" s="104"/>
    </row>
    <row r="79" spans="2:12" s="103" customFormat="1" ht="6.95" customHeight="1" x14ac:dyDescent="0.3">
      <c r="B79" s="104"/>
      <c r="L79" s="104"/>
    </row>
    <row r="80" spans="2:12" s="103" customFormat="1" ht="15" x14ac:dyDescent="0.3">
      <c r="B80" s="104"/>
      <c r="C80" s="154" t="s">
        <v>27</v>
      </c>
      <c r="F80" s="156" t="str">
        <f>E15</f>
        <v>Pardubický kraj, Komenského náměstí</v>
      </c>
      <c r="I80" s="154" t="s">
        <v>33</v>
      </c>
      <c r="J80" s="156" t="str">
        <f>E21</f>
        <v>JIKA CZ</v>
      </c>
      <c r="L80" s="104"/>
    </row>
    <row r="81" spans="2:65" s="103" customFormat="1" ht="14.45" customHeight="1" x14ac:dyDescent="0.3">
      <c r="B81" s="104"/>
      <c r="C81" s="154" t="s">
        <v>31</v>
      </c>
      <c r="F81" s="156" t="str">
        <f>IF(E18="","",E18)</f>
        <v/>
      </c>
      <c r="L81" s="104"/>
    </row>
    <row r="82" spans="2:65" s="103" customFormat="1" ht="10.35" customHeight="1" x14ac:dyDescent="0.3">
      <c r="B82" s="104"/>
      <c r="L82" s="104"/>
    </row>
    <row r="83" spans="2:65" s="165" customFormat="1" ht="29.25" customHeight="1" x14ac:dyDescent="0.3">
      <c r="B83" s="158"/>
      <c r="C83" s="159" t="s">
        <v>154</v>
      </c>
      <c r="D83" s="160" t="s">
        <v>56</v>
      </c>
      <c r="E83" s="160" t="s">
        <v>52</v>
      </c>
      <c r="F83" s="160" t="s">
        <v>155</v>
      </c>
      <c r="G83" s="160" t="s">
        <v>156</v>
      </c>
      <c r="H83" s="160" t="s">
        <v>157</v>
      </c>
      <c r="I83" s="160" t="s">
        <v>158</v>
      </c>
      <c r="J83" s="160" t="s">
        <v>123</v>
      </c>
      <c r="K83" s="161" t="s">
        <v>159</v>
      </c>
      <c r="L83" s="158"/>
      <c r="M83" s="162" t="s">
        <v>160</v>
      </c>
      <c r="N83" s="163" t="s">
        <v>41</v>
      </c>
      <c r="O83" s="163" t="s">
        <v>161</v>
      </c>
      <c r="P83" s="163" t="s">
        <v>162</v>
      </c>
      <c r="Q83" s="163" t="s">
        <v>163</v>
      </c>
      <c r="R83" s="163" t="s">
        <v>164</v>
      </c>
      <c r="S83" s="163" t="s">
        <v>165</v>
      </c>
      <c r="T83" s="164" t="s">
        <v>166</v>
      </c>
    </row>
    <row r="84" spans="2:65" s="103" customFormat="1" ht="29.25" customHeight="1" x14ac:dyDescent="0.35">
      <c r="B84" s="104"/>
      <c r="C84" s="166" t="s">
        <v>124</v>
      </c>
      <c r="J84" s="167">
        <f>BK84</f>
        <v>0</v>
      </c>
      <c r="L84" s="104"/>
      <c r="M84" s="168"/>
      <c r="N84" s="114"/>
      <c r="O84" s="114"/>
      <c r="P84" s="169">
        <f>P85</f>
        <v>0</v>
      </c>
      <c r="Q84" s="114"/>
      <c r="R84" s="169">
        <f>R85</f>
        <v>0</v>
      </c>
      <c r="S84" s="114"/>
      <c r="T84" s="170">
        <f>T85</f>
        <v>0</v>
      </c>
      <c r="AT84" s="93" t="s">
        <v>70</v>
      </c>
      <c r="AU84" s="93" t="s">
        <v>125</v>
      </c>
      <c r="BK84" s="171">
        <f>BK85</f>
        <v>0</v>
      </c>
    </row>
    <row r="85" spans="2:65" s="173" customFormat="1" ht="37.35" customHeight="1" x14ac:dyDescent="0.35">
      <c r="B85" s="172"/>
      <c r="D85" s="174" t="s">
        <v>70</v>
      </c>
      <c r="E85" s="175" t="s">
        <v>1737</v>
      </c>
      <c r="F85" s="175" t="s">
        <v>1738</v>
      </c>
      <c r="J85" s="176">
        <f>BK85</f>
        <v>0</v>
      </c>
      <c r="L85" s="172"/>
      <c r="M85" s="177"/>
      <c r="N85" s="178"/>
      <c r="O85" s="178"/>
      <c r="P85" s="179">
        <f>P86+P93+P105+P107+P111+P113+P115</f>
        <v>0</v>
      </c>
      <c r="Q85" s="178"/>
      <c r="R85" s="179">
        <f>R86+R93+R105+R107+R111+R113+R115</f>
        <v>0</v>
      </c>
      <c r="S85" s="178"/>
      <c r="T85" s="180">
        <f>T86+T93+T105+T107+T111+T113+T115</f>
        <v>0</v>
      </c>
      <c r="AR85" s="174" t="s">
        <v>196</v>
      </c>
      <c r="AT85" s="181" t="s">
        <v>70</v>
      </c>
      <c r="AU85" s="181" t="s">
        <v>71</v>
      </c>
      <c r="AY85" s="174" t="s">
        <v>169</v>
      </c>
      <c r="BK85" s="182">
        <f>BK86+BK93+BK105+BK107+BK111+BK113+BK115</f>
        <v>0</v>
      </c>
    </row>
    <row r="86" spans="2:65" s="173" customFormat="1" ht="19.899999999999999" customHeight="1" x14ac:dyDescent="0.3">
      <c r="B86" s="172"/>
      <c r="D86" s="174" t="s">
        <v>70</v>
      </c>
      <c r="E86" s="183" t="s">
        <v>1739</v>
      </c>
      <c r="F86" s="183" t="s">
        <v>1740</v>
      </c>
      <c r="J86" s="184">
        <f>BK86</f>
        <v>0</v>
      </c>
      <c r="L86" s="172"/>
      <c r="M86" s="177"/>
      <c r="N86" s="178"/>
      <c r="O86" s="178"/>
      <c r="P86" s="179">
        <f>SUM(P87:P92)</f>
        <v>0</v>
      </c>
      <c r="Q86" s="178"/>
      <c r="R86" s="179">
        <f>SUM(R87:R92)</f>
        <v>0</v>
      </c>
      <c r="S86" s="178"/>
      <c r="T86" s="180">
        <f>SUM(T87:T92)</f>
        <v>0</v>
      </c>
      <c r="AR86" s="174" t="s">
        <v>196</v>
      </c>
      <c r="AT86" s="181" t="s">
        <v>70</v>
      </c>
      <c r="AU86" s="181" t="s">
        <v>79</v>
      </c>
      <c r="AY86" s="174" t="s">
        <v>169</v>
      </c>
      <c r="BK86" s="182">
        <f>SUM(BK87:BK92)</f>
        <v>0</v>
      </c>
    </row>
    <row r="87" spans="2:65" s="103" customFormat="1" ht="16.5" customHeight="1" x14ac:dyDescent="0.3">
      <c r="B87" s="104"/>
      <c r="C87" s="185" t="s">
        <v>79</v>
      </c>
      <c r="D87" s="185" t="s">
        <v>171</v>
      </c>
      <c r="E87" s="186" t="s">
        <v>1741</v>
      </c>
      <c r="F87" s="187" t="s">
        <v>1742</v>
      </c>
      <c r="G87" s="188" t="s">
        <v>1743</v>
      </c>
      <c r="H87" s="189">
        <v>1</v>
      </c>
      <c r="I87" s="87"/>
      <c r="J87" s="190">
        <f t="shared" ref="J87:J92" si="0">ROUND(I87*H87,2)</f>
        <v>0</v>
      </c>
      <c r="K87" s="187" t="s">
        <v>175</v>
      </c>
      <c r="L87" s="104"/>
      <c r="M87" s="191" t="s">
        <v>5</v>
      </c>
      <c r="N87" s="192" t="s">
        <v>42</v>
      </c>
      <c r="O87" s="105"/>
      <c r="P87" s="193">
        <f t="shared" ref="P87:P92" si="1">O87*H87</f>
        <v>0</v>
      </c>
      <c r="Q87" s="193">
        <v>0</v>
      </c>
      <c r="R87" s="193">
        <f t="shared" ref="R87:R92" si="2">Q87*H87</f>
        <v>0</v>
      </c>
      <c r="S87" s="193">
        <v>0</v>
      </c>
      <c r="T87" s="194">
        <f t="shared" ref="T87:T92" si="3">S87*H87</f>
        <v>0</v>
      </c>
      <c r="AR87" s="93" t="s">
        <v>1744</v>
      </c>
      <c r="AT87" s="93" t="s">
        <v>171</v>
      </c>
      <c r="AU87" s="93" t="s">
        <v>81</v>
      </c>
      <c r="AY87" s="93" t="s">
        <v>169</v>
      </c>
      <c r="BE87" s="195">
        <f t="shared" ref="BE87:BE92" si="4">IF(N87="základní",J87,0)</f>
        <v>0</v>
      </c>
      <c r="BF87" s="195">
        <f t="shared" ref="BF87:BF92" si="5">IF(N87="snížená",J87,0)</f>
        <v>0</v>
      </c>
      <c r="BG87" s="195">
        <f t="shared" ref="BG87:BG92" si="6">IF(N87="zákl. přenesená",J87,0)</f>
        <v>0</v>
      </c>
      <c r="BH87" s="195">
        <f t="shared" ref="BH87:BH92" si="7">IF(N87="sníž. přenesená",J87,0)</f>
        <v>0</v>
      </c>
      <c r="BI87" s="195">
        <f t="shared" ref="BI87:BI92" si="8">IF(N87="nulová",J87,0)</f>
        <v>0</v>
      </c>
      <c r="BJ87" s="93" t="s">
        <v>79</v>
      </c>
      <c r="BK87" s="195">
        <f t="shared" ref="BK87:BK92" si="9">ROUND(I87*H87,2)</f>
        <v>0</v>
      </c>
      <c r="BL87" s="93" t="s">
        <v>1744</v>
      </c>
      <c r="BM87" s="93" t="s">
        <v>1745</v>
      </c>
    </row>
    <row r="88" spans="2:65" s="103" customFormat="1" ht="16.5" customHeight="1" x14ac:dyDescent="0.3">
      <c r="B88" s="104"/>
      <c r="C88" s="185" t="s">
        <v>81</v>
      </c>
      <c r="D88" s="185" t="s">
        <v>171</v>
      </c>
      <c r="E88" s="186" t="s">
        <v>1746</v>
      </c>
      <c r="F88" s="187" t="s">
        <v>1747</v>
      </c>
      <c r="G88" s="188" t="s">
        <v>1743</v>
      </c>
      <c r="H88" s="189">
        <v>1</v>
      </c>
      <c r="I88" s="87"/>
      <c r="J88" s="190">
        <f t="shared" si="0"/>
        <v>0</v>
      </c>
      <c r="K88" s="187" t="s">
        <v>175</v>
      </c>
      <c r="L88" s="104"/>
      <c r="M88" s="191" t="s">
        <v>5</v>
      </c>
      <c r="N88" s="192" t="s">
        <v>42</v>
      </c>
      <c r="O88" s="105"/>
      <c r="P88" s="193">
        <f t="shared" si="1"/>
        <v>0</v>
      </c>
      <c r="Q88" s="193">
        <v>0</v>
      </c>
      <c r="R88" s="193">
        <f t="shared" si="2"/>
        <v>0</v>
      </c>
      <c r="S88" s="193">
        <v>0</v>
      </c>
      <c r="T88" s="194">
        <f t="shared" si="3"/>
        <v>0</v>
      </c>
      <c r="AR88" s="93" t="s">
        <v>1744</v>
      </c>
      <c r="AT88" s="93" t="s">
        <v>171</v>
      </c>
      <c r="AU88" s="93" t="s">
        <v>81</v>
      </c>
      <c r="AY88" s="93" t="s">
        <v>169</v>
      </c>
      <c r="BE88" s="195">
        <f t="shared" si="4"/>
        <v>0</v>
      </c>
      <c r="BF88" s="195">
        <f t="shared" si="5"/>
        <v>0</v>
      </c>
      <c r="BG88" s="195">
        <f t="shared" si="6"/>
        <v>0</v>
      </c>
      <c r="BH88" s="195">
        <f t="shared" si="7"/>
        <v>0</v>
      </c>
      <c r="BI88" s="195">
        <f t="shared" si="8"/>
        <v>0</v>
      </c>
      <c r="BJ88" s="93" t="s">
        <v>79</v>
      </c>
      <c r="BK88" s="195">
        <f t="shared" si="9"/>
        <v>0</v>
      </c>
      <c r="BL88" s="93" t="s">
        <v>1744</v>
      </c>
      <c r="BM88" s="93" t="s">
        <v>1748</v>
      </c>
    </row>
    <row r="89" spans="2:65" s="103" customFormat="1" ht="16.5" customHeight="1" x14ac:dyDescent="0.3">
      <c r="B89" s="104"/>
      <c r="C89" s="185" t="s">
        <v>185</v>
      </c>
      <c r="D89" s="185" t="s">
        <v>171</v>
      </c>
      <c r="E89" s="186" t="s">
        <v>1749</v>
      </c>
      <c r="F89" s="187" t="s">
        <v>1750</v>
      </c>
      <c r="G89" s="188" t="s">
        <v>1743</v>
      </c>
      <c r="H89" s="189">
        <v>1</v>
      </c>
      <c r="I89" s="87"/>
      <c r="J89" s="190">
        <f t="shared" si="0"/>
        <v>0</v>
      </c>
      <c r="K89" s="187" t="s">
        <v>175</v>
      </c>
      <c r="L89" s="104"/>
      <c r="M89" s="191" t="s">
        <v>5</v>
      </c>
      <c r="N89" s="192" t="s">
        <v>42</v>
      </c>
      <c r="O89" s="105"/>
      <c r="P89" s="193">
        <f t="shared" si="1"/>
        <v>0</v>
      </c>
      <c r="Q89" s="193">
        <v>0</v>
      </c>
      <c r="R89" s="193">
        <f t="shared" si="2"/>
        <v>0</v>
      </c>
      <c r="S89" s="193">
        <v>0</v>
      </c>
      <c r="T89" s="194">
        <f t="shared" si="3"/>
        <v>0</v>
      </c>
      <c r="AR89" s="93" t="s">
        <v>1744</v>
      </c>
      <c r="AT89" s="93" t="s">
        <v>171</v>
      </c>
      <c r="AU89" s="93" t="s">
        <v>81</v>
      </c>
      <c r="AY89" s="93" t="s">
        <v>169</v>
      </c>
      <c r="BE89" s="195">
        <f t="shared" si="4"/>
        <v>0</v>
      </c>
      <c r="BF89" s="195">
        <f t="shared" si="5"/>
        <v>0</v>
      </c>
      <c r="BG89" s="195">
        <f t="shared" si="6"/>
        <v>0</v>
      </c>
      <c r="BH89" s="195">
        <f t="shared" si="7"/>
        <v>0</v>
      </c>
      <c r="BI89" s="195">
        <f t="shared" si="8"/>
        <v>0</v>
      </c>
      <c r="BJ89" s="93" t="s">
        <v>79</v>
      </c>
      <c r="BK89" s="195">
        <f t="shared" si="9"/>
        <v>0</v>
      </c>
      <c r="BL89" s="93" t="s">
        <v>1744</v>
      </c>
      <c r="BM89" s="93" t="s">
        <v>1751</v>
      </c>
    </row>
    <row r="90" spans="2:65" s="103" customFormat="1" ht="16.5" customHeight="1" x14ac:dyDescent="0.3">
      <c r="B90" s="104"/>
      <c r="C90" s="185" t="s">
        <v>176</v>
      </c>
      <c r="D90" s="185" t="s">
        <v>171</v>
      </c>
      <c r="E90" s="186" t="s">
        <v>1752</v>
      </c>
      <c r="F90" s="187" t="s">
        <v>1753</v>
      </c>
      <c r="G90" s="188" t="s">
        <v>1743</v>
      </c>
      <c r="H90" s="189">
        <v>1</v>
      </c>
      <c r="I90" s="87"/>
      <c r="J90" s="190">
        <f t="shared" si="0"/>
        <v>0</v>
      </c>
      <c r="K90" s="187" t="s">
        <v>5</v>
      </c>
      <c r="L90" s="104"/>
      <c r="M90" s="191" t="s">
        <v>5</v>
      </c>
      <c r="N90" s="192" t="s">
        <v>42</v>
      </c>
      <c r="O90" s="105"/>
      <c r="P90" s="193">
        <f t="shared" si="1"/>
        <v>0</v>
      </c>
      <c r="Q90" s="193">
        <v>0</v>
      </c>
      <c r="R90" s="193">
        <f t="shared" si="2"/>
        <v>0</v>
      </c>
      <c r="S90" s="193">
        <v>0</v>
      </c>
      <c r="T90" s="194">
        <f t="shared" si="3"/>
        <v>0</v>
      </c>
      <c r="AR90" s="93" t="s">
        <v>1744</v>
      </c>
      <c r="AT90" s="93" t="s">
        <v>171</v>
      </c>
      <c r="AU90" s="93" t="s">
        <v>81</v>
      </c>
      <c r="AY90" s="93" t="s">
        <v>169</v>
      </c>
      <c r="BE90" s="195">
        <f t="shared" si="4"/>
        <v>0</v>
      </c>
      <c r="BF90" s="195">
        <f t="shared" si="5"/>
        <v>0</v>
      </c>
      <c r="BG90" s="195">
        <f t="shared" si="6"/>
        <v>0</v>
      </c>
      <c r="BH90" s="195">
        <f t="shared" si="7"/>
        <v>0</v>
      </c>
      <c r="BI90" s="195">
        <f t="shared" si="8"/>
        <v>0</v>
      </c>
      <c r="BJ90" s="93" t="s">
        <v>79</v>
      </c>
      <c r="BK90" s="195">
        <f t="shared" si="9"/>
        <v>0</v>
      </c>
      <c r="BL90" s="93" t="s">
        <v>1744</v>
      </c>
      <c r="BM90" s="93" t="s">
        <v>1754</v>
      </c>
    </row>
    <row r="91" spans="2:65" s="103" customFormat="1" ht="16.5" customHeight="1" x14ac:dyDescent="0.3">
      <c r="B91" s="104"/>
      <c r="C91" s="185" t="s">
        <v>196</v>
      </c>
      <c r="D91" s="185" t="s">
        <v>171</v>
      </c>
      <c r="E91" s="186" t="s">
        <v>1755</v>
      </c>
      <c r="F91" s="187" t="s">
        <v>1756</v>
      </c>
      <c r="G91" s="188" t="s">
        <v>1743</v>
      </c>
      <c r="H91" s="189">
        <v>1</v>
      </c>
      <c r="I91" s="87"/>
      <c r="J91" s="190">
        <f t="shared" si="0"/>
        <v>0</v>
      </c>
      <c r="K91" s="187" t="s">
        <v>5</v>
      </c>
      <c r="L91" s="104"/>
      <c r="M91" s="191" t="s">
        <v>5</v>
      </c>
      <c r="N91" s="192" t="s">
        <v>42</v>
      </c>
      <c r="O91" s="105"/>
      <c r="P91" s="193">
        <f t="shared" si="1"/>
        <v>0</v>
      </c>
      <c r="Q91" s="193">
        <v>0</v>
      </c>
      <c r="R91" s="193">
        <f t="shared" si="2"/>
        <v>0</v>
      </c>
      <c r="S91" s="193">
        <v>0</v>
      </c>
      <c r="T91" s="194">
        <f t="shared" si="3"/>
        <v>0</v>
      </c>
      <c r="AR91" s="93" t="s">
        <v>1744</v>
      </c>
      <c r="AT91" s="93" t="s">
        <v>171</v>
      </c>
      <c r="AU91" s="93" t="s">
        <v>81</v>
      </c>
      <c r="AY91" s="93" t="s">
        <v>169</v>
      </c>
      <c r="BE91" s="195">
        <f t="shared" si="4"/>
        <v>0</v>
      </c>
      <c r="BF91" s="195">
        <f t="shared" si="5"/>
        <v>0</v>
      </c>
      <c r="BG91" s="195">
        <f t="shared" si="6"/>
        <v>0</v>
      </c>
      <c r="BH91" s="195">
        <f t="shared" si="7"/>
        <v>0</v>
      </c>
      <c r="BI91" s="195">
        <f t="shared" si="8"/>
        <v>0</v>
      </c>
      <c r="BJ91" s="93" t="s">
        <v>79</v>
      </c>
      <c r="BK91" s="195">
        <f t="shared" si="9"/>
        <v>0</v>
      </c>
      <c r="BL91" s="93" t="s">
        <v>1744</v>
      </c>
      <c r="BM91" s="93" t="s">
        <v>1757</v>
      </c>
    </row>
    <row r="92" spans="2:65" s="103" customFormat="1" ht="16.5" customHeight="1" x14ac:dyDescent="0.3">
      <c r="B92" s="104"/>
      <c r="C92" s="185" t="s">
        <v>180</v>
      </c>
      <c r="D92" s="185" t="s">
        <v>171</v>
      </c>
      <c r="E92" s="186" t="s">
        <v>1758</v>
      </c>
      <c r="F92" s="187" t="s">
        <v>1759</v>
      </c>
      <c r="G92" s="188" t="s">
        <v>1743</v>
      </c>
      <c r="H92" s="189">
        <v>1</v>
      </c>
      <c r="I92" s="87"/>
      <c r="J92" s="190">
        <f t="shared" si="0"/>
        <v>0</v>
      </c>
      <c r="K92" s="187" t="s">
        <v>5</v>
      </c>
      <c r="L92" s="104"/>
      <c r="M92" s="191" t="s">
        <v>5</v>
      </c>
      <c r="N92" s="192" t="s">
        <v>42</v>
      </c>
      <c r="O92" s="105"/>
      <c r="P92" s="193">
        <f t="shared" si="1"/>
        <v>0</v>
      </c>
      <c r="Q92" s="193">
        <v>0</v>
      </c>
      <c r="R92" s="193">
        <f t="shared" si="2"/>
        <v>0</v>
      </c>
      <c r="S92" s="193">
        <v>0</v>
      </c>
      <c r="T92" s="194">
        <f t="shared" si="3"/>
        <v>0</v>
      </c>
      <c r="AR92" s="93" t="s">
        <v>1744</v>
      </c>
      <c r="AT92" s="93" t="s">
        <v>171</v>
      </c>
      <c r="AU92" s="93" t="s">
        <v>81</v>
      </c>
      <c r="AY92" s="93" t="s">
        <v>169</v>
      </c>
      <c r="BE92" s="195">
        <f t="shared" si="4"/>
        <v>0</v>
      </c>
      <c r="BF92" s="195">
        <f t="shared" si="5"/>
        <v>0</v>
      </c>
      <c r="BG92" s="195">
        <f t="shared" si="6"/>
        <v>0</v>
      </c>
      <c r="BH92" s="195">
        <f t="shared" si="7"/>
        <v>0</v>
      </c>
      <c r="BI92" s="195">
        <f t="shared" si="8"/>
        <v>0</v>
      </c>
      <c r="BJ92" s="93" t="s">
        <v>79</v>
      </c>
      <c r="BK92" s="195">
        <f t="shared" si="9"/>
        <v>0</v>
      </c>
      <c r="BL92" s="93" t="s">
        <v>1744</v>
      </c>
      <c r="BM92" s="93" t="s">
        <v>1760</v>
      </c>
    </row>
    <row r="93" spans="2:65" s="173" customFormat="1" ht="29.85" customHeight="1" x14ac:dyDescent="0.3">
      <c r="B93" s="172"/>
      <c r="D93" s="174" t="s">
        <v>70</v>
      </c>
      <c r="E93" s="183" t="s">
        <v>1761</v>
      </c>
      <c r="F93" s="183" t="s">
        <v>1762</v>
      </c>
      <c r="J93" s="184">
        <f>BK93</f>
        <v>0</v>
      </c>
      <c r="L93" s="172"/>
      <c r="M93" s="177"/>
      <c r="N93" s="178"/>
      <c r="O93" s="178"/>
      <c r="P93" s="179">
        <f>SUM(P94:P104)</f>
        <v>0</v>
      </c>
      <c r="Q93" s="178"/>
      <c r="R93" s="179">
        <f>SUM(R94:R104)</f>
        <v>0</v>
      </c>
      <c r="S93" s="178"/>
      <c r="T93" s="180">
        <f>SUM(T94:T104)</f>
        <v>0</v>
      </c>
      <c r="AR93" s="174" t="s">
        <v>196</v>
      </c>
      <c r="AT93" s="181" t="s">
        <v>70</v>
      </c>
      <c r="AU93" s="181" t="s">
        <v>79</v>
      </c>
      <c r="AY93" s="174" t="s">
        <v>169</v>
      </c>
      <c r="BK93" s="182">
        <f>SUM(BK94:BK104)</f>
        <v>0</v>
      </c>
    </row>
    <row r="94" spans="2:65" s="103" customFormat="1" ht="16.5" customHeight="1" x14ac:dyDescent="0.3">
      <c r="B94" s="104"/>
      <c r="C94" s="185" t="s">
        <v>221</v>
      </c>
      <c r="D94" s="185" t="s">
        <v>171</v>
      </c>
      <c r="E94" s="186" t="s">
        <v>1763</v>
      </c>
      <c r="F94" s="187" t="s">
        <v>1764</v>
      </c>
      <c r="G94" s="188" t="s">
        <v>1743</v>
      </c>
      <c r="H94" s="189">
        <v>1</v>
      </c>
      <c r="I94" s="87"/>
      <c r="J94" s="190">
        <f t="shared" ref="J94:J104" si="10">ROUND(I94*H94,2)</f>
        <v>0</v>
      </c>
      <c r="K94" s="187" t="s">
        <v>175</v>
      </c>
      <c r="L94" s="104"/>
      <c r="M94" s="191" t="s">
        <v>5</v>
      </c>
      <c r="N94" s="192" t="s">
        <v>42</v>
      </c>
      <c r="O94" s="105"/>
      <c r="P94" s="193">
        <f t="shared" ref="P94:P104" si="11">O94*H94</f>
        <v>0</v>
      </c>
      <c r="Q94" s="193">
        <v>0</v>
      </c>
      <c r="R94" s="193">
        <f t="shared" ref="R94:R104" si="12">Q94*H94</f>
        <v>0</v>
      </c>
      <c r="S94" s="193">
        <v>0</v>
      </c>
      <c r="T94" s="194">
        <f t="shared" ref="T94:T104" si="13">S94*H94</f>
        <v>0</v>
      </c>
      <c r="AR94" s="93" t="s">
        <v>1744</v>
      </c>
      <c r="AT94" s="93" t="s">
        <v>171</v>
      </c>
      <c r="AU94" s="93" t="s">
        <v>81</v>
      </c>
      <c r="AY94" s="93" t="s">
        <v>169</v>
      </c>
      <c r="BE94" s="195">
        <f t="shared" ref="BE94:BE104" si="14">IF(N94="základní",J94,0)</f>
        <v>0</v>
      </c>
      <c r="BF94" s="195">
        <f t="shared" ref="BF94:BF104" si="15">IF(N94="snížená",J94,0)</f>
        <v>0</v>
      </c>
      <c r="BG94" s="195">
        <f t="shared" ref="BG94:BG104" si="16">IF(N94="zákl. přenesená",J94,0)</f>
        <v>0</v>
      </c>
      <c r="BH94" s="195">
        <f t="shared" ref="BH94:BH104" si="17">IF(N94="sníž. přenesená",J94,0)</f>
        <v>0</v>
      </c>
      <c r="BI94" s="195">
        <f t="shared" ref="BI94:BI104" si="18">IF(N94="nulová",J94,0)</f>
        <v>0</v>
      </c>
      <c r="BJ94" s="93" t="s">
        <v>79</v>
      </c>
      <c r="BK94" s="195">
        <f t="shared" ref="BK94:BK104" si="19">ROUND(I94*H94,2)</f>
        <v>0</v>
      </c>
      <c r="BL94" s="93" t="s">
        <v>1744</v>
      </c>
      <c r="BM94" s="93" t="s">
        <v>1765</v>
      </c>
    </row>
    <row r="95" spans="2:65" s="103" customFormat="1" ht="16.5" customHeight="1" x14ac:dyDescent="0.3">
      <c r="B95" s="104"/>
      <c r="C95" s="185" t="s">
        <v>225</v>
      </c>
      <c r="D95" s="185" t="s">
        <v>171</v>
      </c>
      <c r="E95" s="186" t="s">
        <v>1766</v>
      </c>
      <c r="F95" s="187" t="s">
        <v>1767</v>
      </c>
      <c r="G95" s="188" t="s">
        <v>1743</v>
      </c>
      <c r="H95" s="189">
        <v>1</v>
      </c>
      <c r="I95" s="87"/>
      <c r="J95" s="190">
        <f t="shared" si="10"/>
        <v>0</v>
      </c>
      <c r="K95" s="187" t="s">
        <v>1768</v>
      </c>
      <c r="L95" s="104"/>
      <c r="M95" s="191" t="s">
        <v>5</v>
      </c>
      <c r="N95" s="192" t="s">
        <v>42</v>
      </c>
      <c r="O95" s="105"/>
      <c r="P95" s="193">
        <f t="shared" si="11"/>
        <v>0</v>
      </c>
      <c r="Q95" s="193">
        <v>0</v>
      </c>
      <c r="R95" s="193">
        <f t="shared" si="12"/>
        <v>0</v>
      </c>
      <c r="S95" s="193">
        <v>0</v>
      </c>
      <c r="T95" s="194">
        <f t="shared" si="13"/>
        <v>0</v>
      </c>
      <c r="AR95" s="93" t="s">
        <v>1744</v>
      </c>
      <c r="AT95" s="93" t="s">
        <v>171</v>
      </c>
      <c r="AU95" s="93" t="s">
        <v>81</v>
      </c>
      <c r="AY95" s="93" t="s">
        <v>169</v>
      </c>
      <c r="BE95" s="195">
        <f t="shared" si="14"/>
        <v>0</v>
      </c>
      <c r="BF95" s="195">
        <f t="shared" si="15"/>
        <v>0</v>
      </c>
      <c r="BG95" s="195">
        <f t="shared" si="16"/>
        <v>0</v>
      </c>
      <c r="BH95" s="195">
        <f t="shared" si="17"/>
        <v>0</v>
      </c>
      <c r="BI95" s="195">
        <f t="shared" si="18"/>
        <v>0</v>
      </c>
      <c r="BJ95" s="93" t="s">
        <v>79</v>
      </c>
      <c r="BK95" s="195">
        <f t="shared" si="19"/>
        <v>0</v>
      </c>
      <c r="BL95" s="93" t="s">
        <v>1744</v>
      </c>
      <c r="BM95" s="93" t="s">
        <v>1769</v>
      </c>
    </row>
    <row r="96" spans="2:65" s="103" customFormat="1" ht="16.5" customHeight="1" x14ac:dyDescent="0.3">
      <c r="B96" s="104"/>
      <c r="C96" s="185" t="s">
        <v>232</v>
      </c>
      <c r="D96" s="185" t="s">
        <v>171</v>
      </c>
      <c r="E96" s="186" t="s">
        <v>1770</v>
      </c>
      <c r="F96" s="187" t="s">
        <v>1771</v>
      </c>
      <c r="G96" s="188" t="s">
        <v>1743</v>
      </c>
      <c r="H96" s="189">
        <v>1</v>
      </c>
      <c r="I96" s="87"/>
      <c r="J96" s="190">
        <f t="shared" si="10"/>
        <v>0</v>
      </c>
      <c r="K96" s="187" t="s">
        <v>1768</v>
      </c>
      <c r="L96" s="104"/>
      <c r="M96" s="191" t="s">
        <v>5</v>
      </c>
      <c r="N96" s="192" t="s">
        <v>42</v>
      </c>
      <c r="O96" s="105"/>
      <c r="P96" s="193">
        <f t="shared" si="11"/>
        <v>0</v>
      </c>
      <c r="Q96" s="193">
        <v>0</v>
      </c>
      <c r="R96" s="193">
        <f t="shared" si="12"/>
        <v>0</v>
      </c>
      <c r="S96" s="193">
        <v>0</v>
      </c>
      <c r="T96" s="194">
        <f t="shared" si="13"/>
        <v>0</v>
      </c>
      <c r="AR96" s="93" t="s">
        <v>1744</v>
      </c>
      <c r="AT96" s="93" t="s">
        <v>171</v>
      </c>
      <c r="AU96" s="93" t="s">
        <v>81</v>
      </c>
      <c r="AY96" s="93" t="s">
        <v>169</v>
      </c>
      <c r="BE96" s="195">
        <f t="shared" si="14"/>
        <v>0</v>
      </c>
      <c r="BF96" s="195">
        <f t="shared" si="15"/>
        <v>0</v>
      </c>
      <c r="BG96" s="195">
        <f t="shared" si="16"/>
        <v>0</v>
      </c>
      <c r="BH96" s="195">
        <f t="shared" si="17"/>
        <v>0</v>
      </c>
      <c r="BI96" s="195">
        <f t="shared" si="18"/>
        <v>0</v>
      </c>
      <c r="BJ96" s="93" t="s">
        <v>79</v>
      </c>
      <c r="BK96" s="195">
        <f t="shared" si="19"/>
        <v>0</v>
      </c>
      <c r="BL96" s="93" t="s">
        <v>1744</v>
      </c>
      <c r="BM96" s="93" t="s">
        <v>1772</v>
      </c>
    </row>
    <row r="97" spans="2:65" s="103" customFormat="1" ht="16.5" customHeight="1" x14ac:dyDescent="0.3">
      <c r="B97" s="104"/>
      <c r="C97" s="185" t="s">
        <v>104</v>
      </c>
      <c r="D97" s="185" t="s">
        <v>171</v>
      </c>
      <c r="E97" s="186" t="s">
        <v>1773</v>
      </c>
      <c r="F97" s="187" t="s">
        <v>1774</v>
      </c>
      <c r="G97" s="188" t="s">
        <v>1743</v>
      </c>
      <c r="H97" s="189">
        <v>1</v>
      </c>
      <c r="I97" s="87"/>
      <c r="J97" s="190">
        <f t="shared" si="10"/>
        <v>0</v>
      </c>
      <c r="K97" s="187" t="s">
        <v>175</v>
      </c>
      <c r="L97" s="104"/>
      <c r="M97" s="191" t="s">
        <v>5</v>
      </c>
      <c r="N97" s="192" t="s">
        <v>42</v>
      </c>
      <c r="O97" s="105"/>
      <c r="P97" s="193">
        <f t="shared" si="11"/>
        <v>0</v>
      </c>
      <c r="Q97" s="193">
        <v>0</v>
      </c>
      <c r="R97" s="193">
        <f t="shared" si="12"/>
        <v>0</v>
      </c>
      <c r="S97" s="193">
        <v>0</v>
      </c>
      <c r="T97" s="194">
        <f t="shared" si="13"/>
        <v>0</v>
      </c>
      <c r="AR97" s="93" t="s">
        <v>1744</v>
      </c>
      <c r="AT97" s="93" t="s">
        <v>171</v>
      </c>
      <c r="AU97" s="93" t="s">
        <v>81</v>
      </c>
      <c r="AY97" s="93" t="s">
        <v>169</v>
      </c>
      <c r="BE97" s="195">
        <f t="shared" si="14"/>
        <v>0</v>
      </c>
      <c r="BF97" s="195">
        <f t="shared" si="15"/>
        <v>0</v>
      </c>
      <c r="BG97" s="195">
        <f t="shared" si="16"/>
        <v>0</v>
      </c>
      <c r="BH97" s="195">
        <f t="shared" si="17"/>
        <v>0</v>
      </c>
      <c r="BI97" s="195">
        <f t="shared" si="18"/>
        <v>0</v>
      </c>
      <c r="BJ97" s="93" t="s">
        <v>79</v>
      </c>
      <c r="BK97" s="195">
        <f t="shared" si="19"/>
        <v>0</v>
      </c>
      <c r="BL97" s="93" t="s">
        <v>1744</v>
      </c>
      <c r="BM97" s="93" t="s">
        <v>1775</v>
      </c>
    </row>
    <row r="98" spans="2:65" s="103" customFormat="1" ht="16.5" customHeight="1" x14ac:dyDescent="0.3">
      <c r="B98" s="104"/>
      <c r="C98" s="185" t="s">
        <v>107</v>
      </c>
      <c r="D98" s="185" t="s">
        <v>171</v>
      </c>
      <c r="E98" s="186" t="s">
        <v>1776</v>
      </c>
      <c r="F98" s="187" t="s">
        <v>1777</v>
      </c>
      <c r="G98" s="188" t="s">
        <v>1743</v>
      </c>
      <c r="H98" s="189">
        <v>1</v>
      </c>
      <c r="I98" s="87"/>
      <c r="J98" s="190">
        <f t="shared" si="10"/>
        <v>0</v>
      </c>
      <c r="K98" s="187" t="s">
        <v>175</v>
      </c>
      <c r="L98" s="104"/>
      <c r="M98" s="191" t="s">
        <v>5</v>
      </c>
      <c r="N98" s="192" t="s">
        <v>42</v>
      </c>
      <c r="O98" s="105"/>
      <c r="P98" s="193">
        <f t="shared" si="11"/>
        <v>0</v>
      </c>
      <c r="Q98" s="193">
        <v>0</v>
      </c>
      <c r="R98" s="193">
        <f t="shared" si="12"/>
        <v>0</v>
      </c>
      <c r="S98" s="193">
        <v>0</v>
      </c>
      <c r="T98" s="194">
        <f t="shared" si="13"/>
        <v>0</v>
      </c>
      <c r="AR98" s="93" t="s">
        <v>1744</v>
      </c>
      <c r="AT98" s="93" t="s">
        <v>171</v>
      </c>
      <c r="AU98" s="93" t="s">
        <v>81</v>
      </c>
      <c r="AY98" s="93" t="s">
        <v>169</v>
      </c>
      <c r="BE98" s="195">
        <f t="shared" si="14"/>
        <v>0</v>
      </c>
      <c r="BF98" s="195">
        <f t="shared" si="15"/>
        <v>0</v>
      </c>
      <c r="BG98" s="195">
        <f t="shared" si="16"/>
        <v>0</v>
      </c>
      <c r="BH98" s="195">
        <f t="shared" si="17"/>
        <v>0</v>
      </c>
      <c r="BI98" s="195">
        <f t="shared" si="18"/>
        <v>0</v>
      </c>
      <c r="BJ98" s="93" t="s">
        <v>79</v>
      </c>
      <c r="BK98" s="195">
        <f t="shared" si="19"/>
        <v>0</v>
      </c>
      <c r="BL98" s="93" t="s">
        <v>1744</v>
      </c>
      <c r="BM98" s="93" t="s">
        <v>1778</v>
      </c>
    </row>
    <row r="99" spans="2:65" s="103" customFormat="1" ht="16.5" customHeight="1" x14ac:dyDescent="0.3">
      <c r="B99" s="104"/>
      <c r="C99" s="185" t="s">
        <v>246</v>
      </c>
      <c r="D99" s="185" t="s">
        <v>171</v>
      </c>
      <c r="E99" s="186" t="s">
        <v>1779</v>
      </c>
      <c r="F99" s="187" t="s">
        <v>1780</v>
      </c>
      <c r="G99" s="188" t="s">
        <v>1743</v>
      </c>
      <c r="H99" s="189">
        <v>1</v>
      </c>
      <c r="I99" s="87"/>
      <c r="J99" s="190">
        <f t="shared" si="10"/>
        <v>0</v>
      </c>
      <c r="K99" s="187" t="s">
        <v>175</v>
      </c>
      <c r="L99" s="104"/>
      <c r="M99" s="191" t="s">
        <v>5</v>
      </c>
      <c r="N99" s="192" t="s">
        <v>42</v>
      </c>
      <c r="O99" s="105"/>
      <c r="P99" s="193">
        <f t="shared" si="11"/>
        <v>0</v>
      </c>
      <c r="Q99" s="193">
        <v>0</v>
      </c>
      <c r="R99" s="193">
        <f t="shared" si="12"/>
        <v>0</v>
      </c>
      <c r="S99" s="193">
        <v>0</v>
      </c>
      <c r="T99" s="194">
        <f t="shared" si="13"/>
        <v>0</v>
      </c>
      <c r="AR99" s="93" t="s">
        <v>1744</v>
      </c>
      <c r="AT99" s="93" t="s">
        <v>171</v>
      </c>
      <c r="AU99" s="93" t="s">
        <v>81</v>
      </c>
      <c r="AY99" s="93" t="s">
        <v>169</v>
      </c>
      <c r="BE99" s="195">
        <f t="shared" si="14"/>
        <v>0</v>
      </c>
      <c r="BF99" s="195">
        <f t="shared" si="15"/>
        <v>0</v>
      </c>
      <c r="BG99" s="195">
        <f t="shared" si="16"/>
        <v>0</v>
      </c>
      <c r="BH99" s="195">
        <f t="shared" si="17"/>
        <v>0</v>
      </c>
      <c r="BI99" s="195">
        <f t="shared" si="18"/>
        <v>0</v>
      </c>
      <c r="BJ99" s="93" t="s">
        <v>79</v>
      </c>
      <c r="BK99" s="195">
        <f t="shared" si="19"/>
        <v>0</v>
      </c>
      <c r="BL99" s="93" t="s">
        <v>1744</v>
      </c>
      <c r="BM99" s="93" t="s">
        <v>1781</v>
      </c>
    </row>
    <row r="100" spans="2:65" s="103" customFormat="1" ht="16.5" customHeight="1" x14ac:dyDescent="0.3">
      <c r="B100" s="104"/>
      <c r="C100" s="185" t="s">
        <v>253</v>
      </c>
      <c r="D100" s="185" t="s">
        <v>171</v>
      </c>
      <c r="E100" s="186" t="s">
        <v>1782</v>
      </c>
      <c r="F100" s="187" t="s">
        <v>1783</v>
      </c>
      <c r="G100" s="188" t="s">
        <v>1743</v>
      </c>
      <c r="H100" s="189">
        <v>1</v>
      </c>
      <c r="I100" s="87"/>
      <c r="J100" s="190">
        <f t="shared" si="10"/>
        <v>0</v>
      </c>
      <c r="K100" s="187" t="s">
        <v>175</v>
      </c>
      <c r="L100" s="104"/>
      <c r="M100" s="191" t="s">
        <v>5</v>
      </c>
      <c r="N100" s="192" t="s">
        <v>42</v>
      </c>
      <c r="O100" s="105"/>
      <c r="P100" s="193">
        <f t="shared" si="11"/>
        <v>0</v>
      </c>
      <c r="Q100" s="193">
        <v>0</v>
      </c>
      <c r="R100" s="193">
        <f t="shared" si="12"/>
        <v>0</v>
      </c>
      <c r="S100" s="193">
        <v>0</v>
      </c>
      <c r="T100" s="194">
        <f t="shared" si="13"/>
        <v>0</v>
      </c>
      <c r="AR100" s="93" t="s">
        <v>1744</v>
      </c>
      <c r="AT100" s="93" t="s">
        <v>171</v>
      </c>
      <c r="AU100" s="93" t="s">
        <v>81</v>
      </c>
      <c r="AY100" s="93" t="s">
        <v>169</v>
      </c>
      <c r="BE100" s="195">
        <f t="shared" si="14"/>
        <v>0</v>
      </c>
      <c r="BF100" s="195">
        <f t="shared" si="15"/>
        <v>0</v>
      </c>
      <c r="BG100" s="195">
        <f t="shared" si="16"/>
        <v>0</v>
      </c>
      <c r="BH100" s="195">
        <f t="shared" si="17"/>
        <v>0</v>
      </c>
      <c r="BI100" s="195">
        <f t="shared" si="18"/>
        <v>0</v>
      </c>
      <c r="BJ100" s="93" t="s">
        <v>79</v>
      </c>
      <c r="BK100" s="195">
        <f t="shared" si="19"/>
        <v>0</v>
      </c>
      <c r="BL100" s="93" t="s">
        <v>1744</v>
      </c>
      <c r="BM100" s="93" t="s">
        <v>1784</v>
      </c>
    </row>
    <row r="101" spans="2:65" s="103" customFormat="1" ht="16.5" customHeight="1" x14ac:dyDescent="0.3">
      <c r="B101" s="104"/>
      <c r="C101" s="185" t="s">
        <v>257</v>
      </c>
      <c r="D101" s="185" t="s">
        <v>171</v>
      </c>
      <c r="E101" s="186" t="s">
        <v>1785</v>
      </c>
      <c r="F101" s="187" t="s">
        <v>1786</v>
      </c>
      <c r="G101" s="188" t="s">
        <v>1743</v>
      </c>
      <c r="H101" s="189">
        <v>1</v>
      </c>
      <c r="I101" s="87"/>
      <c r="J101" s="190">
        <f t="shared" si="10"/>
        <v>0</v>
      </c>
      <c r="K101" s="187" t="s">
        <v>175</v>
      </c>
      <c r="L101" s="104"/>
      <c r="M101" s="191" t="s">
        <v>5</v>
      </c>
      <c r="N101" s="192" t="s">
        <v>42</v>
      </c>
      <c r="O101" s="105"/>
      <c r="P101" s="193">
        <f t="shared" si="11"/>
        <v>0</v>
      </c>
      <c r="Q101" s="193">
        <v>0</v>
      </c>
      <c r="R101" s="193">
        <f t="shared" si="12"/>
        <v>0</v>
      </c>
      <c r="S101" s="193">
        <v>0</v>
      </c>
      <c r="T101" s="194">
        <f t="shared" si="13"/>
        <v>0</v>
      </c>
      <c r="AR101" s="93" t="s">
        <v>1744</v>
      </c>
      <c r="AT101" s="93" t="s">
        <v>171</v>
      </c>
      <c r="AU101" s="93" t="s">
        <v>81</v>
      </c>
      <c r="AY101" s="93" t="s">
        <v>169</v>
      </c>
      <c r="BE101" s="195">
        <f t="shared" si="14"/>
        <v>0</v>
      </c>
      <c r="BF101" s="195">
        <f t="shared" si="15"/>
        <v>0</v>
      </c>
      <c r="BG101" s="195">
        <f t="shared" si="16"/>
        <v>0</v>
      </c>
      <c r="BH101" s="195">
        <f t="shared" si="17"/>
        <v>0</v>
      </c>
      <c r="BI101" s="195">
        <f t="shared" si="18"/>
        <v>0</v>
      </c>
      <c r="BJ101" s="93" t="s">
        <v>79</v>
      </c>
      <c r="BK101" s="195">
        <f t="shared" si="19"/>
        <v>0</v>
      </c>
      <c r="BL101" s="93" t="s">
        <v>1744</v>
      </c>
      <c r="BM101" s="93" t="s">
        <v>1787</v>
      </c>
    </row>
    <row r="102" spans="2:65" s="103" customFormat="1" ht="16.5" customHeight="1" x14ac:dyDescent="0.3">
      <c r="B102" s="104"/>
      <c r="C102" s="185" t="s">
        <v>11</v>
      </c>
      <c r="D102" s="185" t="s">
        <v>171</v>
      </c>
      <c r="E102" s="186" t="s">
        <v>1788</v>
      </c>
      <c r="F102" s="187" t="s">
        <v>1789</v>
      </c>
      <c r="G102" s="188" t="s">
        <v>1743</v>
      </c>
      <c r="H102" s="189">
        <v>1</v>
      </c>
      <c r="I102" s="87"/>
      <c r="J102" s="190">
        <f t="shared" si="10"/>
        <v>0</v>
      </c>
      <c r="K102" s="187" t="s">
        <v>175</v>
      </c>
      <c r="L102" s="104"/>
      <c r="M102" s="191" t="s">
        <v>5</v>
      </c>
      <c r="N102" s="192" t="s">
        <v>42</v>
      </c>
      <c r="O102" s="105"/>
      <c r="P102" s="193">
        <f t="shared" si="11"/>
        <v>0</v>
      </c>
      <c r="Q102" s="193">
        <v>0</v>
      </c>
      <c r="R102" s="193">
        <f t="shared" si="12"/>
        <v>0</v>
      </c>
      <c r="S102" s="193">
        <v>0</v>
      </c>
      <c r="T102" s="194">
        <f t="shared" si="13"/>
        <v>0</v>
      </c>
      <c r="AR102" s="93" t="s">
        <v>1744</v>
      </c>
      <c r="AT102" s="93" t="s">
        <v>171</v>
      </c>
      <c r="AU102" s="93" t="s">
        <v>81</v>
      </c>
      <c r="AY102" s="93" t="s">
        <v>169</v>
      </c>
      <c r="BE102" s="195">
        <f t="shared" si="14"/>
        <v>0</v>
      </c>
      <c r="BF102" s="195">
        <f t="shared" si="15"/>
        <v>0</v>
      </c>
      <c r="BG102" s="195">
        <f t="shared" si="16"/>
        <v>0</v>
      </c>
      <c r="BH102" s="195">
        <f t="shared" si="17"/>
        <v>0</v>
      </c>
      <c r="BI102" s="195">
        <f t="shared" si="18"/>
        <v>0</v>
      </c>
      <c r="BJ102" s="93" t="s">
        <v>79</v>
      </c>
      <c r="BK102" s="195">
        <f t="shared" si="19"/>
        <v>0</v>
      </c>
      <c r="BL102" s="93" t="s">
        <v>1744</v>
      </c>
      <c r="BM102" s="93" t="s">
        <v>1790</v>
      </c>
    </row>
    <row r="103" spans="2:65" s="103" customFormat="1" ht="16.5" customHeight="1" x14ac:dyDescent="0.3">
      <c r="B103" s="104"/>
      <c r="C103" s="185" t="s">
        <v>266</v>
      </c>
      <c r="D103" s="185" t="s">
        <v>171</v>
      </c>
      <c r="E103" s="186" t="s">
        <v>1791</v>
      </c>
      <c r="F103" s="187" t="s">
        <v>1792</v>
      </c>
      <c r="G103" s="188" t="s">
        <v>1743</v>
      </c>
      <c r="H103" s="189">
        <v>1</v>
      </c>
      <c r="I103" s="87"/>
      <c r="J103" s="190">
        <f t="shared" si="10"/>
        <v>0</v>
      </c>
      <c r="K103" s="187" t="s">
        <v>1768</v>
      </c>
      <c r="L103" s="104"/>
      <c r="M103" s="191" t="s">
        <v>5</v>
      </c>
      <c r="N103" s="192" t="s">
        <v>42</v>
      </c>
      <c r="O103" s="105"/>
      <c r="P103" s="193">
        <f t="shared" si="11"/>
        <v>0</v>
      </c>
      <c r="Q103" s="193">
        <v>0</v>
      </c>
      <c r="R103" s="193">
        <f t="shared" si="12"/>
        <v>0</v>
      </c>
      <c r="S103" s="193">
        <v>0</v>
      </c>
      <c r="T103" s="194">
        <f t="shared" si="13"/>
        <v>0</v>
      </c>
      <c r="AR103" s="93" t="s">
        <v>1744</v>
      </c>
      <c r="AT103" s="93" t="s">
        <v>171</v>
      </c>
      <c r="AU103" s="93" t="s">
        <v>81</v>
      </c>
      <c r="AY103" s="93" t="s">
        <v>169</v>
      </c>
      <c r="BE103" s="195">
        <f t="shared" si="14"/>
        <v>0</v>
      </c>
      <c r="BF103" s="195">
        <f t="shared" si="15"/>
        <v>0</v>
      </c>
      <c r="BG103" s="195">
        <f t="shared" si="16"/>
        <v>0</v>
      </c>
      <c r="BH103" s="195">
        <f t="shared" si="17"/>
        <v>0</v>
      </c>
      <c r="BI103" s="195">
        <f t="shared" si="18"/>
        <v>0</v>
      </c>
      <c r="BJ103" s="93" t="s">
        <v>79</v>
      </c>
      <c r="BK103" s="195">
        <f t="shared" si="19"/>
        <v>0</v>
      </c>
      <c r="BL103" s="93" t="s">
        <v>1744</v>
      </c>
      <c r="BM103" s="93" t="s">
        <v>1793</v>
      </c>
    </row>
    <row r="104" spans="2:65" s="103" customFormat="1" ht="16.5" customHeight="1" x14ac:dyDescent="0.3">
      <c r="B104" s="104"/>
      <c r="C104" s="185" t="s">
        <v>274</v>
      </c>
      <c r="D104" s="185" t="s">
        <v>171</v>
      </c>
      <c r="E104" s="186" t="s">
        <v>1794</v>
      </c>
      <c r="F104" s="187" t="s">
        <v>1795</v>
      </c>
      <c r="G104" s="188" t="s">
        <v>1743</v>
      </c>
      <c r="H104" s="189">
        <v>1</v>
      </c>
      <c r="I104" s="87"/>
      <c r="J104" s="190">
        <f t="shared" si="10"/>
        <v>0</v>
      </c>
      <c r="K104" s="187" t="s">
        <v>175</v>
      </c>
      <c r="L104" s="104"/>
      <c r="M104" s="191" t="s">
        <v>5</v>
      </c>
      <c r="N104" s="192" t="s">
        <v>42</v>
      </c>
      <c r="O104" s="105"/>
      <c r="P104" s="193">
        <f t="shared" si="11"/>
        <v>0</v>
      </c>
      <c r="Q104" s="193">
        <v>0</v>
      </c>
      <c r="R104" s="193">
        <f t="shared" si="12"/>
        <v>0</v>
      </c>
      <c r="S104" s="193">
        <v>0</v>
      </c>
      <c r="T104" s="194">
        <f t="shared" si="13"/>
        <v>0</v>
      </c>
      <c r="AR104" s="93" t="s">
        <v>1744</v>
      </c>
      <c r="AT104" s="93" t="s">
        <v>171</v>
      </c>
      <c r="AU104" s="93" t="s">
        <v>81</v>
      </c>
      <c r="AY104" s="93" t="s">
        <v>169</v>
      </c>
      <c r="BE104" s="195">
        <f t="shared" si="14"/>
        <v>0</v>
      </c>
      <c r="BF104" s="195">
        <f t="shared" si="15"/>
        <v>0</v>
      </c>
      <c r="BG104" s="195">
        <f t="shared" si="16"/>
        <v>0</v>
      </c>
      <c r="BH104" s="195">
        <f t="shared" si="17"/>
        <v>0</v>
      </c>
      <c r="BI104" s="195">
        <f t="shared" si="18"/>
        <v>0</v>
      </c>
      <c r="BJ104" s="93" t="s">
        <v>79</v>
      </c>
      <c r="BK104" s="195">
        <f t="shared" si="19"/>
        <v>0</v>
      </c>
      <c r="BL104" s="93" t="s">
        <v>1744</v>
      </c>
      <c r="BM104" s="93" t="s">
        <v>1796</v>
      </c>
    </row>
    <row r="105" spans="2:65" s="173" customFormat="1" ht="29.85" customHeight="1" x14ac:dyDescent="0.3">
      <c r="B105" s="172"/>
      <c r="D105" s="174" t="s">
        <v>70</v>
      </c>
      <c r="E105" s="183" t="s">
        <v>1797</v>
      </c>
      <c r="F105" s="183" t="s">
        <v>1798</v>
      </c>
      <c r="J105" s="184">
        <f>BK105</f>
        <v>0</v>
      </c>
      <c r="L105" s="172"/>
      <c r="M105" s="177"/>
      <c r="N105" s="178"/>
      <c r="O105" s="178"/>
      <c r="P105" s="179">
        <f>P106</f>
        <v>0</v>
      </c>
      <c r="Q105" s="178"/>
      <c r="R105" s="179">
        <f>R106</f>
        <v>0</v>
      </c>
      <c r="S105" s="178"/>
      <c r="T105" s="180">
        <f>T106</f>
        <v>0</v>
      </c>
      <c r="AR105" s="174" t="s">
        <v>196</v>
      </c>
      <c r="AT105" s="181" t="s">
        <v>70</v>
      </c>
      <c r="AU105" s="181" t="s">
        <v>79</v>
      </c>
      <c r="AY105" s="174" t="s">
        <v>169</v>
      </c>
      <c r="BK105" s="182">
        <f>BK106</f>
        <v>0</v>
      </c>
    </row>
    <row r="106" spans="2:65" s="103" customFormat="1" ht="16.5" customHeight="1" x14ac:dyDescent="0.3">
      <c r="B106" s="104"/>
      <c r="C106" s="185" t="s">
        <v>278</v>
      </c>
      <c r="D106" s="185" t="s">
        <v>171</v>
      </c>
      <c r="E106" s="186" t="s">
        <v>1799</v>
      </c>
      <c r="F106" s="187" t="s">
        <v>1800</v>
      </c>
      <c r="G106" s="188" t="s">
        <v>1743</v>
      </c>
      <c r="H106" s="189">
        <v>1</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1744</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1744</v>
      </c>
      <c r="BM106" s="93" t="s">
        <v>1801</v>
      </c>
    </row>
    <row r="107" spans="2:65" s="173" customFormat="1" ht="29.85" customHeight="1" x14ac:dyDescent="0.3">
      <c r="B107" s="172"/>
      <c r="D107" s="174" t="s">
        <v>70</v>
      </c>
      <c r="E107" s="183" t="s">
        <v>1802</v>
      </c>
      <c r="F107" s="183" t="s">
        <v>1803</v>
      </c>
      <c r="J107" s="184">
        <f>BK107</f>
        <v>0</v>
      </c>
      <c r="L107" s="172"/>
      <c r="M107" s="177"/>
      <c r="N107" s="178"/>
      <c r="O107" s="178"/>
      <c r="P107" s="179">
        <f>SUM(P108:P110)</f>
        <v>0</v>
      </c>
      <c r="Q107" s="178"/>
      <c r="R107" s="179">
        <f>SUM(R108:R110)</f>
        <v>0</v>
      </c>
      <c r="S107" s="178"/>
      <c r="T107" s="180">
        <f>SUM(T108:T110)</f>
        <v>0</v>
      </c>
      <c r="AR107" s="174" t="s">
        <v>196</v>
      </c>
      <c r="AT107" s="181" t="s">
        <v>70</v>
      </c>
      <c r="AU107" s="181" t="s">
        <v>79</v>
      </c>
      <c r="AY107" s="174" t="s">
        <v>169</v>
      </c>
      <c r="BK107" s="182">
        <f>SUM(BK108:BK110)</f>
        <v>0</v>
      </c>
    </row>
    <row r="108" spans="2:65" s="103" customFormat="1" ht="16.5" customHeight="1" x14ac:dyDescent="0.3">
      <c r="B108" s="104"/>
      <c r="C108" s="185" t="s">
        <v>284</v>
      </c>
      <c r="D108" s="185" t="s">
        <v>171</v>
      </c>
      <c r="E108" s="186" t="s">
        <v>1804</v>
      </c>
      <c r="F108" s="187" t="s">
        <v>1805</v>
      </c>
      <c r="G108" s="188" t="s">
        <v>1743</v>
      </c>
      <c r="H108" s="189">
        <v>1</v>
      </c>
      <c r="I108" s="87"/>
      <c r="J108" s="190">
        <f>ROUND(I108*H108,2)</f>
        <v>0</v>
      </c>
      <c r="K108" s="187" t="s">
        <v>175</v>
      </c>
      <c r="L108" s="104"/>
      <c r="M108" s="191" t="s">
        <v>5</v>
      </c>
      <c r="N108" s="192" t="s">
        <v>42</v>
      </c>
      <c r="O108" s="105"/>
      <c r="P108" s="193">
        <f>O108*H108</f>
        <v>0</v>
      </c>
      <c r="Q108" s="193">
        <v>0</v>
      </c>
      <c r="R108" s="193">
        <f>Q108*H108</f>
        <v>0</v>
      </c>
      <c r="S108" s="193">
        <v>0</v>
      </c>
      <c r="T108" s="194">
        <f>S108*H108</f>
        <v>0</v>
      </c>
      <c r="AR108" s="93" t="s">
        <v>1744</v>
      </c>
      <c r="AT108" s="93" t="s">
        <v>171</v>
      </c>
      <c r="AU108" s="93" t="s">
        <v>81</v>
      </c>
      <c r="AY108" s="93" t="s">
        <v>169</v>
      </c>
      <c r="BE108" s="195">
        <f>IF(N108="základní",J108,0)</f>
        <v>0</v>
      </c>
      <c r="BF108" s="195">
        <f>IF(N108="snížená",J108,0)</f>
        <v>0</v>
      </c>
      <c r="BG108" s="195">
        <f>IF(N108="zákl. přenesená",J108,0)</f>
        <v>0</v>
      </c>
      <c r="BH108" s="195">
        <f>IF(N108="sníž. přenesená",J108,0)</f>
        <v>0</v>
      </c>
      <c r="BI108" s="195">
        <f>IF(N108="nulová",J108,0)</f>
        <v>0</v>
      </c>
      <c r="BJ108" s="93" t="s">
        <v>79</v>
      </c>
      <c r="BK108" s="195">
        <f>ROUND(I108*H108,2)</f>
        <v>0</v>
      </c>
      <c r="BL108" s="93" t="s">
        <v>1744</v>
      </c>
      <c r="BM108" s="93" t="s">
        <v>1806</v>
      </c>
    </row>
    <row r="109" spans="2:65" s="103" customFormat="1" ht="16.5" customHeight="1" x14ac:dyDescent="0.3">
      <c r="B109" s="104"/>
      <c r="C109" s="185" t="s">
        <v>289</v>
      </c>
      <c r="D109" s="185" t="s">
        <v>171</v>
      </c>
      <c r="E109" s="186" t="s">
        <v>1807</v>
      </c>
      <c r="F109" s="187" t="s">
        <v>1808</v>
      </c>
      <c r="G109" s="188" t="s">
        <v>1743</v>
      </c>
      <c r="H109" s="189">
        <v>1</v>
      </c>
      <c r="I109" s="87"/>
      <c r="J109" s="190">
        <f>ROUND(I109*H109,2)</f>
        <v>0</v>
      </c>
      <c r="K109" s="187" t="s">
        <v>175</v>
      </c>
      <c r="L109" s="104"/>
      <c r="M109" s="191" t="s">
        <v>5</v>
      </c>
      <c r="N109" s="192" t="s">
        <v>42</v>
      </c>
      <c r="O109" s="105"/>
      <c r="P109" s="193">
        <f>O109*H109</f>
        <v>0</v>
      </c>
      <c r="Q109" s="193">
        <v>0</v>
      </c>
      <c r="R109" s="193">
        <f>Q109*H109</f>
        <v>0</v>
      </c>
      <c r="S109" s="193">
        <v>0</v>
      </c>
      <c r="T109" s="194">
        <f>S109*H109</f>
        <v>0</v>
      </c>
      <c r="AR109" s="93" t="s">
        <v>1744</v>
      </c>
      <c r="AT109" s="93" t="s">
        <v>171</v>
      </c>
      <c r="AU109" s="93" t="s">
        <v>81</v>
      </c>
      <c r="AY109" s="93" t="s">
        <v>169</v>
      </c>
      <c r="BE109" s="195">
        <f>IF(N109="základní",J109,0)</f>
        <v>0</v>
      </c>
      <c r="BF109" s="195">
        <f>IF(N109="snížená",J109,0)</f>
        <v>0</v>
      </c>
      <c r="BG109" s="195">
        <f>IF(N109="zákl. přenesená",J109,0)</f>
        <v>0</v>
      </c>
      <c r="BH109" s="195">
        <f>IF(N109="sníž. přenesená",J109,0)</f>
        <v>0</v>
      </c>
      <c r="BI109" s="195">
        <f>IF(N109="nulová",J109,0)</f>
        <v>0</v>
      </c>
      <c r="BJ109" s="93" t="s">
        <v>79</v>
      </c>
      <c r="BK109" s="195">
        <f>ROUND(I109*H109,2)</f>
        <v>0</v>
      </c>
      <c r="BL109" s="93" t="s">
        <v>1744</v>
      </c>
      <c r="BM109" s="93" t="s">
        <v>1809</v>
      </c>
    </row>
    <row r="110" spans="2:65" s="103" customFormat="1" ht="16.5" customHeight="1" x14ac:dyDescent="0.3">
      <c r="B110" s="104"/>
      <c r="C110" s="185" t="s">
        <v>10</v>
      </c>
      <c r="D110" s="185" t="s">
        <v>171</v>
      </c>
      <c r="E110" s="186" t="s">
        <v>1810</v>
      </c>
      <c r="F110" s="187" t="s">
        <v>1808</v>
      </c>
      <c r="G110" s="188" t="s">
        <v>1743</v>
      </c>
      <c r="H110" s="189">
        <v>1</v>
      </c>
      <c r="I110" s="87"/>
      <c r="J110" s="190">
        <f>ROUND(I110*H110,2)</f>
        <v>0</v>
      </c>
      <c r="K110" s="187" t="s">
        <v>5</v>
      </c>
      <c r="L110" s="104"/>
      <c r="M110" s="191" t="s">
        <v>5</v>
      </c>
      <c r="N110" s="192" t="s">
        <v>42</v>
      </c>
      <c r="O110" s="105"/>
      <c r="P110" s="193">
        <f>O110*H110</f>
        <v>0</v>
      </c>
      <c r="Q110" s="193">
        <v>0</v>
      </c>
      <c r="R110" s="193">
        <f>Q110*H110</f>
        <v>0</v>
      </c>
      <c r="S110" s="193">
        <v>0</v>
      </c>
      <c r="T110" s="194">
        <f>S110*H110</f>
        <v>0</v>
      </c>
      <c r="AR110" s="93" t="s">
        <v>1744</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1744</v>
      </c>
      <c r="BM110" s="93" t="s">
        <v>1811</v>
      </c>
    </row>
    <row r="111" spans="2:65" s="173" customFormat="1" ht="29.85" customHeight="1" x14ac:dyDescent="0.3">
      <c r="B111" s="172"/>
      <c r="D111" s="174" t="s">
        <v>70</v>
      </c>
      <c r="E111" s="183" t="s">
        <v>1812</v>
      </c>
      <c r="F111" s="183" t="s">
        <v>1813</v>
      </c>
      <c r="J111" s="184">
        <f>BK111</f>
        <v>0</v>
      </c>
      <c r="L111" s="172"/>
      <c r="M111" s="177"/>
      <c r="N111" s="178"/>
      <c r="O111" s="178"/>
      <c r="P111" s="179">
        <f>P112</f>
        <v>0</v>
      </c>
      <c r="Q111" s="178"/>
      <c r="R111" s="179">
        <f>R112</f>
        <v>0</v>
      </c>
      <c r="S111" s="178"/>
      <c r="T111" s="180">
        <f>T112</f>
        <v>0</v>
      </c>
      <c r="AR111" s="174" t="s">
        <v>196</v>
      </c>
      <c r="AT111" s="181" t="s">
        <v>70</v>
      </c>
      <c r="AU111" s="181" t="s">
        <v>79</v>
      </c>
      <c r="AY111" s="174" t="s">
        <v>169</v>
      </c>
      <c r="BK111" s="182">
        <f>BK112</f>
        <v>0</v>
      </c>
    </row>
    <row r="112" spans="2:65" s="103" customFormat="1" ht="16.5" customHeight="1" x14ac:dyDescent="0.3">
      <c r="B112" s="104"/>
      <c r="C112" s="185" t="s">
        <v>303</v>
      </c>
      <c r="D112" s="185" t="s">
        <v>171</v>
      </c>
      <c r="E112" s="186" t="s">
        <v>1814</v>
      </c>
      <c r="F112" s="187" t="s">
        <v>1815</v>
      </c>
      <c r="G112" s="188" t="s">
        <v>1743</v>
      </c>
      <c r="H112" s="189">
        <v>1</v>
      </c>
      <c r="I112" s="87"/>
      <c r="J112" s="190">
        <f>ROUND(I112*H112,2)</f>
        <v>0</v>
      </c>
      <c r="K112" s="187" t="s">
        <v>175</v>
      </c>
      <c r="L112" s="104"/>
      <c r="M112" s="191" t="s">
        <v>5</v>
      </c>
      <c r="N112" s="192" t="s">
        <v>42</v>
      </c>
      <c r="O112" s="105"/>
      <c r="P112" s="193">
        <f>O112*H112</f>
        <v>0</v>
      </c>
      <c r="Q112" s="193">
        <v>0</v>
      </c>
      <c r="R112" s="193">
        <f>Q112*H112</f>
        <v>0</v>
      </c>
      <c r="S112" s="193">
        <v>0</v>
      </c>
      <c r="T112" s="194">
        <f>S112*H112</f>
        <v>0</v>
      </c>
      <c r="AR112" s="93" t="s">
        <v>1744</v>
      </c>
      <c r="AT112" s="93" t="s">
        <v>171</v>
      </c>
      <c r="AU112" s="93" t="s">
        <v>81</v>
      </c>
      <c r="AY112" s="93" t="s">
        <v>169</v>
      </c>
      <c r="BE112" s="195">
        <f>IF(N112="základní",J112,0)</f>
        <v>0</v>
      </c>
      <c r="BF112" s="195">
        <f>IF(N112="snížená",J112,0)</f>
        <v>0</v>
      </c>
      <c r="BG112" s="195">
        <f>IF(N112="zákl. přenesená",J112,0)</f>
        <v>0</v>
      </c>
      <c r="BH112" s="195">
        <f>IF(N112="sníž. přenesená",J112,0)</f>
        <v>0</v>
      </c>
      <c r="BI112" s="195">
        <f>IF(N112="nulová",J112,0)</f>
        <v>0</v>
      </c>
      <c r="BJ112" s="93" t="s">
        <v>79</v>
      </c>
      <c r="BK112" s="195">
        <f>ROUND(I112*H112,2)</f>
        <v>0</v>
      </c>
      <c r="BL112" s="93" t="s">
        <v>1744</v>
      </c>
      <c r="BM112" s="93" t="s">
        <v>1816</v>
      </c>
    </row>
    <row r="113" spans="2:65" s="173" customFormat="1" ht="29.85" customHeight="1" x14ac:dyDescent="0.3">
      <c r="B113" s="172"/>
      <c r="D113" s="174" t="s">
        <v>70</v>
      </c>
      <c r="E113" s="183" t="s">
        <v>1817</v>
      </c>
      <c r="F113" s="183" t="s">
        <v>1818</v>
      </c>
      <c r="J113" s="184">
        <f>BK113</f>
        <v>0</v>
      </c>
      <c r="L113" s="172"/>
      <c r="M113" s="177"/>
      <c r="N113" s="178"/>
      <c r="O113" s="178"/>
      <c r="P113" s="179">
        <f>P114</f>
        <v>0</v>
      </c>
      <c r="Q113" s="178"/>
      <c r="R113" s="179">
        <f>R114</f>
        <v>0</v>
      </c>
      <c r="S113" s="178"/>
      <c r="T113" s="180">
        <f>T114</f>
        <v>0</v>
      </c>
      <c r="AR113" s="174" t="s">
        <v>196</v>
      </c>
      <c r="AT113" s="181" t="s">
        <v>70</v>
      </c>
      <c r="AU113" s="181" t="s">
        <v>79</v>
      </c>
      <c r="AY113" s="174" t="s">
        <v>169</v>
      </c>
      <c r="BK113" s="182">
        <f>BK114</f>
        <v>0</v>
      </c>
    </row>
    <row r="114" spans="2:65" s="103" customFormat="1" ht="16.5" customHeight="1" x14ac:dyDescent="0.3">
      <c r="B114" s="104"/>
      <c r="C114" s="185" t="s">
        <v>308</v>
      </c>
      <c r="D114" s="185" t="s">
        <v>171</v>
      </c>
      <c r="E114" s="186" t="s">
        <v>1819</v>
      </c>
      <c r="F114" s="187" t="s">
        <v>1820</v>
      </c>
      <c r="G114" s="188" t="s">
        <v>1743</v>
      </c>
      <c r="H114" s="189">
        <v>1</v>
      </c>
      <c r="I114" s="87"/>
      <c r="J114" s="190">
        <f>ROUND(I114*H114,2)</f>
        <v>0</v>
      </c>
      <c r="K114" s="187" t="s">
        <v>1768</v>
      </c>
      <c r="L114" s="104"/>
      <c r="M114" s="191" t="s">
        <v>5</v>
      </c>
      <c r="N114" s="192" t="s">
        <v>42</v>
      </c>
      <c r="O114" s="105"/>
      <c r="P114" s="193">
        <f>O114*H114</f>
        <v>0</v>
      </c>
      <c r="Q114" s="193">
        <v>0</v>
      </c>
      <c r="R114" s="193">
        <f>Q114*H114</f>
        <v>0</v>
      </c>
      <c r="S114" s="193">
        <v>0</v>
      </c>
      <c r="T114" s="194">
        <f>S114*H114</f>
        <v>0</v>
      </c>
      <c r="AR114" s="93" t="s">
        <v>1744</v>
      </c>
      <c r="AT114" s="93" t="s">
        <v>171</v>
      </c>
      <c r="AU114" s="93" t="s">
        <v>81</v>
      </c>
      <c r="AY114" s="93" t="s">
        <v>169</v>
      </c>
      <c r="BE114" s="195">
        <f>IF(N114="základní",J114,0)</f>
        <v>0</v>
      </c>
      <c r="BF114" s="195">
        <f>IF(N114="snížená",J114,0)</f>
        <v>0</v>
      </c>
      <c r="BG114" s="195">
        <f>IF(N114="zákl. přenesená",J114,0)</f>
        <v>0</v>
      </c>
      <c r="BH114" s="195">
        <f>IF(N114="sníž. přenesená",J114,0)</f>
        <v>0</v>
      </c>
      <c r="BI114" s="195">
        <f>IF(N114="nulová",J114,0)</f>
        <v>0</v>
      </c>
      <c r="BJ114" s="93" t="s">
        <v>79</v>
      </c>
      <c r="BK114" s="195">
        <f>ROUND(I114*H114,2)</f>
        <v>0</v>
      </c>
      <c r="BL114" s="93" t="s">
        <v>1744</v>
      </c>
      <c r="BM114" s="93" t="s">
        <v>1821</v>
      </c>
    </row>
    <row r="115" spans="2:65" s="173" customFormat="1" ht="29.85" customHeight="1" x14ac:dyDescent="0.3">
      <c r="B115" s="172"/>
      <c r="D115" s="174" t="s">
        <v>70</v>
      </c>
      <c r="E115" s="183" t="s">
        <v>1822</v>
      </c>
      <c r="F115" s="183" t="s">
        <v>1823</v>
      </c>
      <c r="J115" s="184">
        <f>BK115</f>
        <v>0</v>
      </c>
      <c r="L115" s="172"/>
      <c r="M115" s="177"/>
      <c r="N115" s="178"/>
      <c r="O115" s="178"/>
      <c r="P115" s="179">
        <f>P116</f>
        <v>0</v>
      </c>
      <c r="Q115" s="178"/>
      <c r="R115" s="179">
        <f>R116</f>
        <v>0</v>
      </c>
      <c r="S115" s="178"/>
      <c r="T115" s="180">
        <f>T116</f>
        <v>0</v>
      </c>
      <c r="AR115" s="174" t="s">
        <v>196</v>
      </c>
      <c r="AT115" s="181" t="s">
        <v>70</v>
      </c>
      <c r="AU115" s="181" t="s">
        <v>79</v>
      </c>
      <c r="AY115" s="174" t="s">
        <v>169</v>
      </c>
      <c r="BK115" s="182">
        <f>BK116</f>
        <v>0</v>
      </c>
    </row>
    <row r="116" spans="2:65" s="103" customFormat="1" ht="16.5" customHeight="1" x14ac:dyDescent="0.3">
      <c r="B116" s="104"/>
      <c r="C116" s="185" t="s">
        <v>288</v>
      </c>
      <c r="D116" s="185" t="s">
        <v>171</v>
      </c>
      <c r="E116" s="186" t="s">
        <v>1824</v>
      </c>
      <c r="F116" s="187" t="s">
        <v>1825</v>
      </c>
      <c r="G116" s="188" t="s">
        <v>1743</v>
      </c>
      <c r="H116" s="189">
        <v>1</v>
      </c>
      <c r="I116" s="87"/>
      <c r="J116" s="190">
        <f>ROUND(I116*H116,2)</f>
        <v>0</v>
      </c>
      <c r="K116" s="187" t="s">
        <v>1768</v>
      </c>
      <c r="L116" s="104"/>
      <c r="M116" s="191" t="s">
        <v>5</v>
      </c>
      <c r="N116" s="240" t="s">
        <v>42</v>
      </c>
      <c r="O116" s="241"/>
      <c r="P116" s="242">
        <f>O116*H116</f>
        <v>0</v>
      </c>
      <c r="Q116" s="242">
        <v>0</v>
      </c>
      <c r="R116" s="242">
        <f>Q116*H116</f>
        <v>0</v>
      </c>
      <c r="S116" s="242">
        <v>0</v>
      </c>
      <c r="T116" s="243">
        <f>S116*H116</f>
        <v>0</v>
      </c>
      <c r="AR116" s="93" t="s">
        <v>1744</v>
      </c>
      <c r="AT116" s="93" t="s">
        <v>171</v>
      </c>
      <c r="AU116" s="93" t="s">
        <v>81</v>
      </c>
      <c r="AY116" s="93" t="s">
        <v>169</v>
      </c>
      <c r="BE116" s="195">
        <f>IF(N116="základní",J116,0)</f>
        <v>0</v>
      </c>
      <c r="BF116" s="195">
        <f>IF(N116="snížená",J116,0)</f>
        <v>0</v>
      </c>
      <c r="BG116" s="195">
        <f>IF(N116="zákl. přenesená",J116,0)</f>
        <v>0</v>
      </c>
      <c r="BH116" s="195">
        <f>IF(N116="sníž. přenesená",J116,0)</f>
        <v>0</v>
      </c>
      <c r="BI116" s="195">
        <f>IF(N116="nulová",J116,0)</f>
        <v>0</v>
      </c>
      <c r="BJ116" s="93" t="s">
        <v>79</v>
      </c>
      <c r="BK116" s="195">
        <f>ROUND(I116*H116,2)</f>
        <v>0</v>
      </c>
      <c r="BL116" s="93" t="s">
        <v>1744</v>
      </c>
      <c r="BM116" s="93" t="s">
        <v>1826</v>
      </c>
    </row>
    <row r="117" spans="2:65" s="103" customFormat="1" ht="6.95" customHeight="1" x14ac:dyDescent="0.3">
      <c r="B117" s="129"/>
      <c r="C117" s="130"/>
      <c r="D117" s="130"/>
      <c r="E117" s="130"/>
      <c r="F117" s="130"/>
      <c r="G117" s="130"/>
      <c r="H117" s="130"/>
      <c r="I117" s="130"/>
      <c r="J117" s="130"/>
      <c r="K117" s="130"/>
      <c r="L117" s="104"/>
    </row>
  </sheetData>
  <sheetProtection algorithmName="SHA-512" hashValue="Zq35WqtmpVnDvc/yHn6FuMAWVCROkHPgZsRFk0llV9J/AVYBXcKrROJIDjfNRG0W4VWou8fCUag4Nc6/9/n0Zg==" saltValue="MHaAKWsV+6dQErIp9Z/j6A==" spinCount="100000" sheet="1" objects="1" scenarios="1" selectLockedCells="1"/>
  <autoFilter ref="C83:K116" xr:uid="{00000000-0009-0000-0000-00000C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C00-000000000000}"/>
    <hyperlink ref="G1:H1" location="C54" display="2) Rekapitulace" xr:uid="{00000000-0004-0000-0C00-000001000000}"/>
    <hyperlink ref="J1" location="C8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6"/>
  <sheetViews>
    <sheetView showGridLines="0" topLeftCell="A79" zoomScaleNormal="100" workbookViewId="0">
      <selection sqref="A1:XFD1048576"/>
    </sheetView>
  </sheetViews>
  <sheetFormatPr defaultRowHeight="13.5" x14ac:dyDescent="0.3"/>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 min="12" max="16384" width="9.33203125" style="92"/>
  </cols>
  <sheetData>
    <row r="1" spans="2:11" ht="37.5" customHeight="1" x14ac:dyDescent="0.3"/>
    <row r="2" spans="2:11" ht="7.5" customHeight="1" x14ac:dyDescent="0.3">
      <c r="B2" s="245"/>
      <c r="C2" s="246"/>
      <c r="D2" s="246"/>
      <c r="E2" s="246"/>
      <c r="F2" s="246"/>
      <c r="G2" s="246"/>
      <c r="H2" s="246"/>
      <c r="I2" s="246"/>
      <c r="J2" s="246"/>
      <c r="K2" s="247"/>
    </row>
    <row r="3" spans="2:11" s="248" customFormat="1" ht="45" customHeight="1" x14ac:dyDescent="0.3">
      <c r="B3" s="249"/>
      <c r="C3" s="387" t="s">
        <v>1827</v>
      </c>
      <c r="D3" s="387"/>
      <c r="E3" s="387"/>
      <c r="F3" s="387"/>
      <c r="G3" s="387"/>
      <c r="H3" s="387"/>
      <c r="I3" s="387"/>
      <c r="J3" s="387"/>
      <c r="K3" s="250"/>
    </row>
    <row r="4" spans="2:11" ht="25.5" customHeight="1" x14ac:dyDescent="0.3">
      <c r="B4" s="251"/>
      <c r="C4" s="394" t="s">
        <v>1828</v>
      </c>
      <c r="D4" s="394"/>
      <c r="E4" s="394"/>
      <c r="F4" s="394"/>
      <c r="G4" s="394"/>
      <c r="H4" s="394"/>
      <c r="I4" s="394"/>
      <c r="J4" s="394"/>
      <c r="K4" s="252"/>
    </row>
    <row r="5" spans="2:11" ht="5.25" customHeight="1" x14ac:dyDescent="0.3">
      <c r="B5" s="251"/>
      <c r="C5" s="253"/>
      <c r="D5" s="253"/>
      <c r="E5" s="253"/>
      <c r="F5" s="253"/>
      <c r="G5" s="253"/>
      <c r="H5" s="253"/>
      <c r="I5" s="253"/>
      <c r="J5" s="253"/>
      <c r="K5" s="252"/>
    </row>
    <row r="6" spans="2:11" ht="15" customHeight="1" x14ac:dyDescent="0.3">
      <c r="B6" s="251"/>
      <c r="C6" s="390" t="s">
        <v>1829</v>
      </c>
      <c r="D6" s="390"/>
      <c r="E6" s="390"/>
      <c r="F6" s="390"/>
      <c r="G6" s="390"/>
      <c r="H6" s="390"/>
      <c r="I6" s="390"/>
      <c r="J6" s="390"/>
      <c r="K6" s="252"/>
    </row>
    <row r="7" spans="2:11" ht="15" customHeight="1" x14ac:dyDescent="0.3">
      <c r="B7" s="254"/>
      <c r="C7" s="390" t="s">
        <v>1830</v>
      </c>
      <c r="D7" s="390"/>
      <c r="E7" s="390"/>
      <c r="F7" s="390"/>
      <c r="G7" s="390"/>
      <c r="H7" s="390"/>
      <c r="I7" s="390"/>
      <c r="J7" s="390"/>
      <c r="K7" s="252"/>
    </row>
    <row r="8" spans="2:11" ht="12.75" customHeight="1" x14ac:dyDescent="0.3">
      <c r="B8" s="254"/>
      <c r="C8" s="255"/>
      <c r="D8" s="255"/>
      <c r="E8" s="255"/>
      <c r="F8" s="255"/>
      <c r="G8" s="255"/>
      <c r="H8" s="255"/>
      <c r="I8" s="255"/>
      <c r="J8" s="255"/>
      <c r="K8" s="252"/>
    </row>
    <row r="9" spans="2:11" ht="15" customHeight="1" x14ac:dyDescent="0.3">
      <c r="B9" s="254"/>
      <c r="C9" s="390" t="s">
        <v>1831</v>
      </c>
      <c r="D9" s="390"/>
      <c r="E9" s="390"/>
      <c r="F9" s="390"/>
      <c r="G9" s="390"/>
      <c r="H9" s="390"/>
      <c r="I9" s="390"/>
      <c r="J9" s="390"/>
      <c r="K9" s="252"/>
    </row>
    <row r="10" spans="2:11" ht="15" customHeight="1" x14ac:dyDescent="0.3">
      <c r="B10" s="254"/>
      <c r="C10" s="255"/>
      <c r="D10" s="390" t="s">
        <v>1832</v>
      </c>
      <c r="E10" s="390"/>
      <c r="F10" s="390"/>
      <c r="G10" s="390"/>
      <c r="H10" s="390"/>
      <c r="I10" s="390"/>
      <c r="J10" s="390"/>
      <c r="K10" s="252"/>
    </row>
    <row r="11" spans="2:11" ht="15" customHeight="1" x14ac:dyDescent="0.3">
      <c r="B11" s="254"/>
      <c r="C11" s="256"/>
      <c r="D11" s="390" t="s">
        <v>1833</v>
      </c>
      <c r="E11" s="390"/>
      <c r="F11" s="390"/>
      <c r="G11" s="390"/>
      <c r="H11" s="390"/>
      <c r="I11" s="390"/>
      <c r="J11" s="390"/>
      <c r="K11" s="252"/>
    </row>
    <row r="12" spans="2:11" ht="12.75" customHeight="1" x14ac:dyDescent="0.3">
      <c r="B12" s="254"/>
      <c r="C12" s="256"/>
      <c r="D12" s="256"/>
      <c r="E12" s="256"/>
      <c r="F12" s="256"/>
      <c r="G12" s="256"/>
      <c r="H12" s="256"/>
      <c r="I12" s="256"/>
      <c r="J12" s="256"/>
      <c r="K12" s="252"/>
    </row>
    <row r="13" spans="2:11" ht="15" customHeight="1" x14ac:dyDescent="0.3">
      <c r="B13" s="254"/>
      <c r="C13" s="256"/>
      <c r="D13" s="390" t="s">
        <v>1834</v>
      </c>
      <c r="E13" s="390"/>
      <c r="F13" s="390"/>
      <c r="G13" s="390"/>
      <c r="H13" s="390"/>
      <c r="I13" s="390"/>
      <c r="J13" s="390"/>
      <c r="K13" s="252"/>
    </row>
    <row r="14" spans="2:11" ht="15" customHeight="1" x14ac:dyDescent="0.3">
      <c r="B14" s="254"/>
      <c r="C14" s="256"/>
      <c r="D14" s="390" t="s">
        <v>1835</v>
      </c>
      <c r="E14" s="390"/>
      <c r="F14" s="390"/>
      <c r="G14" s="390"/>
      <c r="H14" s="390"/>
      <c r="I14" s="390"/>
      <c r="J14" s="390"/>
      <c r="K14" s="252"/>
    </row>
    <row r="15" spans="2:11" ht="15" customHeight="1" x14ac:dyDescent="0.3">
      <c r="B15" s="254"/>
      <c r="C15" s="256"/>
      <c r="D15" s="390" t="s">
        <v>1836</v>
      </c>
      <c r="E15" s="390"/>
      <c r="F15" s="390"/>
      <c r="G15" s="390"/>
      <c r="H15" s="390"/>
      <c r="I15" s="390"/>
      <c r="J15" s="390"/>
      <c r="K15" s="252"/>
    </row>
    <row r="16" spans="2:11" ht="15" customHeight="1" x14ac:dyDescent="0.3">
      <c r="B16" s="254"/>
      <c r="C16" s="256"/>
      <c r="D16" s="256"/>
      <c r="E16" s="257" t="s">
        <v>78</v>
      </c>
      <c r="F16" s="390" t="s">
        <v>1837</v>
      </c>
      <c r="G16" s="390"/>
      <c r="H16" s="390"/>
      <c r="I16" s="390"/>
      <c r="J16" s="390"/>
      <c r="K16" s="252"/>
    </row>
    <row r="17" spans="2:11" ht="15" customHeight="1" x14ac:dyDescent="0.3">
      <c r="B17" s="254"/>
      <c r="C17" s="256"/>
      <c r="D17" s="256"/>
      <c r="E17" s="257" t="s">
        <v>1838</v>
      </c>
      <c r="F17" s="390" t="s">
        <v>1839</v>
      </c>
      <c r="G17" s="390"/>
      <c r="H17" s="390"/>
      <c r="I17" s="390"/>
      <c r="J17" s="390"/>
      <c r="K17" s="252"/>
    </row>
    <row r="18" spans="2:11" ht="15" customHeight="1" x14ac:dyDescent="0.3">
      <c r="B18" s="254"/>
      <c r="C18" s="256"/>
      <c r="D18" s="256"/>
      <c r="E18" s="257" t="s">
        <v>1840</v>
      </c>
      <c r="F18" s="390" t="s">
        <v>1841</v>
      </c>
      <c r="G18" s="390"/>
      <c r="H18" s="390"/>
      <c r="I18" s="390"/>
      <c r="J18" s="390"/>
      <c r="K18" s="252"/>
    </row>
    <row r="19" spans="2:11" ht="15" customHeight="1" x14ac:dyDescent="0.3">
      <c r="B19" s="254"/>
      <c r="C19" s="256"/>
      <c r="D19" s="256"/>
      <c r="E19" s="257" t="s">
        <v>1842</v>
      </c>
      <c r="F19" s="390" t="s">
        <v>1843</v>
      </c>
      <c r="G19" s="390"/>
      <c r="H19" s="390"/>
      <c r="I19" s="390"/>
      <c r="J19" s="390"/>
      <c r="K19" s="252"/>
    </row>
    <row r="20" spans="2:11" ht="15" customHeight="1" x14ac:dyDescent="0.3">
      <c r="B20" s="254"/>
      <c r="C20" s="256"/>
      <c r="D20" s="256"/>
      <c r="E20" s="257" t="s">
        <v>1844</v>
      </c>
      <c r="F20" s="390" t="s">
        <v>1845</v>
      </c>
      <c r="G20" s="390"/>
      <c r="H20" s="390"/>
      <c r="I20" s="390"/>
      <c r="J20" s="390"/>
      <c r="K20" s="252"/>
    </row>
    <row r="21" spans="2:11" ht="15" customHeight="1" x14ac:dyDescent="0.3">
      <c r="B21" s="254"/>
      <c r="C21" s="256"/>
      <c r="D21" s="256"/>
      <c r="E21" s="257" t="s">
        <v>1846</v>
      </c>
      <c r="F21" s="390" t="s">
        <v>1847</v>
      </c>
      <c r="G21" s="390"/>
      <c r="H21" s="390"/>
      <c r="I21" s="390"/>
      <c r="J21" s="390"/>
      <c r="K21" s="252"/>
    </row>
    <row r="22" spans="2:11" ht="12.75" customHeight="1" x14ac:dyDescent="0.3">
      <c r="B22" s="254"/>
      <c r="C22" s="256"/>
      <c r="D22" s="256"/>
      <c r="E22" s="256"/>
      <c r="F22" s="256"/>
      <c r="G22" s="256"/>
      <c r="H22" s="256"/>
      <c r="I22" s="256"/>
      <c r="J22" s="256"/>
      <c r="K22" s="252"/>
    </row>
    <row r="23" spans="2:11" ht="15" customHeight="1" x14ac:dyDescent="0.3">
      <c r="B23" s="254"/>
      <c r="C23" s="390" t="s">
        <v>1848</v>
      </c>
      <c r="D23" s="390"/>
      <c r="E23" s="390"/>
      <c r="F23" s="390"/>
      <c r="G23" s="390"/>
      <c r="H23" s="390"/>
      <c r="I23" s="390"/>
      <c r="J23" s="390"/>
      <c r="K23" s="252"/>
    </row>
    <row r="24" spans="2:11" ht="15" customHeight="1" x14ac:dyDescent="0.3">
      <c r="B24" s="254"/>
      <c r="C24" s="390" t="s">
        <v>1849</v>
      </c>
      <c r="D24" s="390"/>
      <c r="E24" s="390"/>
      <c r="F24" s="390"/>
      <c r="G24" s="390"/>
      <c r="H24" s="390"/>
      <c r="I24" s="390"/>
      <c r="J24" s="390"/>
      <c r="K24" s="252"/>
    </row>
    <row r="25" spans="2:11" ht="15" customHeight="1" x14ac:dyDescent="0.3">
      <c r="B25" s="254"/>
      <c r="C25" s="255"/>
      <c r="D25" s="390" t="s">
        <v>1850</v>
      </c>
      <c r="E25" s="390"/>
      <c r="F25" s="390"/>
      <c r="G25" s="390"/>
      <c r="H25" s="390"/>
      <c r="I25" s="390"/>
      <c r="J25" s="390"/>
      <c r="K25" s="252"/>
    </row>
    <row r="26" spans="2:11" ht="15" customHeight="1" x14ac:dyDescent="0.3">
      <c r="B26" s="254"/>
      <c r="C26" s="256"/>
      <c r="D26" s="390" t="s">
        <v>1851</v>
      </c>
      <c r="E26" s="390"/>
      <c r="F26" s="390"/>
      <c r="G26" s="390"/>
      <c r="H26" s="390"/>
      <c r="I26" s="390"/>
      <c r="J26" s="390"/>
      <c r="K26" s="252"/>
    </row>
    <row r="27" spans="2:11" ht="12.75" customHeight="1" x14ac:dyDescent="0.3">
      <c r="B27" s="254"/>
      <c r="C27" s="256"/>
      <c r="D27" s="256"/>
      <c r="E27" s="256"/>
      <c r="F27" s="256"/>
      <c r="G27" s="256"/>
      <c r="H27" s="256"/>
      <c r="I27" s="256"/>
      <c r="J27" s="256"/>
      <c r="K27" s="252"/>
    </row>
    <row r="28" spans="2:11" ht="15" customHeight="1" x14ac:dyDescent="0.3">
      <c r="B28" s="254"/>
      <c r="C28" s="256"/>
      <c r="D28" s="390" t="s">
        <v>1852</v>
      </c>
      <c r="E28" s="390"/>
      <c r="F28" s="390"/>
      <c r="G28" s="390"/>
      <c r="H28" s="390"/>
      <c r="I28" s="390"/>
      <c r="J28" s="390"/>
      <c r="K28" s="252"/>
    </row>
    <row r="29" spans="2:11" ht="15" customHeight="1" x14ac:dyDescent="0.3">
      <c r="B29" s="254"/>
      <c r="C29" s="256"/>
      <c r="D29" s="390" t="s">
        <v>1853</v>
      </c>
      <c r="E29" s="390"/>
      <c r="F29" s="390"/>
      <c r="G29" s="390"/>
      <c r="H29" s="390"/>
      <c r="I29" s="390"/>
      <c r="J29" s="390"/>
      <c r="K29" s="252"/>
    </row>
    <row r="30" spans="2:11" ht="12.75" customHeight="1" x14ac:dyDescent="0.3">
      <c r="B30" s="254"/>
      <c r="C30" s="256"/>
      <c r="D30" s="256"/>
      <c r="E30" s="256"/>
      <c r="F30" s="256"/>
      <c r="G30" s="256"/>
      <c r="H30" s="256"/>
      <c r="I30" s="256"/>
      <c r="J30" s="256"/>
      <c r="K30" s="252"/>
    </row>
    <row r="31" spans="2:11" ht="15" customHeight="1" x14ac:dyDescent="0.3">
      <c r="B31" s="254"/>
      <c r="C31" s="256"/>
      <c r="D31" s="390" t="s">
        <v>1854</v>
      </c>
      <c r="E31" s="390"/>
      <c r="F31" s="390"/>
      <c r="G31" s="390"/>
      <c r="H31" s="390"/>
      <c r="I31" s="390"/>
      <c r="J31" s="390"/>
      <c r="K31" s="252"/>
    </row>
    <row r="32" spans="2:11" ht="15" customHeight="1" x14ac:dyDescent="0.3">
      <c r="B32" s="254"/>
      <c r="C32" s="256"/>
      <c r="D32" s="390" t="s">
        <v>1855</v>
      </c>
      <c r="E32" s="390"/>
      <c r="F32" s="390"/>
      <c r="G32" s="390"/>
      <c r="H32" s="390"/>
      <c r="I32" s="390"/>
      <c r="J32" s="390"/>
      <c r="K32" s="252"/>
    </row>
    <row r="33" spans="2:11" ht="15" customHeight="1" x14ac:dyDescent="0.3">
      <c r="B33" s="254"/>
      <c r="C33" s="256"/>
      <c r="D33" s="390" t="s">
        <v>1856</v>
      </c>
      <c r="E33" s="390"/>
      <c r="F33" s="390"/>
      <c r="G33" s="390"/>
      <c r="H33" s="390"/>
      <c r="I33" s="390"/>
      <c r="J33" s="390"/>
      <c r="K33" s="252"/>
    </row>
    <row r="34" spans="2:11" ht="15" customHeight="1" x14ac:dyDescent="0.3">
      <c r="B34" s="254"/>
      <c r="C34" s="256"/>
      <c r="D34" s="255"/>
      <c r="E34" s="258" t="s">
        <v>154</v>
      </c>
      <c r="F34" s="255"/>
      <c r="G34" s="390" t="s">
        <v>1857</v>
      </c>
      <c r="H34" s="390"/>
      <c r="I34" s="390"/>
      <c r="J34" s="390"/>
      <c r="K34" s="252"/>
    </row>
    <row r="35" spans="2:11" ht="30.75" customHeight="1" x14ac:dyDescent="0.3">
      <c r="B35" s="254"/>
      <c r="C35" s="256"/>
      <c r="D35" s="255"/>
      <c r="E35" s="258" t="s">
        <v>1858</v>
      </c>
      <c r="F35" s="255"/>
      <c r="G35" s="390" t="s">
        <v>1859</v>
      </c>
      <c r="H35" s="390"/>
      <c r="I35" s="390"/>
      <c r="J35" s="390"/>
      <c r="K35" s="252"/>
    </row>
    <row r="36" spans="2:11" ht="15" customHeight="1" x14ac:dyDescent="0.3">
      <c r="B36" s="254"/>
      <c r="C36" s="256"/>
      <c r="D36" s="255"/>
      <c r="E36" s="258" t="s">
        <v>52</v>
      </c>
      <c r="F36" s="255"/>
      <c r="G36" s="390" t="s">
        <v>1860</v>
      </c>
      <c r="H36" s="390"/>
      <c r="I36" s="390"/>
      <c r="J36" s="390"/>
      <c r="K36" s="252"/>
    </row>
    <row r="37" spans="2:11" ht="15" customHeight="1" x14ac:dyDescent="0.3">
      <c r="B37" s="254"/>
      <c r="C37" s="256"/>
      <c r="D37" s="255"/>
      <c r="E37" s="258" t="s">
        <v>155</v>
      </c>
      <c r="F37" s="255"/>
      <c r="G37" s="390" t="s">
        <v>1861</v>
      </c>
      <c r="H37" s="390"/>
      <c r="I37" s="390"/>
      <c r="J37" s="390"/>
      <c r="K37" s="252"/>
    </row>
    <row r="38" spans="2:11" ht="15" customHeight="1" x14ac:dyDescent="0.3">
      <c r="B38" s="254"/>
      <c r="C38" s="256"/>
      <c r="D38" s="255"/>
      <c r="E38" s="258" t="s">
        <v>156</v>
      </c>
      <c r="F38" s="255"/>
      <c r="G38" s="390" t="s">
        <v>1862</v>
      </c>
      <c r="H38" s="390"/>
      <c r="I38" s="390"/>
      <c r="J38" s="390"/>
      <c r="K38" s="252"/>
    </row>
    <row r="39" spans="2:11" ht="15" customHeight="1" x14ac:dyDescent="0.3">
      <c r="B39" s="254"/>
      <c r="C39" s="256"/>
      <c r="D39" s="255"/>
      <c r="E39" s="258" t="s">
        <v>157</v>
      </c>
      <c r="F39" s="255"/>
      <c r="G39" s="390" t="s">
        <v>1863</v>
      </c>
      <c r="H39" s="390"/>
      <c r="I39" s="390"/>
      <c r="J39" s="390"/>
      <c r="K39" s="252"/>
    </row>
    <row r="40" spans="2:11" ht="15" customHeight="1" x14ac:dyDescent="0.3">
      <c r="B40" s="254"/>
      <c r="C40" s="256"/>
      <c r="D40" s="255"/>
      <c r="E40" s="258" t="s">
        <v>1864</v>
      </c>
      <c r="F40" s="255"/>
      <c r="G40" s="390" t="s">
        <v>1865</v>
      </c>
      <c r="H40" s="390"/>
      <c r="I40" s="390"/>
      <c r="J40" s="390"/>
      <c r="K40" s="252"/>
    </row>
    <row r="41" spans="2:11" ht="15" customHeight="1" x14ac:dyDescent="0.3">
      <c r="B41" s="254"/>
      <c r="C41" s="256"/>
      <c r="D41" s="255"/>
      <c r="E41" s="258"/>
      <c r="F41" s="255"/>
      <c r="G41" s="390" t="s">
        <v>1866</v>
      </c>
      <c r="H41" s="390"/>
      <c r="I41" s="390"/>
      <c r="J41" s="390"/>
      <c r="K41" s="252"/>
    </row>
    <row r="42" spans="2:11" ht="15" customHeight="1" x14ac:dyDescent="0.3">
      <c r="B42" s="254"/>
      <c r="C42" s="256"/>
      <c r="D42" s="255"/>
      <c r="E42" s="258" t="s">
        <v>1867</v>
      </c>
      <c r="F42" s="255"/>
      <c r="G42" s="390" t="s">
        <v>1868</v>
      </c>
      <c r="H42" s="390"/>
      <c r="I42" s="390"/>
      <c r="J42" s="390"/>
      <c r="K42" s="252"/>
    </row>
    <row r="43" spans="2:11" ht="15" customHeight="1" x14ac:dyDescent="0.3">
      <c r="B43" s="254"/>
      <c r="C43" s="256"/>
      <c r="D43" s="255"/>
      <c r="E43" s="258" t="s">
        <v>159</v>
      </c>
      <c r="F43" s="255"/>
      <c r="G43" s="390" t="s">
        <v>1869</v>
      </c>
      <c r="H43" s="390"/>
      <c r="I43" s="390"/>
      <c r="J43" s="390"/>
      <c r="K43" s="252"/>
    </row>
    <row r="44" spans="2:11" ht="12.75" customHeight="1" x14ac:dyDescent="0.3">
      <c r="B44" s="254"/>
      <c r="C44" s="256"/>
      <c r="D44" s="255"/>
      <c r="E44" s="255"/>
      <c r="F44" s="255"/>
      <c r="G44" s="255"/>
      <c r="H44" s="255"/>
      <c r="I44" s="255"/>
      <c r="J44" s="255"/>
      <c r="K44" s="252"/>
    </row>
    <row r="45" spans="2:11" ht="15" customHeight="1" x14ac:dyDescent="0.3">
      <c r="B45" s="254"/>
      <c r="C45" s="256"/>
      <c r="D45" s="390" t="s">
        <v>1870</v>
      </c>
      <c r="E45" s="390"/>
      <c r="F45" s="390"/>
      <c r="G45" s="390"/>
      <c r="H45" s="390"/>
      <c r="I45" s="390"/>
      <c r="J45" s="390"/>
      <c r="K45" s="252"/>
    </row>
    <row r="46" spans="2:11" ht="15" customHeight="1" x14ac:dyDescent="0.3">
      <c r="B46" s="254"/>
      <c r="C46" s="256"/>
      <c r="D46" s="256"/>
      <c r="E46" s="390" t="s">
        <v>1871</v>
      </c>
      <c r="F46" s="390"/>
      <c r="G46" s="390"/>
      <c r="H46" s="390"/>
      <c r="I46" s="390"/>
      <c r="J46" s="390"/>
      <c r="K46" s="252"/>
    </row>
    <row r="47" spans="2:11" ht="15" customHeight="1" x14ac:dyDescent="0.3">
      <c r="B47" s="254"/>
      <c r="C47" s="256"/>
      <c r="D47" s="256"/>
      <c r="E47" s="390" t="s">
        <v>1872</v>
      </c>
      <c r="F47" s="390"/>
      <c r="G47" s="390"/>
      <c r="H47" s="390"/>
      <c r="I47" s="390"/>
      <c r="J47" s="390"/>
      <c r="K47" s="252"/>
    </row>
    <row r="48" spans="2:11" ht="15" customHeight="1" x14ac:dyDescent="0.3">
      <c r="B48" s="254"/>
      <c r="C48" s="256"/>
      <c r="D48" s="256"/>
      <c r="E48" s="390" t="s">
        <v>1873</v>
      </c>
      <c r="F48" s="390"/>
      <c r="G48" s="390"/>
      <c r="H48" s="390"/>
      <c r="I48" s="390"/>
      <c r="J48" s="390"/>
      <c r="K48" s="252"/>
    </row>
    <row r="49" spans="2:11" ht="15" customHeight="1" x14ac:dyDescent="0.3">
      <c r="B49" s="254"/>
      <c r="C49" s="256"/>
      <c r="D49" s="390" t="s">
        <v>1874</v>
      </c>
      <c r="E49" s="390"/>
      <c r="F49" s="390"/>
      <c r="G49" s="390"/>
      <c r="H49" s="390"/>
      <c r="I49" s="390"/>
      <c r="J49" s="390"/>
      <c r="K49" s="252"/>
    </row>
    <row r="50" spans="2:11" ht="25.5" customHeight="1" x14ac:dyDescent="0.3">
      <c r="B50" s="251"/>
      <c r="C50" s="394" t="s">
        <v>1875</v>
      </c>
      <c r="D50" s="394"/>
      <c r="E50" s="394"/>
      <c r="F50" s="394"/>
      <c r="G50" s="394"/>
      <c r="H50" s="394"/>
      <c r="I50" s="394"/>
      <c r="J50" s="394"/>
      <c r="K50" s="252"/>
    </row>
    <row r="51" spans="2:11" ht="5.25" customHeight="1" x14ac:dyDescent="0.3">
      <c r="B51" s="251"/>
      <c r="C51" s="253"/>
      <c r="D51" s="253"/>
      <c r="E51" s="253"/>
      <c r="F51" s="253"/>
      <c r="G51" s="253"/>
      <c r="H51" s="253"/>
      <c r="I51" s="253"/>
      <c r="J51" s="253"/>
      <c r="K51" s="252"/>
    </row>
    <row r="52" spans="2:11" ht="15" customHeight="1" x14ac:dyDescent="0.3">
      <c r="B52" s="251"/>
      <c r="C52" s="390" t="s">
        <v>1876</v>
      </c>
      <c r="D52" s="390"/>
      <c r="E52" s="390"/>
      <c r="F52" s="390"/>
      <c r="G52" s="390"/>
      <c r="H52" s="390"/>
      <c r="I52" s="390"/>
      <c r="J52" s="390"/>
      <c r="K52" s="252"/>
    </row>
    <row r="53" spans="2:11" ht="15" customHeight="1" x14ac:dyDescent="0.3">
      <c r="B53" s="251"/>
      <c r="C53" s="390" t="s">
        <v>1877</v>
      </c>
      <c r="D53" s="390"/>
      <c r="E53" s="390"/>
      <c r="F53" s="390"/>
      <c r="G53" s="390"/>
      <c r="H53" s="390"/>
      <c r="I53" s="390"/>
      <c r="J53" s="390"/>
      <c r="K53" s="252"/>
    </row>
    <row r="54" spans="2:11" ht="12.75" customHeight="1" x14ac:dyDescent="0.3">
      <c r="B54" s="251"/>
      <c r="C54" s="255"/>
      <c r="D54" s="255"/>
      <c r="E54" s="255"/>
      <c r="F54" s="255"/>
      <c r="G54" s="255"/>
      <c r="H54" s="255"/>
      <c r="I54" s="255"/>
      <c r="J54" s="255"/>
      <c r="K54" s="252"/>
    </row>
    <row r="55" spans="2:11" ht="15" customHeight="1" x14ac:dyDescent="0.3">
      <c r="B55" s="251"/>
      <c r="C55" s="390" t="s">
        <v>1878</v>
      </c>
      <c r="D55" s="390"/>
      <c r="E55" s="390"/>
      <c r="F55" s="390"/>
      <c r="G55" s="390"/>
      <c r="H55" s="390"/>
      <c r="I55" s="390"/>
      <c r="J55" s="390"/>
      <c r="K55" s="252"/>
    </row>
    <row r="56" spans="2:11" ht="15" customHeight="1" x14ac:dyDescent="0.3">
      <c r="B56" s="251"/>
      <c r="C56" s="256"/>
      <c r="D56" s="390" t="s">
        <v>1879</v>
      </c>
      <c r="E56" s="390"/>
      <c r="F56" s="390"/>
      <c r="G56" s="390"/>
      <c r="H56" s="390"/>
      <c r="I56" s="390"/>
      <c r="J56" s="390"/>
      <c r="K56" s="252"/>
    </row>
    <row r="57" spans="2:11" ht="15" customHeight="1" x14ac:dyDescent="0.3">
      <c r="B57" s="251"/>
      <c r="C57" s="256"/>
      <c r="D57" s="390" t="s">
        <v>1880</v>
      </c>
      <c r="E57" s="390"/>
      <c r="F57" s="390"/>
      <c r="G57" s="390"/>
      <c r="H57" s="390"/>
      <c r="I57" s="390"/>
      <c r="J57" s="390"/>
      <c r="K57" s="252"/>
    </row>
    <row r="58" spans="2:11" ht="15" customHeight="1" x14ac:dyDescent="0.3">
      <c r="B58" s="251"/>
      <c r="C58" s="256"/>
      <c r="D58" s="390" t="s">
        <v>1881</v>
      </c>
      <c r="E58" s="390"/>
      <c r="F58" s="390"/>
      <c r="G58" s="390"/>
      <c r="H58" s="390"/>
      <c r="I58" s="390"/>
      <c r="J58" s="390"/>
      <c r="K58" s="252"/>
    </row>
    <row r="59" spans="2:11" ht="15" customHeight="1" x14ac:dyDescent="0.3">
      <c r="B59" s="251"/>
      <c r="C59" s="256"/>
      <c r="D59" s="390" t="s">
        <v>1882</v>
      </c>
      <c r="E59" s="390"/>
      <c r="F59" s="390"/>
      <c r="G59" s="390"/>
      <c r="H59" s="390"/>
      <c r="I59" s="390"/>
      <c r="J59" s="390"/>
      <c r="K59" s="252"/>
    </row>
    <row r="60" spans="2:11" ht="15" customHeight="1" x14ac:dyDescent="0.3">
      <c r="B60" s="251"/>
      <c r="C60" s="256"/>
      <c r="D60" s="391" t="s">
        <v>1883</v>
      </c>
      <c r="E60" s="391"/>
      <c r="F60" s="391"/>
      <c r="G60" s="391"/>
      <c r="H60" s="391"/>
      <c r="I60" s="391"/>
      <c r="J60" s="391"/>
      <c r="K60" s="252"/>
    </row>
    <row r="61" spans="2:11" ht="15" customHeight="1" x14ac:dyDescent="0.3">
      <c r="B61" s="251"/>
      <c r="C61" s="256"/>
      <c r="D61" s="390" t="s">
        <v>1884</v>
      </c>
      <c r="E61" s="390"/>
      <c r="F61" s="390"/>
      <c r="G61" s="390"/>
      <c r="H61" s="390"/>
      <c r="I61" s="390"/>
      <c r="J61" s="390"/>
      <c r="K61" s="252"/>
    </row>
    <row r="62" spans="2:11" ht="12.75" customHeight="1" x14ac:dyDescent="0.3">
      <c r="B62" s="251"/>
      <c r="C62" s="256"/>
      <c r="D62" s="256"/>
      <c r="E62" s="259"/>
      <c r="F62" s="256"/>
      <c r="G62" s="256"/>
      <c r="H62" s="256"/>
      <c r="I62" s="256"/>
      <c r="J62" s="256"/>
      <c r="K62" s="252"/>
    </row>
    <row r="63" spans="2:11" ht="15" customHeight="1" x14ac:dyDescent="0.3">
      <c r="B63" s="251"/>
      <c r="C63" s="256"/>
      <c r="D63" s="390" t="s">
        <v>1885</v>
      </c>
      <c r="E63" s="390"/>
      <c r="F63" s="390"/>
      <c r="G63" s="390"/>
      <c r="H63" s="390"/>
      <c r="I63" s="390"/>
      <c r="J63" s="390"/>
      <c r="K63" s="252"/>
    </row>
    <row r="64" spans="2:11" ht="15" customHeight="1" x14ac:dyDescent="0.3">
      <c r="B64" s="251"/>
      <c r="C64" s="256"/>
      <c r="D64" s="391" t="s">
        <v>1886</v>
      </c>
      <c r="E64" s="391"/>
      <c r="F64" s="391"/>
      <c r="G64" s="391"/>
      <c r="H64" s="391"/>
      <c r="I64" s="391"/>
      <c r="J64" s="391"/>
      <c r="K64" s="252"/>
    </row>
    <row r="65" spans="2:11" ht="15" customHeight="1" x14ac:dyDescent="0.3">
      <c r="B65" s="251"/>
      <c r="C65" s="256"/>
      <c r="D65" s="390" t="s">
        <v>1887</v>
      </c>
      <c r="E65" s="390"/>
      <c r="F65" s="390"/>
      <c r="G65" s="390"/>
      <c r="H65" s="390"/>
      <c r="I65" s="390"/>
      <c r="J65" s="390"/>
      <c r="K65" s="252"/>
    </row>
    <row r="66" spans="2:11" ht="15" customHeight="1" x14ac:dyDescent="0.3">
      <c r="B66" s="251"/>
      <c r="C66" s="256"/>
      <c r="D66" s="390" t="s">
        <v>1888</v>
      </c>
      <c r="E66" s="390"/>
      <c r="F66" s="390"/>
      <c r="G66" s="390"/>
      <c r="H66" s="390"/>
      <c r="I66" s="390"/>
      <c r="J66" s="390"/>
      <c r="K66" s="252"/>
    </row>
    <row r="67" spans="2:11" ht="15" customHeight="1" x14ac:dyDescent="0.3">
      <c r="B67" s="251"/>
      <c r="C67" s="256"/>
      <c r="D67" s="390" t="s">
        <v>1889</v>
      </c>
      <c r="E67" s="390"/>
      <c r="F67" s="390"/>
      <c r="G67" s="390"/>
      <c r="H67" s="390"/>
      <c r="I67" s="390"/>
      <c r="J67" s="390"/>
      <c r="K67" s="252"/>
    </row>
    <row r="68" spans="2:11" ht="15" customHeight="1" x14ac:dyDescent="0.3">
      <c r="B68" s="251"/>
      <c r="C68" s="256"/>
      <c r="D68" s="390" t="s">
        <v>1890</v>
      </c>
      <c r="E68" s="390"/>
      <c r="F68" s="390"/>
      <c r="G68" s="390"/>
      <c r="H68" s="390"/>
      <c r="I68" s="390"/>
      <c r="J68" s="390"/>
      <c r="K68" s="252"/>
    </row>
    <row r="69" spans="2:11" ht="12.75" customHeight="1" x14ac:dyDescent="0.3">
      <c r="B69" s="260"/>
      <c r="C69" s="261"/>
      <c r="D69" s="261"/>
      <c r="E69" s="261"/>
      <c r="F69" s="261"/>
      <c r="G69" s="261"/>
      <c r="H69" s="261"/>
      <c r="I69" s="261"/>
      <c r="J69" s="261"/>
      <c r="K69" s="262"/>
    </row>
    <row r="70" spans="2:11" ht="18.75" customHeight="1" x14ac:dyDescent="0.3">
      <c r="B70" s="263"/>
      <c r="C70" s="263"/>
      <c r="D70" s="263"/>
      <c r="E70" s="263"/>
      <c r="F70" s="263"/>
      <c r="G70" s="263"/>
      <c r="H70" s="263"/>
      <c r="I70" s="263"/>
      <c r="J70" s="263"/>
      <c r="K70" s="264"/>
    </row>
    <row r="71" spans="2:11" ht="18.75" customHeight="1" x14ac:dyDescent="0.3">
      <c r="B71" s="264"/>
      <c r="C71" s="264"/>
      <c r="D71" s="264"/>
      <c r="E71" s="264"/>
      <c r="F71" s="264"/>
      <c r="G71" s="264"/>
      <c r="H71" s="264"/>
      <c r="I71" s="264"/>
      <c r="J71" s="264"/>
      <c r="K71" s="264"/>
    </row>
    <row r="72" spans="2:11" ht="7.5" customHeight="1" x14ac:dyDescent="0.3">
      <c r="B72" s="265"/>
      <c r="C72" s="266"/>
      <c r="D72" s="266"/>
      <c r="E72" s="266"/>
      <c r="F72" s="266"/>
      <c r="G72" s="266"/>
      <c r="H72" s="266"/>
      <c r="I72" s="266"/>
      <c r="J72" s="266"/>
      <c r="K72" s="267"/>
    </row>
    <row r="73" spans="2:11" ht="45" customHeight="1" x14ac:dyDescent="0.3">
      <c r="B73" s="268"/>
      <c r="C73" s="392" t="s">
        <v>117</v>
      </c>
      <c r="D73" s="392"/>
      <c r="E73" s="392"/>
      <c r="F73" s="392"/>
      <c r="G73" s="392"/>
      <c r="H73" s="392"/>
      <c r="I73" s="392"/>
      <c r="J73" s="392"/>
      <c r="K73" s="269"/>
    </row>
    <row r="74" spans="2:11" ht="17.25" customHeight="1" x14ac:dyDescent="0.3">
      <c r="B74" s="268"/>
      <c r="C74" s="270" t="s">
        <v>1891</v>
      </c>
      <c r="D74" s="270"/>
      <c r="E74" s="270"/>
      <c r="F74" s="270" t="s">
        <v>1892</v>
      </c>
      <c r="G74" s="271"/>
      <c r="H74" s="270" t="s">
        <v>155</v>
      </c>
      <c r="I74" s="270" t="s">
        <v>56</v>
      </c>
      <c r="J74" s="270" t="s">
        <v>1893</v>
      </c>
      <c r="K74" s="269"/>
    </row>
    <row r="75" spans="2:11" ht="17.25" customHeight="1" x14ac:dyDescent="0.3">
      <c r="B75" s="268"/>
      <c r="C75" s="272" t="s">
        <v>1894</v>
      </c>
      <c r="D75" s="272"/>
      <c r="E75" s="272"/>
      <c r="F75" s="273" t="s">
        <v>1895</v>
      </c>
      <c r="G75" s="274"/>
      <c r="H75" s="272"/>
      <c r="I75" s="272"/>
      <c r="J75" s="272" t="s">
        <v>1896</v>
      </c>
      <c r="K75" s="269"/>
    </row>
    <row r="76" spans="2:11" ht="5.25" customHeight="1" x14ac:dyDescent="0.3">
      <c r="B76" s="268"/>
      <c r="C76" s="275"/>
      <c r="D76" s="275"/>
      <c r="E76" s="275"/>
      <c r="F76" s="275"/>
      <c r="G76" s="276"/>
      <c r="H76" s="275"/>
      <c r="I76" s="275"/>
      <c r="J76" s="275"/>
      <c r="K76" s="269"/>
    </row>
    <row r="77" spans="2:11" ht="15" customHeight="1" x14ac:dyDescent="0.3">
      <c r="B77" s="268"/>
      <c r="C77" s="258" t="s">
        <v>52</v>
      </c>
      <c r="D77" s="275"/>
      <c r="E77" s="275"/>
      <c r="F77" s="277" t="s">
        <v>1897</v>
      </c>
      <c r="G77" s="276"/>
      <c r="H77" s="258" t="s">
        <v>1898</v>
      </c>
      <c r="I77" s="258" t="s">
        <v>1899</v>
      </c>
      <c r="J77" s="258">
        <v>20</v>
      </c>
      <c r="K77" s="269"/>
    </row>
    <row r="78" spans="2:11" ht="15" customHeight="1" x14ac:dyDescent="0.3">
      <c r="B78" s="268"/>
      <c r="C78" s="258" t="s">
        <v>1900</v>
      </c>
      <c r="D78" s="258"/>
      <c r="E78" s="258"/>
      <c r="F78" s="277" t="s">
        <v>1897</v>
      </c>
      <c r="G78" s="276"/>
      <c r="H78" s="258" t="s">
        <v>1901</v>
      </c>
      <c r="I78" s="258" t="s">
        <v>1899</v>
      </c>
      <c r="J78" s="258">
        <v>120</v>
      </c>
      <c r="K78" s="269"/>
    </row>
    <row r="79" spans="2:11" ht="15" customHeight="1" x14ac:dyDescent="0.3">
      <c r="B79" s="278"/>
      <c r="C79" s="258" t="s">
        <v>1902</v>
      </c>
      <c r="D79" s="258"/>
      <c r="E79" s="258"/>
      <c r="F79" s="277" t="s">
        <v>1903</v>
      </c>
      <c r="G79" s="276"/>
      <c r="H79" s="258" t="s">
        <v>1904</v>
      </c>
      <c r="I79" s="258" t="s">
        <v>1899</v>
      </c>
      <c r="J79" s="258">
        <v>50</v>
      </c>
      <c r="K79" s="269"/>
    </row>
    <row r="80" spans="2:11" ht="15" customHeight="1" x14ac:dyDescent="0.3">
      <c r="B80" s="278"/>
      <c r="C80" s="258" t="s">
        <v>1905</v>
      </c>
      <c r="D80" s="258"/>
      <c r="E80" s="258"/>
      <c r="F80" s="277" t="s">
        <v>1897</v>
      </c>
      <c r="G80" s="276"/>
      <c r="H80" s="258" t="s">
        <v>1906</v>
      </c>
      <c r="I80" s="258" t="s">
        <v>1907</v>
      </c>
      <c r="J80" s="258"/>
      <c r="K80" s="269"/>
    </row>
    <row r="81" spans="2:11" ht="15" customHeight="1" x14ac:dyDescent="0.3">
      <c r="B81" s="278"/>
      <c r="C81" s="279" t="s">
        <v>1908</v>
      </c>
      <c r="D81" s="279"/>
      <c r="E81" s="279"/>
      <c r="F81" s="280" t="s">
        <v>1903</v>
      </c>
      <c r="G81" s="279"/>
      <c r="H81" s="279" t="s">
        <v>1909</v>
      </c>
      <c r="I81" s="279" t="s">
        <v>1899</v>
      </c>
      <c r="J81" s="279">
        <v>15</v>
      </c>
      <c r="K81" s="269"/>
    </row>
    <row r="82" spans="2:11" ht="15" customHeight="1" x14ac:dyDescent="0.3">
      <c r="B82" s="278"/>
      <c r="C82" s="279" t="s">
        <v>1910</v>
      </c>
      <c r="D82" s="279"/>
      <c r="E82" s="279"/>
      <c r="F82" s="280" t="s">
        <v>1903</v>
      </c>
      <c r="G82" s="279"/>
      <c r="H82" s="279" t="s">
        <v>1911</v>
      </c>
      <c r="I82" s="279" t="s">
        <v>1899</v>
      </c>
      <c r="J82" s="279">
        <v>15</v>
      </c>
      <c r="K82" s="269"/>
    </row>
    <row r="83" spans="2:11" ht="15" customHeight="1" x14ac:dyDescent="0.3">
      <c r="B83" s="278"/>
      <c r="C83" s="279" t="s">
        <v>1912</v>
      </c>
      <c r="D83" s="279"/>
      <c r="E83" s="279"/>
      <c r="F83" s="280" t="s">
        <v>1903</v>
      </c>
      <c r="G83" s="279"/>
      <c r="H83" s="279" t="s">
        <v>1913</v>
      </c>
      <c r="I83" s="279" t="s">
        <v>1899</v>
      </c>
      <c r="J83" s="279">
        <v>20</v>
      </c>
      <c r="K83" s="269"/>
    </row>
    <row r="84" spans="2:11" ht="15" customHeight="1" x14ac:dyDescent="0.3">
      <c r="B84" s="278"/>
      <c r="C84" s="279" t="s">
        <v>1914</v>
      </c>
      <c r="D84" s="279"/>
      <c r="E84" s="279"/>
      <c r="F84" s="280" t="s">
        <v>1903</v>
      </c>
      <c r="G84" s="279"/>
      <c r="H84" s="279" t="s">
        <v>1915</v>
      </c>
      <c r="I84" s="279" t="s">
        <v>1899</v>
      </c>
      <c r="J84" s="279">
        <v>20</v>
      </c>
      <c r="K84" s="269"/>
    </row>
    <row r="85" spans="2:11" ht="15" customHeight="1" x14ac:dyDescent="0.3">
      <c r="B85" s="278"/>
      <c r="C85" s="258" t="s">
        <v>1916</v>
      </c>
      <c r="D85" s="258"/>
      <c r="E85" s="258"/>
      <c r="F85" s="277" t="s">
        <v>1903</v>
      </c>
      <c r="G85" s="276"/>
      <c r="H85" s="258" t="s">
        <v>1917</v>
      </c>
      <c r="I85" s="258" t="s">
        <v>1899</v>
      </c>
      <c r="J85" s="258">
        <v>50</v>
      </c>
      <c r="K85" s="269"/>
    </row>
    <row r="86" spans="2:11" ht="15" customHeight="1" x14ac:dyDescent="0.3">
      <c r="B86" s="278"/>
      <c r="C86" s="258" t="s">
        <v>1918</v>
      </c>
      <c r="D86" s="258"/>
      <c r="E86" s="258"/>
      <c r="F86" s="277" t="s">
        <v>1903</v>
      </c>
      <c r="G86" s="276"/>
      <c r="H86" s="258" t="s">
        <v>1919</v>
      </c>
      <c r="I86" s="258" t="s">
        <v>1899</v>
      </c>
      <c r="J86" s="258">
        <v>20</v>
      </c>
      <c r="K86" s="269"/>
    </row>
    <row r="87" spans="2:11" ht="15" customHeight="1" x14ac:dyDescent="0.3">
      <c r="B87" s="278"/>
      <c r="C87" s="258" t="s">
        <v>1920</v>
      </c>
      <c r="D87" s="258"/>
      <c r="E87" s="258"/>
      <c r="F87" s="277" t="s">
        <v>1903</v>
      </c>
      <c r="G87" s="276"/>
      <c r="H87" s="258" t="s">
        <v>1921</v>
      </c>
      <c r="I87" s="258" t="s">
        <v>1899</v>
      </c>
      <c r="J87" s="258">
        <v>20</v>
      </c>
      <c r="K87" s="269"/>
    </row>
    <row r="88" spans="2:11" ht="15" customHeight="1" x14ac:dyDescent="0.3">
      <c r="B88" s="278"/>
      <c r="C88" s="258" t="s">
        <v>1922</v>
      </c>
      <c r="D88" s="258"/>
      <c r="E88" s="258"/>
      <c r="F88" s="277" t="s">
        <v>1903</v>
      </c>
      <c r="G88" s="276"/>
      <c r="H88" s="258" t="s">
        <v>1923</v>
      </c>
      <c r="I88" s="258" t="s">
        <v>1899</v>
      </c>
      <c r="J88" s="258">
        <v>50</v>
      </c>
      <c r="K88" s="269"/>
    </row>
    <row r="89" spans="2:11" ht="15" customHeight="1" x14ac:dyDescent="0.3">
      <c r="B89" s="278"/>
      <c r="C89" s="258" t="s">
        <v>1924</v>
      </c>
      <c r="D89" s="258"/>
      <c r="E89" s="258"/>
      <c r="F89" s="277" t="s">
        <v>1903</v>
      </c>
      <c r="G89" s="276"/>
      <c r="H89" s="258" t="s">
        <v>1924</v>
      </c>
      <c r="I89" s="258" t="s">
        <v>1899</v>
      </c>
      <c r="J89" s="258">
        <v>50</v>
      </c>
      <c r="K89" s="269"/>
    </row>
    <row r="90" spans="2:11" ht="15" customHeight="1" x14ac:dyDescent="0.3">
      <c r="B90" s="278"/>
      <c r="C90" s="258" t="s">
        <v>160</v>
      </c>
      <c r="D90" s="258"/>
      <c r="E90" s="258"/>
      <c r="F90" s="277" t="s">
        <v>1903</v>
      </c>
      <c r="G90" s="276"/>
      <c r="H90" s="258" t="s">
        <v>1925</v>
      </c>
      <c r="I90" s="258" t="s">
        <v>1899</v>
      </c>
      <c r="J90" s="258">
        <v>255</v>
      </c>
      <c r="K90" s="269"/>
    </row>
    <row r="91" spans="2:11" ht="15" customHeight="1" x14ac:dyDescent="0.3">
      <c r="B91" s="278"/>
      <c r="C91" s="258" t="s">
        <v>1926</v>
      </c>
      <c r="D91" s="258"/>
      <c r="E91" s="258"/>
      <c r="F91" s="277" t="s">
        <v>1897</v>
      </c>
      <c r="G91" s="276"/>
      <c r="H91" s="258" t="s">
        <v>1927</v>
      </c>
      <c r="I91" s="258" t="s">
        <v>1928</v>
      </c>
      <c r="J91" s="258"/>
      <c r="K91" s="269"/>
    </row>
    <row r="92" spans="2:11" ht="15" customHeight="1" x14ac:dyDescent="0.3">
      <c r="B92" s="278"/>
      <c r="C92" s="258" t="s">
        <v>1929</v>
      </c>
      <c r="D92" s="258"/>
      <c r="E92" s="258"/>
      <c r="F92" s="277" t="s">
        <v>1897</v>
      </c>
      <c r="G92" s="276"/>
      <c r="H92" s="258" t="s">
        <v>1930</v>
      </c>
      <c r="I92" s="258" t="s">
        <v>1931</v>
      </c>
      <c r="J92" s="258"/>
      <c r="K92" s="269"/>
    </row>
    <row r="93" spans="2:11" ht="15" customHeight="1" x14ac:dyDescent="0.3">
      <c r="B93" s="278"/>
      <c r="C93" s="258" t="s">
        <v>1932</v>
      </c>
      <c r="D93" s="258"/>
      <c r="E93" s="258"/>
      <c r="F93" s="277" t="s">
        <v>1897</v>
      </c>
      <c r="G93" s="276"/>
      <c r="H93" s="258" t="s">
        <v>1932</v>
      </c>
      <c r="I93" s="258" t="s">
        <v>1931</v>
      </c>
      <c r="J93" s="258"/>
      <c r="K93" s="269"/>
    </row>
    <row r="94" spans="2:11" ht="15" customHeight="1" x14ac:dyDescent="0.3">
      <c r="B94" s="278"/>
      <c r="C94" s="258" t="s">
        <v>37</v>
      </c>
      <c r="D94" s="258"/>
      <c r="E94" s="258"/>
      <c r="F94" s="277" t="s">
        <v>1897</v>
      </c>
      <c r="G94" s="276"/>
      <c r="H94" s="258" t="s">
        <v>1933</v>
      </c>
      <c r="I94" s="258" t="s">
        <v>1931</v>
      </c>
      <c r="J94" s="258"/>
      <c r="K94" s="269"/>
    </row>
    <row r="95" spans="2:11" ht="15" customHeight="1" x14ac:dyDescent="0.3">
      <c r="B95" s="278"/>
      <c r="C95" s="258" t="s">
        <v>47</v>
      </c>
      <c r="D95" s="258"/>
      <c r="E95" s="258"/>
      <c r="F95" s="277" t="s">
        <v>1897</v>
      </c>
      <c r="G95" s="276"/>
      <c r="H95" s="258" t="s">
        <v>1934</v>
      </c>
      <c r="I95" s="258" t="s">
        <v>1931</v>
      </c>
      <c r="J95" s="258"/>
      <c r="K95" s="269"/>
    </row>
    <row r="96" spans="2:11" ht="15" customHeight="1" x14ac:dyDescent="0.3">
      <c r="B96" s="281"/>
      <c r="C96" s="282"/>
      <c r="D96" s="282"/>
      <c r="E96" s="282"/>
      <c r="F96" s="282"/>
      <c r="G96" s="282"/>
      <c r="H96" s="282"/>
      <c r="I96" s="282"/>
      <c r="J96" s="282"/>
      <c r="K96" s="283"/>
    </row>
    <row r="97" spans="2:11" ht="18.75" customHeight="1" x14ac:dyDescent="0.3">
      <c r="B97" s="284"/>
      <c r="C97" s="285"/>
      <c r="D97" s="285"/>
      <c r="E97" s="285"/>
      <c r="F97" s="285"/>
      <c r="G97" s="285"/>
      <c r="H97" s="285"/>
      <c r="I97" s="285"/>
      <c r="J97" s="285"/>
      <c r="K97" s="284"/>
    </row>
    <row r="98" spans="2:11" ht="18.75" customHeight="1" x14ac:dyDescent="0.3">
      <c r="B98" s="264"/>
      <c r="C98" s="264"/>
      <c r="D98" s="264"/>
      <c r="E98" s="264"/>
      <c r="F98" s="264"/>
      <c r="G98" s="264"/>
      <c r="H98" s="264"/>
      <c r="I98" s="264"/>
      <c r="J98" s="264"/>
      <c r="K98" s="264"/>
    </row>
    <row r="99" spans="2:11" ht="7.5" customHeight="1" x14ac:dyDescent="0.3">
      <c r="B99" s="265"/>
      <c r="C99" s="266"/>
      <c r="D99" s="266"/>
      <c r="E99" s="266"/>
      <c r="F99" s="266"/>
      <c r="G99" s="266"/>
      <c r="H99" s="266"/>
      <c r="I99" s="266"/>
      <c r="J99" s="266"/>
      <c r="K99" s="267"/>
    </row>
    <row r="100" spans="2:11" ht="45" customHeight="1" x14ac:dyDescent="0.3">
      <c r="B100" s="268"/>
      <c r="C100" s="392" t="s">
        <v>1935</v>
      </c>
      <c r="D100" s="392"/>
      <c r="E100" s="392"/>
      <c r="F100" s="392"/>
      <c r="G100" s="392"/>
      <c r="H100" s="392"/>
      <c r="I100" s="392"/>
      <c r="J100" s="392"/>
      <c r="K100" s="269"/>
    </row>
    <row r="101" spans="2:11" ht="17.25" customHeight="1" x14ac:dyDescent="0.3">
      <c r="B101" s="268"/>
      <c r="C101" s="270" t="s">
        <v>1891</v>
      </c>
      <c r="D101" s="270"/>
      <c r="E101" s="270"/>
      <c r="F101" s="270" t="s">
        <v>1892</v>
      </c>
      <c r="G101" s="271"/>
      <c r="H101" s="270" t="s">
        <v>155</v>
      </c>
      <c r="I101" s="270" t="s">
        <v>56</v>
      </c>
      <c r="J101" s="270" t="s">
        <v>1893</v>
      </c>
      <c r="K101" s="269"/>
    </row>
    <row r="102" spans="2:11" ht="17.25" customHeight="1" x14ac:dyDescent="0.3">
      <c r="B102" s="268"/>
      <c r="C102" s="272" t="s">
        <v>1894</v>
      </c>
      <c r="D102" s="272"/>
      <c r="E102" s="272"/>
      <c r="F102" s="273" t="s">
        <v>1895</v>
      </c>
      <c r="G102" s="274"/>
      <c r="H102" s="272"/>
      <c r="I102" s="272"/>
      <c r="J102" s="272" t="s">
        <v>1896</v>
      </c>
      <c r="K102" s="269"/>
    </row>
    <row r="103" spans="2:11" ht="5.25" customHeight="1" x14ac:dyDescent="0.3">
      <c r="B103" s="268"/>
      <c r="C103" s="270"/>
      <c r="D103" s="270"/>
      <c r="E103" s="270"/>
      <c r="F103" s="270"/>
      <c r="G103" s="286"/>
      <c r="H103" s="270"/>
      <c r="I103" s="270"/>
      <c r="J103" s="270"/>
      <c r="K103" s="269"/>
    </row>
    <row r="104" spans="2:11" ht="15" customHeight="1" x14ac:dyDescent="0.3">
      <c r="B104" s="268"/>
      <c r="C104" s="258" t="s">
        <v>52</v>
      </c>
      <c r="D104" s="275"/>
      <c r="E104" s="275"/>
      <c r="F104" s="277" t="s">
        <v>1897</v>
      </c>
      <c r="G104" s="286"/>
      <c r="H104" s="258" t="s">
        <v>1936</v>
      </c>
      <c r="I104" s="258" t="s">
        <v>1899</v>
      </c>
      <c r="J104" s="258">
        <v>20</v>
      </c>
      <c r="K104" s="269"/>
    </row>
    <row r="105" spans="2:11" ht="15" customHeight="1" x14ac:dyDescent="0.3">
      <c r="B105" s="268"/>
      <c r="C105" s="258" t="s">
        <v>1900</v>
      </c>
      <c r="D105" s="258"/>
      <c r="E105" s="258"/>
      <c r="F105" s="277" t="s">
        <v>1897</v>
      </c>
      <c r="G105" s="258"/>
      <c r="H105" s="258" t="s">
        <v>1936</v>
      </c>
      <c r="I105" s="258" t="s">
        <v>1899</v>
      </c>
      <c r="J105" s="258">
        <v>120</v>
      </c>
      <c r="K105" s="269"/>
    </row>
    <row r="106" spans="2:11" ht="15" customHeight="1" x14ac:dyDescent="0.3">
      <c r="B106" s="278"/>
      <c r="C106" s="258" t="s">
        <v>1902</v>
      </c>
      <c r="D106" s="258"/>
      <c r="E106" s="258"/>
      <c r="F106" s="277" t="s">
        <v>1903</v>
      </c>
      <c r="G106" s="258"/>
      <c r="H106" s="258" t="s">
        <v>1936</v>
      </c>
      <c r="I106" s="258" t="s">
        <v>1899</v>
      </c>
      <c r="J106" s="258">
        <v>50</v>
      </c>
      <c r="K106" s="269"/>
    </row>
    <row r="107" spans="2:11" ht="15" customHeight="1" x14ac:dyDescent="0.3">
      <c r="B107" s="278"/>
      <c r="C107" s="258" t="s">
        <v>1905</v>
      </c>
      <c r="D107" s="258"/>
      <c r="E107" s="258"/>
      <c r="F107" s="277" t="s">
        <v>1897</v>
      </c>
      <c r="G107" s="258"/>
      <c r="H107" s="258" t="s">
        <v>1936</v>
      </c>
      <c r="I107" s="258" t="s">
        <v>1907</v>
      </c>
      <c r="J107" s="258"/>
      <c r="K107" s="269"/>
    </row>
    <row r="108" spans="2:11" ht="15" customHeight="1" x14ac:dyDescent="0.3">
      <c r="B108" s="278"/>
      <c r="C108" s="258" t="s">
        <v>1916</v>
      </c>
      <c r="D108" s="258"/>
      <c r="E108" s="258"/>
      <c r="F108" s="277" t="s">
        <v>1903</v>
      </c>
      <c r="G108" s="258"/>
      <c r="H108" s="258" t="s">
        <v>1936</v>
      </c>
      <c r="I108" s="258" t="s">
        <v>1899</v>
      </c>
      <c r="J108" s="258">
        <v>50</v>
      </c>
      <c r="K108" s="269"/>
    </row>
    <row r="109" spans="2:11" ht="15" customHeight="1" x14ac:dyDescent="0.3">
      <c r="B109" s="278"/>
      <c r="C109" s="258" t="s">
        <v>1924</v>
      </c>
      <c r="D109" s="258"/>
      <c r="E109" s="258"/>
      <c r="F109" s="277" t="s">
        <v>1903</v>
      </c>
      <c r="G109" s="258"/>
      <c r="H109" s="258" t="s">
        <v>1936</v>
      </c>
      <c r="I109" s="258" t="s">
        <v>1899</v>
      </c>
      <c r="J109" s="258">
        <v>50</v>
      </c>
      <c r="K109" s="269"/>
    </row>
    <row r="110" spans="2:11" ht="15" customHeight="1" x14ac:dyDescent="0.3">
      <c r="B110" s="278"/>
      <c r="C110" s="258" t="s">
        <v>1922</v>
      </c>
      <c r="D110" s="258"/>
      <c r="E110" s="258"/>
      <c r="F110" s="277" t="s">
        <v>1903</v>
      </c>
      <c r="G110" s="258"/>
      <c r="H110" s="258" t="s">
        <v>1936</v>
      </c>
      <c r="I110" s="258" t="s">
        <v>1899</v>
      </c>
      <c r="J110" s="258">
        <v>50</v>
      </c>
      <c r="K110" s="269"/>
    </row>
    <row r="111" spans="2:11" ht="15" customHeight="1" x14ac:dyDescent="0.3">
      <c r="B111" s="278"/>
      <c r="C111" s="258" t="s">
        <v>52</v>
      </c>
      <c r="D111" s="258"/>
      <c r="E111" s="258"/>
      <c r="F111" s="277" t="s">
        <v>1897</v>
      </c>
      <c r="G111" s="258"/>
      <c r="H111" s="258" t="s">
        <v>1937</v>
      </c>
      <c r="I111" s="258" t="s">
        <v>1899</v>
      </c>
      <c r="J111" s="258">
        <v>20</v>
      </c>
      <c r="K111" s="269"/>
    </row>
    <row r="112" spans="2:11" ht="15" customHeight="1" x14ac:dyDescent="0.3">
      <c r="B112" s="278"/>
      <c r="C112" s="258" t="s">
        <v>1938</v>
      </c>
      <c r="D112" s="258"/>
      <c r="E112" s="258"/>
      <c r="F112" s="277" t="s">
        <v>1897</v>
      </c>
      <c r="G112" s="258"/>
      <c r="H112" s="258" t="s">
        <v>1939</v>
      </c>
      <c r="I112" s="258" t="s">
        <v>1899</v>
      </c>
      <c r="J112" s="258">
        <v>120</v>
      </c>
      <c r="K112" s="269"/>
    </row>
    <row r="113" spans="2:11" ht="15" customHeight="1" x14ac:dyDescent="0.3">
      <c r="B113" s="278"/>
      <c r="C113" s="258" t="s">
        <v>37</v>
      </c>
      <c r="D113" s="258"/>
      <c r="E113" s="258"/>
      <c r="F113" s="277" t="s">
        <v>1897</v>
      </c>
      <c r="G113" s="258"/>
      <c r="H113" s="258" t="s">
        <v>1940</v>
      </c>
      <c r="I113" s="258" t="s">
        <v>1931</v>
      </c>
      <c r="J113" s="258"/>
      <c r="K113" s="269"/>
    </row>
    <row r="114" spans="2:11" ht="15" customHeight="1" x14ac:dyDescent="0.3">
      <c r="B114" s="278"/>
      <c r="C114" s="258" t="s">
        <v>47</v>
      </c>
      <c r="D114" s="258"/>
      <c r="E114" s="258"/>
      <c r="F114" s="277" t="s">
        <v>1897</v>
      </c>
      <c r="G114" s="258"/>
      <c r="H114" s="258" t="s">
        <v>1941</v>
      </c>
      <c r="I114" s="258" t="s">
        <v>1931</v>
      </c>
      <c r="J114" s="258"/>
      <c r="K114" s="269"/>
    </row>
    <row r="115" spans="2:11" ht="15" customHeight="1" x14ac:dyDescent="0.3">
      <c r="B115" s="278"/>
      <c r="C115" s="258" t="s">
        <v>56</v>
      </c>
      <c r="D115" s="258"/>
      <c r="E115" s="258"/>
      <c r="F115" s="277" t="s">
        <v>1897</v>
      </c>
      <c r="G115" s="258"/>
      <c r="H115" s="258" t="s">
        <v>1942</v>
      </c>
      <c r="I115" s="258" t="s">
        <v>1943</v>
      </c>
      <c r="J115" s="258"/>
      <c r="K115" s="269"/>
    </row>
    <row r="116" spans="2:11" ht="15" customHeight="1" x14ac:dyDescent="0.3">
      <c r="B116" s="281"/>
      <c r="C116" s="287"/>
      <c r="D116" s="287"/>
      <c r="E116" s="287"/>
      <c r="F116" s="287"/>
      <c r="G116" s="287"/>
      <c r="H116" s="287"/>
      <c r="I116" s="287"/>
      <c r="J116" s="287"/>
      <c r="K116" s="283"/>
    </row>
    <row r="117" spans="2:11" ht="18.75" customHeight="1" x14ac:dyDescent="0.3">
      <c r="B117" s="288"/>
      <c r="C117" s="255"/>
      <c r="D117" s="255"/>
      <c r="E117" s="255"/>
      <c r="F117" s="289"/>
      <c r="G117" s="255"/>
      <c r="H117" s="255"/>
      <c r="I117" s="255"/>
      <c r="J117" s="255"/>
      <c r="K117" s="288"/>
    </row>
    <row r="118" spans="2:11" ht="18.75" customHeight="1" x14ac:dyDescent="0.3">
      <c r="B118" s="264"/>
      <c r="C118" s="264"/>
      <c r="D118" s="264"/>
      <c r="E118" s="264"/>
      <c r="F118" s="264"/>
      <c r="G118" s="264"/>
      <c r="H118" s="264"/>
      <c r="I118" s="264"/>
      <c r="J118" s="264"/>
      <c r="K118" s="264"/>
    </row>
    <row r="119" spans="2:11" ht="7.5" customHeight="1" x14ac:dyDescent="0.3">
      <c r="B119" s="290"/>
      <c r="C119" s="291"/>
      <c r="D119" s="291"/>
      <c r="E119" s="291"/>
      <c r="F119" s="291"/>
      <c r="G119" s="291"/>
      <c r="H119" s="291"/>
      <c r="I119" s="291"/>
      <c r="J119" s="291"/>
      <c r="K119" s="292"/>
    </row>
    <row r="120" spans="2:11" ht="45" customHeight="1" x14ac:dyDescent="0.3">
      <c r="B120" s="293"/>
      <c r="C120" s="387" t="s">
        <v>1944</v>
      </c>
      <c r="D120" s="387"/>
      <c r="E120" s="387"/>
      <c r="F120" s="387"/>
      <c r="G120" s="387"/>
      <c r="H120" s="387"/>
      <c r="I120" s="387"/>
      <c r="J120" s="387"/>
      <c r="K120" s="294"/>
    </row>
    <row r="121" spans="2:11" ht="17.25" customHeight="1" x14ac:dyDescent="0.3">
      <c r="B121" s="295"/>
      <c r="C121" s="270" t="s">
        <v>1891</v>
      </c>
      <c r="D121" s="270"/>
      <c r="E121" s="270"/>
      <c r="F121" s="270" t="s">
        <v>1892</v>
      </c>
      <c r="G121" s="271"/>
      <c r="H121" s="270" t="s">
        <v>155</v>
      </c>
      <c r="I121" s="270" t="s">
        <v>56</v>
      </c>
      <c r="J121" s="270" t="s">
        <v>1893</v>
      </c>
      <c r="K121" s="296"/>
    </row>
    <row r="122" spans="2:11" ht="17.25" customHeight="1" x14ac:dyDescent="0.3">
      <c r="B122" s="295"/>
      <c r="C122" s="272" t="s">
        <v>1894</v>
      </c>
      <c r="D122" s="272"/>
      <c r="E122" s="272"/>
      <c r="F122" s="273" t="s">
        <v>1895</v>
      </c>
      <c r="G122" s="274"/>
      <c r="H122" s="272"/>
      <c r="I122" s="272"/>
      <c r="J122" s="272" t="s">
        <v>1896</v>
      </c>
      <c r="K122" s="296"/>
    </row>
    <row r="123" spans="2:11" ht="5.25" customHeight="1" x14ac:dyDescent="0.3">
      <c r="B123" s="297"/>
      <c r="C123" s="275"/>
      <c r="D123" s="275"/>
      <c r="E123" s="275"/>
      <c r="F123" s="275"/>
      <c r="G123" s="258"/>
      <c r="H123" s="275"/>
      <c r="I123" s="275"/>
      <c r="J123" s="275"/>
      <c r="K123" s="298"/>
    </row>
    <row r="124" spans="2:11" ht="15" customHeight="1" x14ac:dyDescent="0.3">
      <c r="B124" s="297"/>
      <c r="C124" s="258" t="s">
        <v>1900</v>
      </c>
      <c r="D124" s="275"/>
      <c r="E124" s="275"/>
      <c r="F124" s="277" t="s">
        <v>1897</v>
      </c>
      <c r="G124" s="258"/>
      <c r="H124" s="258" t="s">
        <v>1936</v>
      </c>
      <c r="I124" s="258" t="s">
        <v>1899</v>
      </c>
      <c r="J124" s="258">
        <v>120</v>
      </c>
      <c r="K124" s="299"/>
    </row>
    <row r="125" spans="2:11" ht="15" customHeight="1" x14ac:dyDescent="0.3">
      <c r="B125" s="297"/>
      <c r="C125" s="258" t="s">
        <v>1945</v>
      </c>
      <c r="D125" s="258"/>
      <c r="E125" s="258"/>
      <c r="F125" s="277" t="s">
        <v>1897</v>
      </c>
      <c r="G125" s="258"/>
      <c r="H125" s="258" t="s">
        <v>1946</v>
      </c>
      <c r="I125" s="258" t="s">
        <v>1899</v>
      </c>
      <c r="J125" s="258" t="s">
        <v>1947</v>
      </c>
      <c r="K125" s="299"/>
    </row>
    <row r="126" spans="2:11" ht="15" customHeight="1" x14ac:dyDescent="0.3">
      <c r="B126" s="297"/>
      <c r="C126" s="258" t="s">
        <v>1846</v>
      </c>
      <c r="D126" s="258"/>
      <c r="E126" s="258"/>
      <c r="F126" s="277" t="s">
        <v>1897</v>
      </c>
      <c r="G126" s="258"/>
      <c r="H126" s="258" t="s">
        <v>1948</v>
      </c>
      <c r="I126" s="258" t="s">
        <v>1899</v>
      </c>
      <c r="J126" s="258" t="s">
        <v>1947</v>
      </c>
      <c r="K126" s="299"/>
    </row>
    <row r="127" spans="2:11" ht="15" customHeight="1" x14ac:dyDescent="0.3">
      <c r="B127" s="297"/>
      <c r="C127" s="258" t="s">
        <v>1908</v>
      </c>
      <c r="D127" s="258"/>
      <c r="E127" s="258"/>
      <c r="F127" s="277" t="s">
        <v>1903</v>
      </c>
      <c r="G127" s="258"/>
      <c r="H127" s="258" t="s">
        <v>1909</v>
      </c>
      <c r="I127" s="258" t="s">
        <v>1899</v>
      </c>
      <c r="J127" s="258">
        <v>15</v>
      </c>
      <c r="K127" s="299"/>
    </row>
    <row r="128" spans="2:11" ht="15" customHeight="1" x14ac:dyDescent="0.3">
      <c r="B128" s="297"/>
      <c r="C128" s="279" t="s">
        <v>1910</v>
      </c>
      <c r="D128" s="279"/>
      <c r="E128" s="279"/>
      <c r="F128" s="280" t="s">
        <v>1903</v>
      </c>
      <c r="G128" s="279"/>
      <c r="H128" s="279" t="s">
        <v>1911</v>
      </c>
      <c r="I128" s="279" t="s">
        <v>1899</v>
      </c>
      <c r="J128" s="279">
        <v>15</v>
      </c>
      <c r="K128" s="299"/>
    </row>
    <row r="129" spans="2:11" ht="15" customHeight="1" x14ac:dyDescent="0.3">
      <c r="B129" s="297"/>
      <c r="C129" s="279" t="s">
        <v>1912</v>
      </c>
      <c r="D129" s="279"/>
      <c r="E129" s="279"/>
      <c r="F129" s="280" t="s">
        <v>1903</v>
      </c>
      <c r="G129" s="279"/>
      <c r="H129" s="279" t="s">
        <v>1913</v>
      </c>
      <c r="I129" s="279" t="s">
        <v>1899</v>
      </c>
      <c r="J129" s="279">
        <v>20</v>
      </c>
      <c r="K129" s="299"/>
    </row>
    <row r="130" spans="2:11" ht="15" customHeight="1" x14ac:dyDescent="0.3">
      <c r="B130" s="297"/>
      <c r="C130" s="279" t="s">
        <v>1914</v>
      </c>
      <c r="D130" s="279"/>
      <c r="E130" s="279"/>
      <c r="F130" s="280" t="s">
        <v>1903</v>
      </c>
      <c r="G130" s="279"/>
      <c r="H130" s="279" t="s">
        <v>1915</v>
      </c>
      <c r="I130" s="279" t="s">
        <v>1899</v>
      </c>
      <c r="J130" s="279">
        <v>20</v>
      </c>
      <c r="K130" s="299"/>
    </row>
    <row r="131" spans="2:11" ht="15" customHeight="1" x14ac:dyDescent="0.3">
      <c r="B131" s="297"/>
      <c r="C131" s="258" t="s">
        <v>1902</v>
      </c>
      <c r="D131" s="258"/>
      <c r="E131" s="258"/>
      <c r="F131" s="277" t="s">
        <v>1903</v>
      </c>
      <c r="G131" s="258"/>
      <c r="H131" s="258" t="s">
        <v>1936</v>
      </c>
      <c r="I131" s="258" t="s">
        <v>1899</v>
      </c>
      <c r="J131" s="258">
        <v>50</v>
      </c>
      <c r="K131" s="299"/>
    </row>
    <row r="132" spans="2:11" ht="15" customHeight="1" x14ac:dyDescent="0.3">
      <c r="B132" s="297"/>
      <c r="C132" s="258" t="s">
        <v>1916</v>
      </c>
      <c r="D132" s="258"/>
      <c r="E132" s="258"/>
      <c r="F132" s="277" t="s">
        <v>1903</v>
      </c>
      <c r="G132" s="258"/>
      <c r="H132" s="258" t="s">
        <v>1936</v>
      </c>
      <c r="I132" s="258" t="s">
        <v>1899</v>
      </c>
      <c r="J132" s="258">
        <v>50</v>
      </c>
      <c r="K132" s="299"/>
    </row>
    <row r="133" spans="2:11" ht="15" customHeight="1" x14ac:dyDescent="0.3">
      <c r="B133" s="297"/>
      <c r="C133" s="258" t="s">
        <v>1922</v>
      </c>
      <c r="D133" s="258"/>
      <c r="E133" s="258"/>
      <c r="F133" s="277" t="s">
        <v>1903</v>
      </c>
      <c r="G133" s="258"/>
      <c r="H133" s="258" t="s">
        <v>1936</v>
      </c>
      <c r="I133" s="258" t="s">
        <v>1899</v>
      </c>
      <c r="J133" s="258">
        <v>50</v>
      </c>
      <c r="K133" s="299"/>
    </row>
    <row r="134" spans="2:11" ht="15" customHeight="1" x14ac:dyDescent="0.3">
      <c r="B134" s="297"/>
      <c r="C134" s="258" t="s">
        <v>1924</v>
      </c>
      <c r="D134" s="258"/>
      <c r="E134" s="258"/>
      <c r="F134" s="277" t="s">
        <v>1903</v>
      </c>
      <c r="G134" s="258"/>
      <c r="H134" s="258" t="s">
        <v>1936</v>
      </c>
      <c r="I134" s="258" t="s">
        <v>1899</v>
      </c>
      <c r="J134" s="258">
        <v>50</v>
      </c>
      <c r="K134" s="299"/>
    </row>
    <row r="135" spans="2:11" ht="15" customHeight="1" x14ac:dyDescent="0.3">
      <c r="B135" s="297"/>
      <c r="C135" s="258" t="s">
        <v>160</v>
      </c>
      <c r="D135" s="258"/>
      <c r="E135" s="258"/>
      <c r="F135" s="277" t="s">
        <v>1903</v>
      </c>
      <c r="G135" s="258"/>
      <c r="H135" s="258" t="s">
        <v>1949</v>
      </c>
      <c r="I135" s="258" t="s">
        <v>1899</v>
      </c>
      <c r="J135" s="258">
        <v>255</v>
      </c>
      <c r="K135" s="299"/>
    </row>
    <row r="136" spans="2:11" ht="15" customHeight="1" x14ac:dyDescent="0.3">
      <c r="B136" s="297"/>
      <c r="C136" s="258" t="s">
        <v>1926</v>
      </c>
      <c r="D136" s="258"/>
      <c r="E136" s="258"/>
      <c r="F136" s="277" t="s">
        <v>1897</v>
      </c>
      <c r="G136" s="258"/>
      <c r="H136" s="258" t="s">
        <v>1950</v>
      </c>
      <c r="I136" s="258" t="s">
        <v>1928</v>
      </c>
      <c r="J136" s="258"/>
      <c r="K136" s="299"/>
    </row>
    <row r="137" spans="2:11" ht="15" customHeight="1" x14ac:dyDescent="0.3">
      <c r="B137" s="297"/>
      <c r="C137" s="258" t="s">
        <v>1929</v>
      </c>
      <c r="D137" s="258"/>
      <c r="E137" s="258"/>
      <c r="F137" s="277" t="s">
        <v>1897</v>
      </c>
      <c r="G137" s="258"/>
      <c r="H137" s="258" t="s">
        <v>1951</v>
      </c>
      <c r="I137" s="258" t="s">
        <v>1931</v>
      </c>
      <c r="J137" s="258"/>
      <c r="K137" s="299"/>
    </row>
    <row r="138" spans="2:11" ht="15" customHeight="1" x14ac:dyDescent="0.3">
      <c r="B138" s="297"/>
      <c r="C138" s="258" t="s">
        <v>1932</v>
      </c>
      <c r="D138" s="258"/>
      <c r="E138" s="258"/>
      <c r="F138" s="277" t="s">
        <v>1897</v>
      </c>
      <c r="G138" s="258"/>
      <c r="H138" s="258" t="s">
        <v>1932</v>
      </c>
      <c r="I138" s="258" t="s">
        <v>1931</v>
      </c>
      <c r="J138" s="258"/>
      <c r="K138" s="299"/>
    </row>
    <row r="139" spans="2:11" ht="15" customHeight="1" x14ac:dyDescent="0.3">
      <c r="B139" s="297"/>
      <c r="C139" s="258" t="s">
        <v>37</v>
      </c>
      <c r="D139" s="258"/>
      <c r="E139" s="258"/>
      <c r="F139" s="277" t="s">
        <v>1897</v>
      </c>
      <c r="G139" s="258"/>
      <c r="H139" s="258" t="s">
        <v>1952</v>
      </c>
      <c r="I139" s="258" t="s">
        <v>1931</v>
      </c>
      <c r="J139" s="258"/>
      <c r="K139" s="299"/>
    </row>
    <row r="140" spans="2:11" ht="15" customHeight="1" x14ac:dyDescent="0.3">
      <c r="B140" s="297"/>
      <c r="C140" s="258" t="s">
        <v>1953</v>
      </c>
      <c r="D140" s="258"/>
      <c r="E140" s="258"/>
      <c r="F140" s="277" t="s">
        <v>1897</v>
      </c>
      <c r="G140" s="258"/>
      <c r="H140" s="258" t="s">
        <v>1954</v>
      </c>
      <c r="I140" s="258" t="s">
        <v>1931</v>
      </c>
      <c r="J140" s="258"/>
      <c r="K140" s="299"/>
    </row>
    <row r="141" spans="2:11" ht="15" customHeight="1" x14ac:dyDescent="0.3">
      <c r="B141" s="300"/>
      <c r="C141" s="301"/>
      <c r="D141" s="301"/>
      <c r="E141" s="301"/>
      <c r="F141" s="301"/>
      <c r="G141" s="301"/>
      <c r="H141" s="301"/>
      <c r="I141" s="301"/>
      <c r="J141" s="301"/>
      <c r="K141" s="302"/>
    </row>
    <row r="142" spans="2:11" ht="18.75" customHeight="1" x14ac:dyDescent="0.3">
      <c r="B142" s="255"/>
      <c r="C142" s="255"/>
      <c r="D142" s="255"/>
      <c r="E142" s="255"/>
      <c r="F142" s="289"/>
      <c r="G142" s="255"/>
      <c r="H142" s="255"/>
      <c r="I142" s="255"/>
      <c r="J142" s="255"/>
      <c r="K142" s="255"/>
    </row>
    <row r="143" spans="2:11" ht="18.75" customHeight="1" x14ac:dyDescent="0.3">
      <c r="B143" s="264"/>
      <c r="C143" s="264"/>
      <c r="D143" s="264"/>
      <c r="E143" s="264"/>
      <c r="F143" s="264"/>
      <c r="G143" s="264"/>
      <c r="H143" s="264"/>
      <c r="I143" s="264"/>
      <c r="J143" s="264"/>
      <c r="K143" s="264"/>
    </row>
    <row r="144" spans="2:11" ht="7.5" customHeight="1" x14ac:dyDescent="0.3">
      <c r="B144" s="265"/>
      <c r="C144" s="266"/>
      <c r="D144" s="266"/>
      <c r="E144" s="266"/>
      <c r="F144" s="266"/>
      <c r="G144" s="266"/>
      <c r="H144" s="266"/>
      <c r="I144" s="266"/>
      <c r="J144" s="266"/>
      <c r="K144" s="267"/>
    </row>
    <row r="145" spans="2:11" ht="45" customHeight="1" x14ac:dyDescent="0.3">
      <c r="B145" s="268"/>
      <c r="C145" s="392" t="s">
        <v>1955</v>
      </c>
      <c r="D145" s="392"/>
      <c r="E145" s="392"/>
      <c r="F145" s="392"/>
      <c r="G145" s="392"/>
      <c r="H145" s="392"/>
      <c r="I145" s="392"/>
      <c r="J145" s="392"/>
      <c r="K145" s="269"/>
    </row>
    <row r="146" spans="2:11" ht="17.25" customHeight="1" x14ac:dyDescent="0.3">
      <c r="B146" s="268"/>
      <c r="C146" s="270" t="s">
        <v>1891</v>
      </c>
      <c r="D146" s="270"/>
      <c r="E146" s="270"/>
      <c r="F146" s="270" t="s">
        <v>1892</v>
      </c>
      <c r="G146" s="271"/>
      <c r="H146" s="270" t="s">
        <v>155</v>
      </c>
      <c r="I146" s="270" t="s">
        <v>56</v>
      </c>
      <c r="J146" s="270" t="s">
        <v>1893</v>
      </c>
      <c r="K146" s="269"/>
    </row>
    <row r="147" spans="2:11" ht="17.25" customHeight="1" x14ac:dyDescent="0.3">
      <c r="B147" s="268"/>
      <c r="C147" s="272" t="s">
        <v>1894</v>
      </c>
      <c r="D147" s="272"/>
      <c r="E147" s="272"/>
      <c r="F147" s="273" t="s">
        <v>1895</v>
      </c>
      <c r="G147" s="274"/>
      <c r="H147" s="272"/>
      <c r="I147" s="272"/>
      <c r="J147" s="272" t="s">
        <v>1896</v>
      </c>
      <c r="K147" s="269"/>
    </row>
    <row r="148" spans="2:11" ht="5.25" customHeight="1" x14ac:dyDescent="0.3">
      <c r="B148" s="278"/>
      <c r="C148" s="275"/>
      <c r="D148" s="275"/>
      <c r="E148" s="275"/>
      <c r="F148" s="275"/>
      <c r="G148" s="276"/>
      <c r="H148" s="275"/>
      <c r="I148" s="275"/>
      <c r="J148" s="275"/>
      <c r="K148" s="299"/>
    </row>
    <row r="149" spans="2:11" ht="15" customHeight="1" x14ac:dyDescent="0.3">
      <c r="B149" s="278"/>
      <c r="C149" s="303" t="s">
        <v>1900</v>
      </c>
      <c r="D149" s="258"/>
      <c r="E149" s="258"/>
      <c r="F149" s="304" t="s">
        <v>1897</v>
      </c>
      <c r="G149" s="258"/>
      <c r="H149" s="303" t="s">
        <v>1936</v>
      </c>
      <c r="I149" s="303" t="s">
        <v>1899</v>
      </c>
      <c r="J149" s="303">
        <v>120</v>
      </c>
      <c r="K149" s="299"/>
    </row>
    <row r="150" spans="2:11" ht="15" customHeight="1" x14ac:dyDescent="0.3">
      <c r="B150" s="278"/>
      <c r="C150" s="303" t="s">
        <v>1945</v>
      </c>
      <c r="D150" s="258"/>
      <c r="E150" s="258"/>
      <c r="F150" s="304" t="s">
        <v>1897</v>
      </c>
      <c r="G150" s="258"/>
      <c r="H150" s="303" t="s">
        <v>1956</v>
      </c>
      <c r="I150" s="303" t="s">
        <v>1899</v>
      </c>
      <c r="J150" s="303" t="s">
        <v>1947</v>
      </c>
      <c r="K150" s="299"/>
    </row>
    <row r="151" spans="2:11" ht="15" customHeight="1" x14ac:dyDescent="0.3">
      <c r="B151" s="278"/>
      <c r="C151" s="303" t="s">
        <v>1846</v>
      </c>
      <c r="D151" s="258"/>
      <c r="E151" s="258"/>
      <c r="F151" s="304" t="s">
        <v>1897</v>
      </c>
      <c r="G151" s="258"/>
      <c r="H151" s="303" t="s">
        <v>1957</v>
      </c>
      <c r="I151" s="303" t="s">
        <v>1899</v>
      </c>
      <c r="J151" s="303" t="s">
        <v>1947</v>
      </c>
      <c r="K151" s="299"/>
    </row>
    <row r="152" spans="2:11" ht="15" customHeight="1" x14ac:dyDescent="0.3">
      <c r="B152" s="278"/>
      <c r="C152" s="303" t="s">
        <v>1902</v>
      </c>
      <c r="D152" s="258"/>
      <c r="E152" s="258"/>
      <c r="F152" s="304" t="s">
        <v>1903</v>
      </c>
      <c r="G152" s="258"/>
      <c r="H152" s="303" t="s">
        <v>1936</v>
      </c>
      <c r="I152" s="303" t="s">
        <v>1899</v>
      </c>
      <c r="J152" s="303">
        <v>50</v>
      </c>
      <c r="K152" s="299"/>
    </row>
    <row r="153" spans="2:11" ht="15" customHeight="1" x14ac:dyDescent="0.3">
      <c r="B153" s="278"/>
      <c r="C153" s="303" t="s">
        <v>1905</v>
      </c>
      <c r="D153" s="258"/>
      <c r="E153" s="258"/>
      <c r="F153" s="304" t="s">
        <v>1897</v>
      </c>
      <c r="G153" s="258"/>
      <c r="H153" s="303" t="s">
        <v>1936</v>
      </c>
      <c r="I153" s="303" t="s">
        <v>1907</v>
      </c>
      <c r="J153" s="303"/>
      <c r="K153" s="299"/>
    </row>
    <row r="154" spans="2:11" ht="15" customHeight="1" x14ac:dyDescent="0.3">
      <c r="B154" s="278"/>
      <c r="C154" s="303" t="s">
        <v>1916</v>
      </c>
      <c r="D154" s="258"/>
      <c r="E154" s="258"/>
      <c r="F154" s="304" t="s">
        <v>1903</v>
      </c>
      <c r="G154" s="258"/>
      <c r="H154" s="303" t="s">
        <v>1936</v>
      </c>
      <c r="I154" s="303" t="s">
        <v>1899</v>
      </c>
      <c r="J154" s="303">
        <v>50</v>
      </c>
      <c r="K154" s="299"/>
    </row>
    <row r="155" spans="2:11" ht="15" customHeight="1" x14ac:dyDescent="0.3">
      <c r="B155" s="278"/>
      <c r="C155" s="303" t="s">
        <v>1924</v>
      </c>
      <c r="D155" s="258"/>
      <c r="E155" s="258"/>
      <c r="F155" s="304" t="s">
        <v>1903</v>
      </c>
      <c r="G155" s="258"/>
      <c r="H155" s="303" t="s">
        <v>1936</v>
      </c>
      <c r="I155" s="303" t="s">
        <v>1899</v>
      </c>
      <c r="J155" s="303">
        <v>50</v>
      </c>
      <c r="K155" s="299"/>
    </row>
    <row r="156" spans="2:11" ht="15" customHeight="1" x14ac:dyDescent="0.3">
      <c r="B156" s="278"/>
      <c r="C156" s="303" t="s">
        <v>1922</v>
      </c>
      <c r="D156" s="258"/>
      <c r="E156" s="258"/>
      <c r="F156" s="304" t="s">
        <v>1903</v>
      </c>
      <c r="G156" s="258"/>
      <c r="H156" s="303" t="s">
        <v>1936</v>
      </c>
      <c r="I156" s="303" t="s">
        <v>1899</v>
      </c>
      <c r="J156" s="303">
        <v>50</v>
      </c>
      <c r="K156" s="299"/>
    </row>
    <row r="157" spans="2:11" ht="15" customHeight="1" x14ac:dyDescent="0.3">
      <c r="B157" s="278"/>
      <c r="C157" s="303" t="s">
        <v>122</v>
      </c>
      <c r="D157" s="258"/>
      <c r="E157" s="258"/>
      <c r="F157" s="304" t="s">
        <v>1897</v>
      </c>
      <c r="G157" s="258"/>
      <c r="H157" s="303" t="s">
        <v>1958</v>
      </c>
      <c r="I157" s="303" t="s">
        <v>1899</v>
      </c>
      <c r="J157" s="303" t="s">
        <v>1959</v>
      </c>
      <c r="K157" s="299"/>
    </row>
    <row r="158" spans="2:11" ht="15" customHeight="1" x14ac:dyDescent="0.3">
      <c r="B158" s="278"/>
      <c r="C158" s="303" t="s">
        <v>1960</v>
      </c>
      <c r="D158" s="258"/>
      <c r="E158" s="258"/>
      <c r="F158" s="304" t="s">
        <v>1897</v>
      </c>
      <c r="G158" s="258"/>
      <c r="H158" s="303" t="s">
        <v>1961</v>
      </c>
      <c r="I158" s="303" t="s">
        <v>1931</v>
      </c>
      <c r="J158" s="303"/>
      <c r="K158" s="299"/>
    </row>
    <row r="159" spans="2:11" ht="15" customHeight="1" x14ac:dyDescent="0.3">
      <c r="B159" s="305"/>
      <c r="C159" s="287"/>
      <c r="D159" s="287"/>
      <c r="E159" s="287"/>
      <c r="F159" s="287"/>
      <c r="G159" s="287"/>
      <c r="H159" s="287"/>
      <c r="I159" s="287"/>
      <c r="J159" s="287"/>
      <c r="K159" s="306"/>
    </row>
    <row r="160" spans="2:11" ht="18.75" customHeight="1" x14ac:dyDescent="0.3">
      <c r="B160" s="255"/>
      <c r="C160" s="258"/>
      <c r="D160" s="258"/>
      <c r="E160" s="258"/>
      <c r="F160" s="277"/>
      <c r="G160" s="258"/>
      <c r="H160" s="258"/>
      <c r="I160" s="258"/>
      <c r="J160" s="258"/>
      <c r="K160" s="255"/>
    </row>
    <row r="161" spans="2:11" ht="18.75" customHeight="1" x14ac:dyDescent="0.3">
      <c r="B161" s="264"/>
      <c r="C161" s="264"/>
      <c r="D161" s="264"/>
      <c r="E161" s="264"/>
      <c r="F161" s="264"/>
      <c r="G161" s="264"/>
      <c r="H161" s="264"/>
      <c r="I161" s="264"/>
      <c r="J161" s="264"/>
      <c r="K161" s="264"/>
    </row>
    <row r="162" spans="2:11" ht="7.5" customHeight="1" x14ac:dyDescent="0.3">
      <c r="B162" s="245"/>
      <c r="C162" s="246"/>
      <c r="D162" s="246"/>
      <c r="E162" s="246"/>
      <c r="F162" s="246"/>
      <c r="G162" s="246"/>
      <c r="H162" s="246"/>
      <c r="I162" s="246"/>
      <c r="J162" s="246"/>
      <c r="K162" s="247"/>
    </row>
    <row r="163" spans="2:11" ht="45" customHeight="1" x14ac:dyDescent="0.3">
      <c r="B163" s="249"/>
      <c r="C163" s="387" t="s">
        <v>1962</v>
      </c>
      <c r="D163" s="387"/>
      <c r="E163" s="387"/>
      <c r="F163" s="387"/>
      <c r="G163" s="387"/>
      <c r="H163" s="387"/>
      <c r="I163" s="387"/>
      <c r="J163" s="387"/>
      <c r="K163" s="250"/>
    </row>
    <row r="164" spans="2:11" ht="17.25" customHeight="1" x14ac:dyDescent="0.3">
      <c r="B164" s="249"/>
      <c r="C164" s="270" t="s">
        <v>1891</v>
      </c>
      <c r="D164" s="270"/>
      <c r="E164" s="270"/>
      <c r="F164" s="270" t="s">
        <v>1892</v>
      </c>
      <c r="G164" s="307"/>
      <c r="H164" s="308" t="s">
        <v>155</v>
      </c>
      <c r="I164" s="308" t="s">
        <v>56</v>
      </c>
      <c r="J164" s="270" t="s">
        <v>1893</v>
      </c>
      <c r="K164" s="250"/>
    </row>
    <row r="165" spans="2:11" ht="17.25" customHeight="1" x14ac:dyDescent="0.3">
      <c r="B165" s="251"/>
      <c r="C165" s="272" t="s">
        <v>1894</v>
      </c>
      <c r="D165" s="272"/>
      <c r="E165" s="272"/>
      <c r="F165" s="273" t="s">
        <v>1895</v>
      </c>
      <c r="G165" s="309"/>
      <c r="H165" s="310"/>
      <c r="I165" s="310"/>
      <c r="J165" s="272" t="s">
        <v>1896</v>
      </c>
      <c r="K165" s="252"/>
    </row>
    <row r="166" spans="2:11" ht="5.25" customHeight="1" x14ac:dyDescent="0.3">
      <c r="B166" s="278"/>
      <c r="C166" s="275"/>
      <c r="D166" s="275"/>
      <c r="E166" s="275"/>
      <c r="F166" s="275"/>
      <c r="G166" s="276"/>
      <c r="H166" s="275"/>
      <c r="I166" s="275"/>
      <c r="J166" s="275"/>
      <c r="K166" s="299"/>
    </row>
    <row r="167" spans="2:11" ht="15" customHeight="1" x14ac:dyDescent="0.3">
      <c r="B167" s="278"/>
      <c r="C167" s="258" t="s">
        <v>1900</v>
      </c>
      <c r="D167" s="258"/>
      <c r="E167" s="258"/>
      <c r="F167" s="277" t="s">
        <v>1897</v>
      </c>
      <c r="G167" s="258"/>
      <c r="H167" s="258" t="s">
        <v>1936</v>
      </c>
      <c r="I167" s="258" t="s">
        <v>1899</v>
      </c>
      <c r="J167" s="258">
        <v>120</v>
      </c>
      <c r="K167" s="299"/>
    </row>
    <row r="168" spans="2:11" ht="15" customHeight="1" x14ac:dyDescent="0.3">
      <c r="B168" s="278"/>
      <c r="C168" s="258" t="s">
        <v>1945</v>
      </c>
      <c r="D168" s="258"/>
      <c r="E168" s="258"/>
      <c r="F168" s="277" t="s">
        <v>1897</v>
      </c>
      <c r="G168" s="258"/>
      <c r="H168" s="258" t="s">
        <v>1946</v>
      </c>
      <c r="I168" s="258" t="s">
        <v>1899</v>
      </c>
      <c r="J168" s="258" t="s">
        <v>1947</v>
      </c>
      <c r="K168" s="299"/>
    </row>
    <row r="169" spans="2:11" ht="15" customHeight="1" x14ac:dyDescent="0.3">
      <c r="B169" s="278"/>
      <c r="C169" s="258" t="s">
        <v>1846</v>
      </c>
      <c r="D169" s="258"/>
      <c r="E169" s="258"/>
      <c r="F169" s="277" t="s">
        <v>1897</v>
      </c>
      <c r="G169" s="258"/>
      <c r="H169" s="258" t="s">
        <v>1963</v>
      </c>
      <c r="I169" s="258" t="s">
        <v>1899</v>
      </c>
      <c r="J169" s="258" t="s">
        <v>1947</v>
      </c>
      <c r="K169" s="299"/>
    </row>
    <row r="170" spans="2:11" ht="15" customHeight="1" x14ac:dyDescent="0.3">
      <c r="B170" s="278"/>
      <c r="C170" s="258" t="s">
        <v>1902</v>
      </c>
      <c r="D170" s="258"/>
      <c r="E170" s="258"/>
      <c r="F170" s="277" t="s">
        <v>1903</v>
      </c>
      <c r="G170" s="258"/>
      <c r="H170" s="258" t="s">
        <v>1963</v>
      </c>
      <c r="I170" s="258" t="s">
        <v>1899</v>
      </c>
      <c r="J170" s="258">
        <v>50</v>
      </c>
      <c r="K170" s="299"/>
    </row>
    <row r="171" spans="2:11" ht="15" customHeight="1" x14ac:dyDescent="0.3">
      <c r="B171" s="278"/>
      <c r="C171" s="258" t="s">
        <v>1905</v>
      </c>
      <c r="D171" s="258"/>
      <c r="E171" s="258"/>
      <c r="F171" s="277" t="s">
        <v>1897</v>
      </c>
      <c r="G171" s="258"/>
      <c r="H171" s="258" t="s">
        <v>1963</v>
      </c>
      <c r="I171" s="258" t="s">
        <v>1907</v>
      </c>
      <c r="J171" s="258"/>
      <c r="K171" s="299"/>
    </row>
    <row r="172" spans="2:11" ht="15" customHeight="1" x14ac:dyDescent="0.3">
      <c r="B172" s="278"/>
      <c r="C172" s="258" t="s">
        <v>1916</v>
      </c>
      <c r="D172" s="258"/>
      <c r="E172" s="258"/>
      <c r="F172" s="277" t="s">
        <v>1903</v>
      </c>
      <c r="G172" s="258"/>
      <c r="H172" s="258" t="s">
        <v>1963</v>
      </c>
      <c r="I172" s="258" t="s">
        <v>1899</v>
      </c>
      <c r="J172" s="258">
        <v>50</v>
      </c>
      <c r="K172" s="299"/>
    </row>
    <row r="173" spans="2:11" ht="15" customHeight="1" x14ac:dyDescent="0.3">
      <c r="B173" s="278"/>
      <c r="C173" s="258" t="s">
        <v>1924</v>
      </c>
      <c r="D173" s="258"/>
      <c r="E173" s="258"/>
      <c r="F173" s="277" t="s">
        <v>1903</v>
      </c>
      <c r="G173" s="258"/>
      <c r="H173" s="258" t="s">
        <v>1963</v>
      </c>
      <c r="I173" s="258" t="s">
        <v>1899</v>
      </c>
      <c r="J173" s="258">
        <v>50</v>
      </c>
      <c r="K173" s="299"/>
    </row>
    <row r="174" spans="2:11" ht="15" customHeight="1" x14ac:dyDescent="0.3">
      <c r="B174" s="278"/>
      <c r="C174" s="258" t="s">
        <v>1922</v>
      </c>
      <c r="D174" s="258"/>
      <c r="E174" s="258"/>
      <c r="F174" s="277" t="s">
        <v>1903</v>
      </c>
      <c r="G174" s="258"/>
      <c r="H174" s="258" t="s">
        <v>1963</v>
      </c>
      <c r="I174" s="258" t="s">
        <v>1899</v>
      </c>
      <c r="J174" s="258">
        <v>50</v>
      </c>
      <c r="K174" s="299"/>
    </row>
    <row r="175" spans="2:11" ht="15" customHeight="1" x14ac:dyDescent="0.3">
      <c r="B175" s="278"/>
      <c r="C175" s="258" t="s">
        <v>154</v>
      </c>
      <c r="D175" s="258"/>
      <c r="E175" s="258"/>
      <c r="F175" s="277" t="s">
        <v>1897</v>
      </c>
      <c r="G175" s="258"/>
      <c r="H175" s="258" t="s">
        <v>1964</v>
      </c>
      <c r="I175" s="258" t="s">
        <v>1965</v>
      </c>
      <c r="J175" s="258"/>
      <c r="K175" s="299"/>
    </row>
    <row r="176" spans="2:11" ht="15" customHeight="1" x14ac:dyDescent="0.3">
      <c r="B176" s="278"/>
      <c r="C176" s="258" t="s">
        <v>56</v>
      </c>
      <c r="D176" s="258"/>
      <c r="E176" s="258"/>
      <c r="F176" s="277" t="s">
        <v>1897</v>
      </c>
      <c r="G176" s="258"/>
      <c r="H176" s="258" t="s">
        <v>1966</v>
      </c>
      <c r="I176" s="258" t="s">
        <v>1967</v>
      </c>
      <c r="J176" s="258">
        <v>1</v>
      </c>
      <c r="K176" s="299"/>
    </row>
    <row r="177" spans="2:11" ht="15" customHeight="1" x14ac:dyDescent="0.3">
      <c r="B177" s="278"/>
      <c r="C177" s="258" t="s">
        <v>52</v>
      </c>
      <c r="D177" s="258"/>
      <c r="E177" s="258"/>
      <c r="F177" s="277" t="s">
        <v>1897</v>
      </c>
      <c r="G177" s="258"/>
      <c r="H177" s="258" t="s">
        <v>1968</v>
      </c>
      <c r="I177" s="258" t="s">
        <v>1899</v>
      </c>
      <c r="J177" s="258">
        <v>20</v>
      </c>
      <c r="K177" s="299"/>
    </row>
    <row r="178" spans="2:11" ht="15" customHeight="1" x14ac:dyDescent="0.3">
      <c r="B178" s="278"/>
      <c r="C178" s="258" t="s">
        <v>155</v>
      </c>
      <c r="D178" s="258"/>
      <c r="E178" s="258"/>
      <c r="F178" s="277" t="s">
        <v>1897</v>
      </c>
      <c r="G178" s="258"/>
      <c r="H178" s="258" t="s">
        <v>1969</v>
      </c>
      <c r="I178" s="258" t="s">
        <v>1899</v>
      </c>
      <c r="J178" s="258">
        <v>255</v>
      </c>
      <c r="K178" s="299"/>
    </row>
    <row r="179" spans="2:11" ht="15" customHeight="1" x14ac:dyDescent="0.3">
      <c r="B179" s="278"/>
      <c r="C179" s="258" t="s">
        <v>156</v>
      </c>
      <c r="D179" s="258"/>
      <c r="E179" s="258"/>
      <c r="F179" s="277" t="s">
        <v>1897</v>
      </c>
      <c r="G179" s="258"/>
      <c r="H179" s="258" t="s">
        <v>1862</v>
      </c>
      <c r="I179" s="258" t="s">
        <v>1899</v>
      </c>
      <c r="J179" s="258">
        <v>10</v>
      </c>
      <c r="K179" s="299"/>
    </row>
    <row r="180" spans="2:11" ht="15" customHeight="1" x14ac:dyDescent="0.3">
      <c r="B180" s="278"/>
      <c r="C180" s="258" t="s">
        <v>157</v>
      </c>
      <c r="D180" s="258"/>
      <c r="E180" s="258"/>
      <c r="F180" s="277" t="s">
        <v>1897</v>
      </c>
      <c r="G180" s="258"/>
      <c r="H180" s="258" t="s">
        <v>1970</v>
      </c>
      <c r="I180" s="258" t="s">
        <v>1931</v>
      </c>
      <c r="J180" s="258"/>
      <c r="K180" s="299"/>
    </row>
    <row r="181" spans="2:11" ht="15" customHeight="1" x14ac:dyDescent="0.3">
      <c r="B181" s="278"/>
      <c r="C181" s="258" t="s">
        <v>1971</v>
      </c>
      <c r="D181" s="258"/>
      <c r="E181" s="258"/>
      <c r="F181" s="277" t="s">
        <v>1897</v>
      </c>
      <c r="G181" s="258"/>
      <c r="H181" s="258" t="s">
        <v>1972</v>
      </c>
      <c r="I181" s="258" t="s">
        <v>1931</v>
      </c>
      <c r="J181" s="258"/>
      <c r="K181" s="299"/>
    </row>
    <row r="182" spans="2:11" ht="15" customHeight="1" x14ac:dyDescent="0.3">
      <c r="B182" s="278"/>
      <c r="C182" s="258" t="s">
        <v>1960</v>
      </c>
      <c r="D182" s="258"/>
      <c r="E182" s="258"/>
      <c r="F182" s="277" t="s">
        <v>1897</v>
      </c>
      <c r="G182" s="258"/>
      <c r="H182" s="258" t="s">
        <v>1973</v>
      </c>
      <c r="I182" s="258" t="s">
        <v>1931</v>
      </c>
      <c r="J182" s="258"/>
      <c r="K182" s="299"/>
    </row>
    <row r="183" spans="2:11" ht="15" customHeight="1" x14ac:dyDescent="0.3">
      <c r="B183" s="278"/>
      <c r="C183" s="258" t="s">
        <v>159</v>
      </c>
      <c r="D183" s="258"/>
      <c r="E183" s="258"/>
      <c r="F183" s="277" t="s">
        <v>1903</v>
      </c>
      <c r="G183" s="258"/>
      <c r="H183" s="258" t="s">
        <v>1974</v>
      </c>
      <c r="I183" s="258" t="s">
        <v>1899</v>
      </c>
      <c r="J183" s="258">
        <v>50</v>
      </c>
      <c r="K183" s="299"/>
    </row>
    <row r="184" spans="2:11" ht="15" customHeight="1" x14ac:dyDescent="0.3">
      <c r="B184" s="278"/>
      <c r="C184" s="258" t="s">
        <v>1975</v>
      </c>
      <c r="D184" s="258"/>
      <c r="E184" s="258"/>
      <c r="F184" s="277" t="s">
        <v>1903</v>
      </c>
      <c r="G184" s="258"/>
      <c r="H184" s="258" t="s">
        <v>1976</v>
      </c>
      <c r="I184" s="258" t="s">
        <v>1977</v>
      </c>
      <c r="J184" s="258"/>
      <c r="K184" s="299"/>
    </row>
    <row r="185" spans="2:11" ht="15" customHeight="1" x14ac:dyDescent="0.3">
      <c r="B185" s="278"/>
      <c r="C185" s="258" t="s">
        <v>1978</v>
      </c>
      <c r="D185" s="258"/>
      <c r="E185" s="258"/>
      <c r="F185" s="277" t="s">
        <v>1903</v>
      </c>
      <c r="G185" s="258"/>
      <c r="H185" s="258" t="s">
        <v>1979</v>
      </c>
      <c r="I185" s="258" t="s">
        <v>1977</v>
      </c>
      <c r="J185" s="258"/>
      <c r="K185" s="299"/>
    </row>
    <row r="186" spans="2:11" ht="15" customHeight="1" x14ac:dyDescent="0.3">
      <c r="B186" s="278"/>
      <c r="C186" s="258" t="s">
        <v>1980</v>
      </c>
      <c r="D186" s="258"/>
      <c r="E186" s="258"/>
      <c r="F186" s="277" t="s">
        <v>1903</v>
      </c>
      <c r="G186" s="258"/>
      <c r="H186" s="258" t="s">
        <v>1981</v>
      </c>
      <c r="I186" s="258" t="s">
        <v>1977</v>
      </c>
      <c r="J186" s="258"/>
      <c r="K186" s="299"/>
    </row>
    <row r="187" spans="2:11" ht="15" customHeight="1" x14ac:dyDescent="0.3">
      <c r="B187" s="278"/>
      <c r="C187" s="311" t="s">
        <v>1982</v>
      </c>
      <c r="D187" s="258"/>
      <c r="E187" s="258"/>
      <c r="F187" s="277" t="s">
        <v>1903</v>
      </c>
      <c r="G187" s="258"/>
      <c r="H187" s="258" t="s">
        <v>1983</v>
      </c>
      <c r="I187" s="258" t="s">
        <v>1984</v>
      </c>
      <c r="J187" s="312" t="s">
        <v>1985</v>
      </c>
      <c r="K187" s="299"/>
    </row>
    <row r="188" spans="2:11" ht="15" customHeight="1" x14ac:dyDescent="0.3">
      <c r="B188" s="278"/>
      <c r="C188" s="263" t="s">
        <v>41</v>
      </c>
      <c r="D188" s="258"/>
      <c r="E188" s="258"/>
      <c r="F188" s="277" t="s">
        <v>1897</v>
      </c>
      <c r="G188" s="258"/>
      <c r="H188" s="255" t="s">
        <v>1986</v>
      </c>
      <c r="I188" s="258" t="s">
        <v>1987</v>
      </c>
      <c r="J188" s="258"/>
      <c r="K188" s="299"/>
    </row>
    <row r="189" spans="2:11" ht="15" customHeight="1" x14ac:dyDescent="0.3">
      <c r="B189" s="278"/>
      <c r="C189" s="263" t="s">
        <v>1988</v>
      </c>
      <c r="D189" s="258"/>
      <c r="E189" s="258"/>
      <c r="F189" s="277" t="s">
        <v>1897</v>
      </c>
      <c r="G189" s="258"/>
      <c r="H189" s="258" t="s">
        <v>1989</v>
      </c>
      <c r="I189" s="258" t="s">
        <v>1931</v>
      </c>
      <c r="J189" s="258"/>
      <c r="K189" s="299"/>
    </row>
    <row r="190" spans="2:11" ht="15" customHeight="1" x14ac:dyDescent="0.3">
      <c r="B190" s="278"/>
      <c r="C190" s="263" t="s">
        <v>1990</v>
      </c>
      <c r="D190" s="258"/>
      <c r="E190" s="258"/>
      <c r="F190" s="277" t="s">
        <v>1897</v>
      </c>
      <c r="G190" s="258"/>
      <c r="H190" s="258" t="s">
        <v>1991</v>
      </c>
      <c r="I190" s="258" t="s">
        <v>1931</v>
      </c>
      <c r="J190" s="258"/>
      <c r="K190" s="299"/>
    </row>
    <row r="191" spans="2:11" ht="15" customHeight="1" x14ac:dyDescent="0.3">
      <c r="B191" s="278"/>
      <c r="C191" s="263" t="s">
        <v>1992</v>
      </c>
      <c r="D191" s="258"/>
      <c r="E191" s="258"/>
      <c r="F191" s="277" t="s">
        <v>1903</v>
      </c>
      <c r="G191" s="258"/>
      <c r="H191" s="258" t="s">
        <v>1993</v>
      </c>
      <c r="I191" s="258" t="s">
        <v>1931</v>
      </c>
      <c r="J191" s="258"/>
      <c r="K191" s="299"/>
    </row>
    <row r="192" spans="2:11" ht="15" customHeight="1" x14ac:dyDescent="0.3">
      <c r="B192" s="305"/>
      <c r="C192" s="313"/>
      <c r="D192" s="287"/>
      <c r="E192" s="287"/>
      <c r="F192" s="287"/>
      <c r="G192" s="287"/>
      <c r="H192" s="287"/>
      <c r="I192" s="287"/>
      <c r="J192" s="287"/>
      <c r="K192" s="306"/>
    </row>
    <row r="193" spans="2:11" ht="18.75" customHeight="1" x14ac:dyDescent="0.3">
      <c r="B193" s="255"/>
      <c r="C193" s="258"/>
      <c r="D193" s="258"/>
      <c r="E193" s="258"/>
      <c r="F193" s="277"/>
      <c r="G193" s="258"/>
      <c r="H193" s="258"/>
      <c r="I193" s="258"/>
      <c r="J193" s="258"/>
      <c r="K193" s="255"/>
    </row>
    <row r="194" spans="2:11" ht="18.75" customHeight="1" x14ac:dyDescent="0.3">
      <c r="B194" s="255"/>
      <c r="C194" s="258"/>
      <c r="D194" s="258"/>
      <c r="E194" s="258"/>
      <c r="F194" s="277"/>
      <c r="G194" s="258"/>
      <c r="H194" s="258"/>
      <c r="I194" s="258"/>
      <c r="J194" s="258"/>
      <c r="K194" s="255"/>
    </row>
    <row r="195" spans="2:11" ht="18.75" customHeight="1" x14ac:dyDescent="0.3">
      <c r="B195" s="264"/>
      <c r="C195" s="264"/>
      <c r="D195" s="264"/>
      <c r="E195" s="264"/>
      <c r="F195" s="264"/>
      <c r="G195" s="264"/>
      <c r="H195" s="264"/>
      <c r="I195" s="264"/>
      <c r="J195" s="264"/>
      <c r="K195" s="264"/>
    </row>
    <row r="196" spans="2:11" x14ac:dyDescent="0.3">
      <c r="B196" s="245"/>
      <c r="C196" s="246"/>
      <c r="D196" s="246"/>
      <c r="E196" s="246"/>
      <c r="F196" s="246"/>
      <c r="G196" s="246"/>
      <c r="H196" s="246"/>
      <c r="I196" s="246"/>
      <c r="J196" s="246"/>
      <c r="K196" s="247"/>
    </row>
    <row r="197" spans="2:11" ht="21" x14ac:dyDescent="0.3">
      <c r="B197" s="249"/>
      <c r="C197" s="387" t="s">
        <v>1994</v>
      </c>
      <c r="D197" s="387"/>
      <c r="E197" s="387"/>
      <c r="F197" s="387"/>
      <c r="G197" s="387"/>
      <c r="H197" s="387"/>
      <c r="I197" s="387"/>
      <c r="J197" s="387"/>
      <c r="K197" s="250"/>
    </row>
    <row r="198" spans="2:11" ht="25.5" customHeight="1" x14ac:dyDescent="0.3">
      <c r="B198" s="249"/>
      <c r="C198" s="314" t="s">
        <v>1995</v>
      </c>
      <c r="D198" s="314"/>
      <c r="E198" s="314"/>
      <c r="F198" s="314" t="s">
        <v>1996</v>
      </c>
      <c r="G198" s="315"/>
      <c r="H198" s="393" t="s">
        <v>1997</v>
      </c>
      <c r="I198" s="393"/>
      <c r="J198" s="393"/>
      <c r="K198" s="250"/>
    </row>
    <row r="199" spans="2:11" ht="5.25" customHeight="1" x14ac:dyDescent="0.3">
      <c r="B199" s="278"/>
      <c r="C199" s="275"/>
      <c r="D199" s="275"/>
      <c r="E199" s="275"/>
      <c r="F199" s="275"/>
      <c r="G199" s="258"/>
      <c r="H199" s="275"/>
      <c r="I199" s="275"/>
      <c r="J199" s="275"/>
      <c r="K199" s="299"/>
    </row>
    <row r="200" spans="2:11" ht="15" customHeight="1" x14ac:dyDescent="0.3">
      <c r="B200" s="278"/>
      <c r="C200" s="258" t="s">
        <v>1987</v>
      </c>
      <c r="D200" s="258"/>
      <c r="E200" s="258"/>
      <c r="F200" s="277" t="s">
        <v>42</v>
      </c>
      <c r="G200" s="258"/>
      <c r="H200" s="389" t="s">
        <v>1998</v>
      </c>
      <c r="I200" s="389"/>
      <c r="J200" s="389"/>
      <c r="K200" s="299"/>
    </row>
    <row r="201" spans="2:11" ht="15" customHeight="1" x14ac:dyDescent="0.3">
      <c r="B201" s="278"/>
      <c r="C201" s="284"/>
      <c r="D201" s="258"/>
      <c r="E201" s="258"/>
      <c r="F201" s="277" t="s">
        <v>43</v>
      </c>
      <c r="G201" s="258"/>
      <c r="H201" s="389" t="s">
        <v>1999</v>
      </c>
      <c r="I201" s="389"/>
      <c r="J201" s="389"/>
      <c r="K201" s="299"/>
    </row>
    <row r="202" spans="2:11" ht="15" customHeight="1" x14ac:dyDescent="0.3">
      <c r="B202" s="278"/>
      <c r="C202" s="284"/>
      <c r="D202" s="258"/>
      <c r="E202" s="258"/>
      <c r="F202" s="277" t="s">
        <v>46</v>
      </c>
      <c r="G202" s="258"/>
      <c r="H202" s="389" t="s">
        <v>2000</v>
      </c>
      <c r="I202" s="389"/>
      <c r="J202" s="389"/>
      <c r="K202" s="299"/>
    </row>
    <row r="203" spans="2:11" ht="15" customHeight="1" x14ac:dyDescent="0.3">
      <c r="B203" s="278"/>
      <c r="C203" s="258"/>
      <c r="D203" s="258"/>
      <c r="E203" s="258"/>
      <c r="F203" s="277" t="s">
        <v>44</v>
      </c>
      <c r="G203" s="258"/>
      <c r="H203" s="389" t="s">
        <v>2001</v>
      </c>
      <c r="I203" s="389"/>
      <c r="J203" s="389"/>
      <c r="K203" s="299"/>
    </row>
    <row r="204" spans="2:11" ht="15" customHeight="1" x14ac:dyDescent="0.3">
      <c r="B204" s="278"/>
      <c r="C204" s="258"/>
      <c r="D204" s="258"/>
      <c r="E204" s="258"/>
      <c r="F204" s="277" t="s">
        <v>45</v>
      </c>
      <c r="G204" s="258"/>
      <c r="H204" s="389" t="s">
        <v>2002</v>
      </c>
      <c r="I204" s="389"/>
      <c r="J204" s="389"/>
      <c r="K204" s="299"/>
    </row>
    <row r="205" spans="2:11" ht="15" customHeight="1" x14ac:dyDescent="0.3">
      <c r="B205" s="278"/>
      <c r="C205" s="258"/>
      <c r="D205" s="258"/>
      <c r="E205" s="258"/>
      <c r="F205" s="277"/>
      <c r="G205" s="258"/>
      <c r="H205" s="258"/>
      <c r="I205" s="258"/>
      <c r="J205" s="258"/>
      <c r="K205" s="299"/>
    </row>
    <row r="206" spans="2:11" ht="15" customHeight="1" x14ac:dyDescent="0.3">
      <c r="B206" s="278"/>
      <c r="C206" s="258" t="s">
        <v>1943</v>
      </c>
      <c r="D206" s="258"/>
      <c r="E206" s="258"/>
      <c r="F206" s="277" t="s">
        <v>78</v>
      </c>
      <c r="G206" s="258"/>
      <c r="H206" s="389" t="s">
        <v>2003</v>
      </c>
      <c r="I206" s="389"/>
      <c r="J206" s="389"/>
      <c r="K206" s="299"/>
    </row>
    <row r="207" spans="2:11" ht="15" customHeight="1" x14ac:dyDescent="0.3">
      <c r="B207" s="278"/>
      <c r="C207" s="284"/>
      <c r="D207" s="258"/>
      <c r="E207" s="258"/>
      <c r="F207" s="277" t="s">
        <v>1840</v>
      </c>
      <c r="G207" s="258"/>
      <c r="H207" s="389" t="s">
        <v>1841</v>
      </c>
      <c r="I207" s="389"/>
      <c r="J207" s="389"/>
      <c r="K207" s="299"/>
    </row>
    <row r="208" spans="2:11" ht="15" customHeight="1" x14ac:dyDescent="0.3">
      <c r="B208" s="278"/>
      <c r="C208" s="258"/>
      <c r="D208" s="258"/>
      <c r="E208" s="258"/>
      <c r="F208" s="277" t="s">
        <v>1838</v>
      </c>
      <c r="G208" s="258"/>
      <c r="H208" s="389" t="s">
        <v>2004</v>
      </c>
      <c r="I208" s="389"/>
      <c r="J208" s="389"/>
      <c r="K208" s="299"/>
    </row>
    <row r="209" spans="2:11" ht="15" customHeight="1" x14ac:dyDescent="0.3">
      <c r="B209" s="316"/>
      <c r="C209" s="284"/>
      <c r="D209" s="284"/>
      <c r="E209" s="284"/>
      <c r="F209" s="277" t="s">
        <v>1842</v>
      </c>
      <c r="G209" s="263"/>
      <c r="H209" s="388" t="s">
        <v>1843</v>
      </c>
      <c r="I209" s="388"/>
      <c r="J209" s="388"/>
      <c r="K209" s="317"/>
    </row>
    <row r="210" spans="2:11" ht="15" customHeight="1" x14ac:dyDescent="0.3">
      <c r="B210" s="316"/>
      <c r="C210" s="284"/>
      <c r="D210" s="284"/>
      <c r="E210" s="284"/>
      <c r="F210" s="277" t="s">
        <v>1844</v>
      </c>
      <c r="G210" s="263"/>
      <c r="H210" s="388" t="s">
        <v>1823</v>
      </c>
      <c r="I210" s="388"/>
      <c r="J210" s="388"/>
      <c r="K210" s="317"/>
    </row>
    <row r="211" spans="2:11" ht="15" customHeight="1" x14ac:dyDescent="0.3">
      <c r="B211" s="316"/>
      <c r="C211" s="284"/>
      <c r="D211" s="284"/>
      <c r="E211" s="284"/>
      <c r="F211" s="318"/>
      <c r="G211" s="263"/>
      <c r="H211" s="319"/>
      <c r="I211" s="319"/>
      <c r="J211" s="319"/>
      <c r="K211" s="317"/>
    </row>
    <row r="212" spans="2:11" ht="15" customHeight="1" x14ac:dyDescent="0.3">
      <c r="B212" s="316"/>
      <c r="C212" s="258" t="s">
        <v>1967</v>
      </c>
      <c r="D212" s="284"/>
      <c r="E212" s="284"/>
      <c r="F212" s="277">
        <v>1</v>
      </c>
      <c r="G212" s="263"/>
      <c r="H212" s="388" t="s">
        <v>2005</v>
      </c>
      <c r="I212" s="388"/>
      <c r="J212" s="388"/>
      <c r="K212" s="317"/>
    </row>
    <row r="213" spans="2:11" ht="15" customHeight="1" x14ac:dyDescent="0.3">
      <c r="B213" s="316"/>
      <c r="C213" s="284"/>
      <c r="D213" s="284"/>
      <c r="E213" s="284"/>
      <c r="F213" s="277">
        <v>2</v>
      </c>
      <c r="G213" s="263"/>
      <c r="H213" s="388" t="s">
        <v>2006</v>
      </c>
      <c r="I213" s="388"/>
      <c r="J213" s="388"/>
      <c r="K213" s="317"/>
    </row>
    <row r="214" spans="2:11" ht="15" customHeight="1" x14ac:dyDescent="0.3">
      <c r="B214" s="316"/>
      <c r="C214" s="284"/>
      <c r="D214" s="284"/>
      <c r="E214" s="284"/>
      <c r="F214" s="277">
        <v>3</v>
      </c>
      <c r="G214" s="263"/>
      <c r="H214" s="388" t="s">
        <v>2007</v>
      </c>
      <c r="I214" s="388"/>
      <c r="J214" s="388"/>
      <c r="K214" s="317"/>
    </row>
    <row r="215" spans="2:11" ht="15" customHeight="1" x14ac:dyDescent="0.3">
      <c r="B215" s="316"/>
      <c r="C215" s="284"/>
      <c r="D215" s="284"/>
      <c r="E215" s="284"/>
      <c r="F215" s="277">
        <v>4</v>
      </c>
      <c r="G215" s="263"/>
      <c r="H215" s="388" t="s">
        <v>2008</v>
      </c>
      <c r="I215" s="388"/>
      <c r="J215" s="388"/>
      <c r="K215" s="317"/>
    </row>
    <row r="216" spans="2:11" ht="12.75" customHeight="1" x14ac:dyDescent="0.3">
      <c r="B216" s="320"/>
      <c r="C216" s="321"/>
      <c r="D216" s="321"/>
      <c r="E216" s="321"/>
      <c r="F216" s="321"/>
      <c r="G216" s="321"/>
      <c r="H216" s="321"/>
      <c r="I216" s="321"/>
      <c r="J216" s="321"/>
      <c r="K216" s="322"/>
    </row>
  </sheetData>
  <sheetProtection algorithmName="SHA-512" hashValue="pygTKbbro5bDdBlT24nwIcPnXcPJlv7eeCT/qEGbNmkhK2GjgUprE23filHH8dPpSBwPAlmYMDqSphllQ8YaFQ==" saltValue="O+M1NMO3aAj61nwJok5Rrw==" spinCount="100000" sheet="1" objects="1" scenarios="1" selectLockedCells="1"/>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ASŘ</vt:lpstr>
      <vt:lpstr>02 - ÚT</vt:lpstr>
      <vt:lpstr>03 - VZT</vt:lpstr>
      <vt:lpstr>04 - MaR</vt:lpstr>
      <vt:lpstr>05 - ZTI</vt:lpstr>
      <vt:lpstr>06 - NN</vt:lpstr>
      <vt:lpstr>07 - Slaboproud</vt:lpstr>
      <vt:lpstr>08 - Mediciální plyny</vt:lpstr>
      <vt:lpstr>09 - NN přípojka</vt:lpstr>
      <vt:lpstr>10 - Přesun MRI</vt:lpstr>
      <vt:lpstr>VORN - Vedlejší a ostatní...</vt:lpstr>
      <vt:lpstr>Pokyny pro vyplnění</vt:lpstr>
      <vt:lpstr>'01 - ASŘ'!Názvy_tisku</vt:lpstr>
      <vt:lpstr>'02 - ÚT'!Názvy_tisku</vt:lpstr>
      <vt:lpstr>'03 - VZT'!Názvy_tisku</vt:lpstr>
      <vt:lpstr>'04 - MaR'!Názvy_tisku</vt:lpstr>
      <vt:lpstr>'05 - ZTI'!Názvy_tisku</vt:lpstr>
      <vt:lpstr>'06 - NN'!Názvy_tisku</vt:lpstr>
      <vt:lpstr>'07 - Slaboproud'!Názvy_tisku</vt:lpstr>
      <vt:lpstr>'08 - Mediciální plyny'!Názvy_tisku</vt:lpstr>
      <vt:lpstr>'09 - NN přípojka'!Názvy_tisku</vt:lpstr>
      <vt:lpstr>'10 - Přesun MRI'!Názvy_tisku</vt:lpstr>
      <vt:lpstr>'Rekapitulace stavby'!Názvy_tisku</vt:lpstr>
      <vt:lpstr>'VORN - Vedlejší a ostatní...'!Názvy_tisku</vt:lpstr>
      <vt:lpstr>'01 - ASŘ'!Oblast_tisku</vt:lpstr>
      <vt:lpstr>'02 - ÚT'!Oblast_tisku</vt:lpstr>
      <vt:lpstr>'03 - VZT'!Oblast_tisku</vt:lpstr>
      <vt:lpstr>'04 - MaR'!Oblast_tisku</vt:lpstr>
      <vt:lpstr>'05 - ZTI'!Oblast_tisku</vt:lpstr>
      <vt:lpstr>'06 - NN'!Oblast_tisku</vt:lpstr>
      <vt:lpstr>'07 - Slaboproud'!Oblast_tisku</vt:lpstr>
      <vt:lpstr>'08 - Mediciální plyny'!Oblast_tisku</vt:lpstr>
      <vt:lpstr>'09 - NN přípojka'!Oblast_tisku</vt:lpstr>
      <vt:lpstr>'10 - Přesun MRI'!Oblast_tisku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Petr</dc:creator>
  <cp:lastModifiedBy>Michal Vostrovský</cp:lastModifiedBy>
  <dcterms:created xsi:type="dcterms:W3CDTF">2018-11-22T13:46:47Z</dcterms:created>
  <dcterms:modified xsi:type="dcterms:W3CDTF">2019-06-07T11:07:05Z</dcterms:modified>
</cp:coreProperties>
</file>