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workbookProtection workbookAlgorithmName="SHA-512" workbookHashValue="3zlgz8RgRS/A7M89Jn42p3vg5E0bI4Ym2qosrAi/6e0MXyQGYc5IYpAToozThaHDuBbkjLGhFi6hdUDR6vZoug==" workbookSpinCount="100000" workbookSaltValue="/q7nLb1hc+cadJVADd2S3Q==" lockStructure="1"/>
  <bookViews>
    <workbookView xWindow="0" yWindow="0" windowWidth="17970" windowHeight="6075" activeTab="1"/>
  </bookViews>
  <sheets>
    <sheet name="Rekapitulace stavby" sheetId="1" r:id="rId1"/>
    <sheet name="01 - ASŘ" sheetId="2" r:id="rId2"/>
    <sheet name="02 - ÚT" sheetId="3" r:id="rId3"/>
    <sheet name="03 - VZT" sheetId="4" r:id="rId4"/>
    <sheet name="04 - MaR" sheetId="5" r:id="rId5"/>
    <sheet name="05 - ZTI" sheetId="6" r:id="rId6"/>
    <sheet name="06 - NN" sheetId="7" r:id="rId7"/>
    <sheet name="07 - Slaboproud" sheetId="8" r:id="rId8"/>
    <sheet name="08 - Mediciální plyny" sheetId="9" r:id="rId9"/>
    <sheet name="09 - NN přípojka" sheetId="11" r:id="rId10"/>
    <sheet name="10 - Přesun MRI" sheetId="12" r:id="rId11"/>
    <sheet name="VORN - Vedlejší a ostatní..." sheetId="13" r:id="rId12"/>
    <sheet name="Pokyny pro vyplnění" sheetId="14" r:id="rId13"/>
  </sheets>
  <definedNames>
    <definedName name="_xlnm._FilterDatabase" localSheetId="1" hidden="1">'01 - ASŘ'!$C$102:$K$1317</definedName>
    <definedName name="_xlnm._FilterDatabase" localSheetId="2" hidden="1">'02 - ÚT'!$C$77:$K$81</definedName>
    <definedName name="_xlnm._FilterDatabase" localSheetId="3" hidden="1">'03 - VZT'!$C$77:$K$81</definedName>
    <definedName name="_xlnm._FilterDatabase" localSheetId="4" hidden="1">'04 - MaR'!$C$77:$K$81</definedName>
    <definedName name="_xlnm._FilterDatabase" localSheetId="5" hidden="1">'05 - ZTI'!$C$77:$K$81</definedName>
    <definedName name="_xlnm._FilterDatabase" localSheetId="6" hidden="1">'06 - NN'!$C$77:$K$81</definedName>
    <definedName name="_xlnm._FilterDatabase" localSheetId="7" hidden="1">'07 - Slaboproud'!$C$77:$K$81</definedName>
    <definedName name="_xlnm._FilterDatabase" localSheetId="8" hidden="1">'08 - Mediciální plyny'!$C$77:$K$81</definedName>
    <definedName name="_xlnm._FilterDatabase" localSheetId="9" hidden="1">'09 - NN přípojka'!$C$77:$K$81</definedName>
    <definedName name="_xlnm._FilterDatabase" localSheetId="10" hidden="1">'10 - Přesun MRI'!$C$80:$K$107</definedName>
    <definedName name="_xlnm._FilterDatabase" localSheetId="11" hidden="1">'VORN - Vedlejší a ostatní...'!$C$83:$K$116</definedName>
    <definedName name="_xlnm.Print_Area" localSheetId="1">'01 - ASŘ'!$C$4:$J$36,'01 - ASŘ'!$C$42:$J$84,'01 - ASŘ'!$C$90:$K$1317</definedName>
    <definedName name="_xlnm.Print_Area" localSheetId="2">'02 - ÚT'!$C$4:$J$36,'02 - ÚT'!$C$42:$J$59,'02 - ÚT'!$C$65:$K$81</definedName>
    <definedName name="_xlnm.Print_Area" localSheetId="3">'03 - VZT'!$C$4:$J$36,'03 - VZT'!$C$42:$J$59,'03 - VZT'!$C$65:$K$81</definedName>
    <definedName name="_xlnm.Print_Area" localSheetId="4">'04 - MaR'!$C$4:$J$36,'04 - MaR'!$C$42:$J$59,'04 - MaR'!$C$65:$K$81</definedName>
    <definedName name="_xlnm.Print_Area" localSheetId="5">'05 - ZTI'!$C$4:$J$36,'05 - ZTI'!$C$42:$J$59,'05 - ZTI'!$C$65:$K$81</definedName>
    <definedName name="_xlnm.Print_Area" localSheetId="6">'06 - NN'!$C$4:$J$36,'06 - NN'!$C$42:$J$59,'06 - NN'!$C$65:$K$81</definedName>
    <definedName name="_xlnm.Print_Area" localSheetId="7">'07 - Slaboproud'!$C$4:$J$36,'07 - Slaboproud'!$C$42:$J$59,'07 - Slaboproud'!$C$65:$K$81</definedName>
    <definedName name="_xlnm.Print_Area" localSheetId="8">'08 - Mediciální plyny'!$C$4:$J$36,'08 - Mediciální plyny'!$C$42:$J$59,'08 - Mediciální plyny'!$C$65:$K$81</definedName>
    <definedName name="_xlnm.Print_Area" localSheetId="9">'09 - NN přípojka'!$C$4:$J$36,'09 - NN přípojka'!$C$42:$J$59,'09 - NN přípojka'!$C$65:$K$81</definedName>
    <definedName name="_xlnm.Print_Area" localSheetId="10">'10 - Přesun MRI'!$C$4:$J$36,'10 - Přesun MRI'!$C$42:$J$62,'10 - Přesun MRI'!$C$68:$K$107</definedName>
    <definedName name="_xlnm.Print_Area" localSheetId="12">'Pokyny pro vyplnění'!$B$2:$K$69,'Pokyny pro vyplnění'!$B$72:$K$116,'Pokyny pro vyplnění'!$B$119:$K$188,'Pokyny pro vyplnění'!$B$196:$K$216</definedName>
    <definedName name="_xlnm.Print_Area" localSheetId="0">'Rekapitulace stavby'!$D$4:$AO$33,'Rekapitulace stavby'!$C$39:$AQ$63</definedName>
    <definedName name="_xlnm.Print_Area" localSheetId="11">'VORN - Vedlejší a ostatní...'!$C$4:$J$36,'VORN - Vedlejší a ostatní...'!$C$42:$J$65,'VORN - Vedlejší a ostatní...'!$C$71:$K$116</definedName>
    <definedName name="_xlnm.Print_Titles" localSheetId="0">'Rekapitulace stavby'!$49:$49</definedName>
    <definedName name="_xlnm.Print_Titles" localSheetId="1">'01 - ASŘ'!$102:$102</definedName>
    <definedName name="_xlnm.Print_Titles" localSheetId="2">'02 - ÚT'!$77:$77</definedName>
    <definedName name="_xlnm.Print_Titles" localSheetId="3">'03 - VZT'!$77:$77</definedName>
    <definedName name="_xlnm.Print_Titles" localSheetId="4">'04 - MaR'!$77:$77</definedName>
    <definedName name="_xlnm.Print_Titles" localSheetId="5">'05 - ZTI'!$77:$77</definedName>
    <definedName name="_xlnm.Print_Titles" localSheetId="6">'06 - NN'!$77:$77</definedName>
    <definedName name="_xlnm.Print_Titles" localSheetId="7">'07 - Slaboproud'!$77:$77</definedName>
    <definedName name="_xlnm.Print_Titles" localSheetId="8">'08 - Mediciální plyny'!$77:$77</definedName>
    <definedName name="_xlnm.Print_Titles" localSheetId="9">'09 - NN přípojka'!$77:$77</definedName>
    <definedName name="_xlnm.Print_Titles" localSheetId="10">'10 - Přesun MRI'!$80:$80</definedName>
    <definedName name="_xlnm.Print_Titles" localSheetId="11">'VORN - Vedlejší a ostatní...'!$83:$83</definedName>
  </definedNames>
  <calcPr calcId="191029"/>
  <extLst/>
</workbook>
</file>

<file path=xl/sharedStrings.xml><?xml version="1.0" encoding="utf-8"?>
<sst xmlns="http://schemas.openxmlformats.org/spreadsheetml/2006/main" count="14586" uniqueCount="2064">
  <si>
    <t>Export VZ</t>
  </si>
  <si>
    <t>List obsahuje:</t>
  </si>
  <si>
    <t>1) Rekapitulace stavby</t>
  </si>
  <si>
    <t>2) Rekapitulace objektů stavby a soupisů prací</t>
  </si>
  <si>
    <t>3.0</t>
  </si>
  <si>
    <t/>
  </si>
  <si>
    <t>False</t>
  </si>
  <si>
    <t>{32084c5c-c44f-4b5e-8388-bd70c0199fac}</t>
  </si>
  <si>
    <t>&gt;&gt;  skryté sloupce  &lt;&lt;</t>
  </si>
  <si>
    <t>0,01</t>
  </si>
  <si>
    <t>21</t>
  </si>
  <si>
    <t>15</t>
  </si>
  <si>
    <t>REKAPITULACE STAVBY</t>
  </si>
  <si>
    <t>v ---  níže se nacházejí doplnkové a pomocné údaje k sestavám  --- v</t>
  </si>
  <si>
    <t>Návod na vyplnění</t>
  </si>
  <si>
    <t>0,001</t>
  </si>
  <si>
    <t>Kód:</t>
  </si>
  <si>
    <t>275/2018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</si>
  <si>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</si>
  <si>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</si>
  <si>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Pracoviště PET CT v Pardubické nemocnici 125, 530 02 Pardubice</t>
  </si>
  <si>
    <t>KSO:</t>
  </si>
  <si>
    <t>CC-CZ:</t>
  </si>
  <si>
    <t>Místo:</t>
  </si>
  <si>
    <t>Nemocnice Pardubice</t>
  </si>
  <si>
    <t>Datum:</t>
  </si>
  <si>
    <t>12. 10. 2018</t>
  </si>
  <si>
    <t>Zadavatel:</t>
  </si>
  <si>
    <t>IČ:</t>
  </si>
  <si>
    <t>Pardubický kraj, Komenského náměstí</t>
  </si>
  <si>
    <t>DIČ:</t>
  </si>
  <si>
    <t>Uchazeč:</t>
  </si>
  <si>
    <t>Vyplň údaj</t>
  </si>
  <si>
    <t>Projektant:</t>
  </si>
  <si>
    <t>JIKA CZ</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</si>
  <si>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</si>
  <si>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</si>
  <si>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</si>
  <si>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</si>
  <si>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</si>
  <si>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</si>
  <si>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</si>
  <si>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</si>
  <si>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</si>
  <si>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</si>
  <si>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</si>
  <si>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</si>
  <si>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</si>
  <si>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</si>
  <si>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</si>
  <si>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</si>
  <si>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</si>
  <si>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</si>
  <si>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</si>
  <si>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</si>
  <si>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</si>
  <si>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</si>
  <si>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</si>
  <si>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</si>
  <si>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</si>
  <si>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</si>
  <si>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</si>
  <si>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</si>
  <si>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</si>
  <si>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</si>
  <si>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</si>
  <si>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</si>
  <si>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</si>
  <si>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</si>
  <si>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</si>
  <si>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</si>
  <si>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</si>
  <si>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</si>
  <si>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</si>
  <si>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</si>
  <si>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</si>
  <si>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</si>
  <si>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ASŘ</t>
  </si>
  <si>
    <t>STA</t>
  </si>
  <si>
    <t>1</t>
  </si>
  <si>
    <t>{2f0adb61-e60c-40e3-b6cc-8a53ef829ba2}</t>
  </si>
  <si>
    <t>2</t>
  </si>
  <si>
    <t>02</t>
  </si>
  <si>
    <t>ÚT</t>
  </si>
  <si>
    <t>{20ac2fa8-e4b1-428b-a964-ac7e9643f49f}</t>
  </si>
  <si>
    <t>03</t>
  </si>
  <si>
    <t>VZT</t>
  </si>
  <si>
    <t>{bc83a1a2-9158-4f2d-9f99-ebb0d8245d2f}</t>
  </si>
  <si>
    <t>04</t>
  </si>
  <si>
    <t>MaR</t>
  </si>
  <si>
    <t>{054ee0fb-b526-49c3-a7c1-9ae4ad462220}</t>
  </si>
  <si>
    <t>05</t>
  </si>
  <si>
    <t>ZTI</t>
  </si>
  <si>
    <t>{e9220949-404b-4d64-8d64-f31fb8631e1a}</t>
  </si>
  <si>
    <t>06</t>
  </si>
  <si>
    <t>NN</t>
  </si>
  <si>
    <t>{237f59de-b962-4d32-a2d1-f6d248cdca0f}</t>
  </si>
  <si>
    <t>07</t>
  </si>
  <si>
    <t>Slaboproud</t>
  </si>
  <si>
    <t>{5f591f44-8699-4572-8967-08191cc0cf1b}</t>
  </si>
  <si>
    <t>08</t>
  </si>
  <si>
    <t>Mediciální plyny</t>
  </si>
  <si>
    <t>{097a5407-c1ed-4d31-a880-eefb9181d4bb}</t>
  </si>
  <si>
    <t>09</t>
  </si>
  <si>
    <t>10</t>
  </si>
  <si>
    <t>NN přípojka</t>
  </si>
  <si>
    <t>{9d1ffcbb-8203-4740-9d89-52053847e909}</t>
  </si>
  <si>
    <t>11</t>
  </si>
  <si>
    <t>Přesun MRI</t>
  </si>
  <si>
    <t>{1fc716ed-803e-45d8-95d0-32e7094ed960}</t>
  </si>
  <si>
    <t>VORN</t>
  </si>
  <si>
    <t>Vedlejší a ostatní rozpočtové náklady</t>
  </si>
  <si>
    <t>{ad9a6218-551a-4bd3-874c-b54ff9d1146e}</t>
  </si>
  <si>
    <t>1) Krycí list soupisu</t>
  </si>
  <si>
    <t>2) Rekapitulace</t>
  </si>
  <si>
    <t>3) Soupis prací</t>
  </si>
  <si>
    <t>Zpět na list:</t>
  </si>
  <si>
    <t>Rekapitulace stavby</t>
  </si>
  <si>
    <t>KRYCÍ LIST SOUPISU</t>
  </si>
  <si>
    <t>Objekt:</t>
  </si>
  <si>
    <t>01 - ASŘ</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</si>
  <si>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</si>
  <si>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</si>
  <si>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</si>
  <si>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</si>
  <si>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</si>
  <si>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</si>
  <si>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</si>
  <si>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</si>
  <si>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</si>
  <si>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</si>
  <si>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</si>
  <si>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</si>
  <si>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</si>
  <si>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</si>
  <si>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</si>
  <si>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</si>
  <si>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</si>
  <si>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</si>
  <si>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</si>
  <si>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725 - Zdravotechnika - zařizovací předměty</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</si>
  <si>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</si>
  <si>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</si>
  <si>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</si>
  <si>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</si>
  <si>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</si>
  <si>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</si>
  <si>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777 - Podlahy lité</t>
  </si>
  <si>
    <t xml:space="preserve">    781 - Dokončovací práce - obklady</t>
  </si>
  <si>
    <t xml:space="preserve">    784 - Dokončovací práce - malby a tapety</t>
  </si>
  <si>
    <t>M - Práce a dodávky M</t>
  </si>
  <si>
    <t xml:space="preserve">    21-M - Elektromontáže</t>
  </si>
  <si>
    <t>HZS - Hodinové zúčtovací sazby</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</si>
  <si>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</si>
  <si>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</si>
  <si>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</si>
  <si>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</si>
  <si>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</si>
  <si>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</si>
  <si>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</si>
  <si>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</si>
  <si>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</si>
  <si>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</si>
  <si>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</si>
  <si>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</si>
  <si>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</si>
  <si>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</si>
  <si>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</si>
  <si>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</si>
  <si>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</si>
  <si>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</si>
  <si>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</si>
  <si>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112151353</t>
  </si>
  <si>
    <t>Pokácení stromu postupné se spouštěním částí kmene a koruny o průměru na řezné ploše pařezu přes 300 do 400 mm</t>
  </si>
  <si>
    <t>kus</t>
  </si>
  <si>
    <t>CS ÚRS 2018 01</t>
  </si>
  <si>
    <t>4</t>
  </si>
  <si>
    <t>1991125691</t>
  </si>
  <si>
    <t>VV</t>
  </si>
  <si>
    <t>ODSTRANĚNÍ PŮVODNÍCH JAVORŮ</t>
  </si>
  <si>
    <t>6</t>
  </si>
  <si>
    <t>Součet</t>
  </si>
  <si>
    <t>112201113</t>
  </si>
  <si>
    <t>Odstranění pařezu v rovině nebo na svahu do 1:5 o průměru pařezu na řezné ploše přes 300 do 400 mm</t>
  </si>
  <si>
    <t>-1929448389</t>
  </si>
  <si>
    <t>3</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</si>
  <si>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</si>
  <si>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</si>
  <si>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</si>
  <si>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1300689924</t>
  </si>
  <si>
    <t>PŮVODNÍ OKAPOVÝ CHODNÍČEK</t>
  </si>
  <si>
    <t>25,32</t>
  </si>
  <si>
    <t>113107312</t>
  </si>
  <si>
    <t>Odstranění podkladů nebo krytů strojně plochy jednotlivě do 50 m2 s přemístěním hmot na skládku na vzdálenost do 3 m nebo s naložením na dopravní prostředek z kameniva těženého, o tl. vrstvy přes 100 do 200 mm</t>
  </si>
  <si>
    <t>-445711142</t>
  </si>
  <si>
    <t>ODSTRANĚNÍ PODKLADNÍCH VRSTEV PŮVODNÍHO OKAPOVÉHO CHODNÍČKU</t>
  </si>
  <si>
    <t>5</t>
  </si>
  <si>
    <t>113202111</t>
  </si>
  <si>
    <t>Vytrhání obrub  s vybouráním lože, s přemístěním hmot na skládku na vzdálenost do 3 m nebo s naložením na dopravní prostředek z krajníků nebo obrubníků stojatých</t>
  </si>
  <si>
    <t>m</t>
  </si>
  <si>
    <t>218235825</t>
  </si>
  <si>
    <t>DEMONTÁŽ PŮVODNÍHO OKAPOVÉHO CHODNÍČKU</t>
  </si>
  <si>
    <t>48,49</t>
  </si>
  <si>
    <t>122201102</t>
  </si>
  <si>
    <t>Odkopávky a prokopávky nezapažené  s přehozením výkopku na vzdálenost do 3 m nebo s naložením na dopravní prostředek v hornině tř. 3 přes 100 do 1 000 m3</t>
  </si>
  <si>
    <t>m3</t>
  </si>
  <si>
    <t>648865038</t>
  </si>
  <si>
    <t>PSC</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</si>
  <si>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</si>
  <si>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PRO ZÁKLADOVÉ DESKY</t>
  </si>
  <si>
    <t>12,598*8,176*0,75</t>
  </si>
  <si>
    <t>4,65*3,87*0,5</t>
  </si>
  <si>
    <t>12,62*26,99*0,5</t>
  </si>
  <si>
    <t>8,66*2,37*0,5</t>
  </si>
  <si>
    <t>2*50*1</t>
  </si>
  <si>
    <t>PRO SCHODIŠTĚ</t>
  </si>
  <si>
    <t>5,043*2,85*4,6</t>
  </si>
  <si>
    <t>PRO ZÁMKOVOU DLAŽBU</t>
  </si>
  <si>
    <t>72*0,24</t>
  </si>
  <si>
    <t>PRO OKAPOVÝ CHODNÍČEK</t>
  </si>
  <si>
    <t>40*0,08</t>
  </si>
  <si>
    <t>7</t>
  </si>
  <si>
    <t>122201109</t>
  </si>
  <si>
    <t>Odkopávky a prokopávky nezapažené  s přehozením výkopku na vzdálenost do 3 m nebo s naložením na dopravní prostředek v hornině tř. 3 Příplatek k cenám za lepivost horniny tř. 3</t>
  </si>
  <si>
    <t>2061685140</t>
  </si>
  <si>
    <t>8</t>
  </si>
  <si>
    <t>131201102</t>
  </si>
  <si>
    <t>Hloubení nezapažených jam a zářezů s urovnáním dna do předepsaného profilu a spádu v hornině tř. 3 přes 100 do 1 000 m3</t>
  </si>
  <si>
    <t>-1374738272</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</si>
  <si>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</si>
  <si>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15*10*4,6</t>
  </si>
  <si>
    <t>2*155*0,5</t>
  </si>
  <si>
    <t>9</t>
  </si>
  <si>
    <t>131201109</t>
  </si>
  <si>
    <t>Hloubení nezapažených jam a zářezů s urovnáním dna do předepsaného profilu a spádu Příplatek k cenám za lepivost horniny tř. 3</t>
  </si>
  <si>
    <t>460388538</t>
  </si>
  <si>
    <t>132201101</t>
  </si>
  <si>
    <t>Hloubení zapažených i nezapažených rýh šířky do 600 mm  s urovnáním dna do předepsaného profilu a spádu v hornině tř. 3 do 100 m3</t>
  </si>
  <si>
    <t>-1529292415</t>
  </si>
  <si>
    <t>PRO ZÁKLADOVÉ PASY</t>
  </si>
  <si>
    <t>79,068</t>
  </si>
  <si>
    <t>PRO OBRUBNÍKY</t>
  </si>
  <si>
    <t>160*0,2*0,2</t>
  </si>
  <si>
    <t>132201109</t>
  </si>
  <si>
    <t>Hloubení zapažených i nezapažených rýh šířky do 600 mm  s urovnáním dna do předepsaného profilu a spádu v hornině tř. 3 Příplatek k cenám za lepivost horniny tř. 3</t>
  </si>
  <si>
    <t>-1097989201</t>
  </si>
  <si>
    <t>12</t>
  </si>
  <si>
    <t>132201201</t>
  </si>
  <si>
    <t>Hloubení zapažených i nezapažených rýh šířky přes 600 do 2 000 mm  s urovnáním dna do předepsaného profilu a spádu v hornině tř. 3 do 100 m3</t>
  </si>
  <si>
    <t>-344702636</t>
  </si>
  <si>
    <t>PŘÍPOJKA NN</t>
  </si>
  <si>
    <t>15*1,2*1,2</t>
  </si>
  <si>
    <t>35*1,2*1,2</t>
  </si>
  <si>
    <t>13</t>
  </si>
  <si>
    <t>132201209</t>
  </si>
  <si>
    <t>Hloubení zapažených i nezapažených rýh šířky přes 600 do 2 000 mm  s urovnáním dna do předepsaného profilu a spádu v hornině tř. 3 Příplatek k cenám za lepivost horniny tř. 3</t>
  </si>
  <si>
    <t>-1687150844</t>
  </si>
  <si>
    <t>14</t>
  </si>
  <si>
    <t>151101101</t>
  </si>
  <si>
    <t>Zřízení pažení a rozepření stěn rýh pro podzemní vedení pro všechny šířky rýhy  příložné pro jakoukoliv mezerovitost, hloubky do 2 m</t>
  </si>
  <si>
    <t>-1123098887</t>
  </si>
  <si>
    <t>15*1,2*2</t>
  </si>
  <si>
    <t>35*1,2*2</t>
  </si>
  <si>
    <t>151101111</t>
  </si>
  <si>
    <t>Odstranění pažení a rozepření stěn rýh pro podzemní vedení  s uložením materiálu na vzdálenost do 3 m od kraje výkopu příložné, hloubky do 2 m</t>
  </si>
  <si>
    <t>-2113993174</t>
  </si>
  <si>
    <t>16</t>
  </si>
  <si>
    <t>151101201</t>
  </si>
  <si>
    <t>Zřízení pažení stěn výkopu bez rozepření nebo vzepření  příložné, hloubky do 4 m</t>
  </si>
  <si>
    <t>64</t>
  </si>
  <si>
    <t>932760159</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</si>
  <si>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</si>
  <si>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15*4,6*2</t>
  </si>
  <si>
    <t>10*4,6*2</t>
  </si>
  <si>
    <t>17</t>
  </si>
  <si>
    <t>151101211</t>
  </si>
  <si>
    <t>Odstranění pažení stěn výkopu  s uložením pažin na vzdálenost do 3 m od okraje výkopu příložné, hloubky do 4 m</t>
  </si>
  <si>
    <t>1872169574</t>
  </si>
  <si>
    <t>18</t>
  </si>
  <si>
    <t>153112123.R01</t>
  </si>
  <si>
    <t>Dodávka a montáž štětovnic typu VL 504, délka 9m - specifikace zcela dle PD</t>
  </si>
  <si>
    <t>-511118885</t>
  </si>
  <si>
    <t>VL504</t>
  </si>
  <si>
    <t>26</t>
  </si>
  <si>
    <t>19</t>
  </si>
  <si>
    <t>153112123.R02</t>
  </si>
  <si>
    <t>Dodávka a montáž štětovnic typu VL 504, délka 3m - specifikace zcela dle PD</t>
  </si>
  <si>
    <t>1127002709</t>
  </si>
  <si>
    <t>24</t>
  </si>
  <si>
    <t>20</t>
  </si>
  <si>
    <t>161101102</t>
  </si>
  <si>
    <t>Svislé přemístění výkopku  bez naložení do dopravní nádoby avšak s vyprázdněním dopravní nádoby na hromadu nebo do dopravního prostředku z horniny tř. 1 až 4, při hloubce výkopu přes 2,5 do 4 m</t>
  </si>
  <si>
    <t>-1182647221</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</si>
  <si>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</si>
  <si>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1547,1</t>
  </si>
  <si>
    <t>162201102</t>
  </si>
  <si>
    <t>Vodorovné přemístění výkopku nebo sypaniny po suchu  na obvyklém dopravním prostředku, bez naložení výkopku, avšak se složením bez rozhrnutí z horniny tř. 1 až 4 na vzdálenost přes 20 do 50 m</t>
  </si>
  <si>
    <t>1162261438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</si>
  <si>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</si>
  <si>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VNITROSTAVENIŠTNÍ PŘEMÍSTĚNÍ VÝKOPKU</t>
  </si>
  <si>
    <t>1571</t>
  </si>
  <si>
    <t>ZPĚTNÁ DOPRAVA K ZÁSYPU</t>
  </si>
  <si>
    <t>244+50</t>
  </si>
  <si>
    <t>22</t>
  </si>
  <si>
    <t>162701105</t>
  </si>
  <si>
    <t>Vodorovné přemístění výkopku nebo sypaniny po suchu  na obvyklém dopravním prostředku, bez naložení výkopku, avšak se složením bez rozhrnutí z horniny tř. 1 až 4 na vzdálenost přes 9 000 do 10 000 m</t>
  </si>
  <si>
    <t>1247868824</t>
  </si>
  <si>
    <t>ODVOZ PŘEBYTEČNÉHO VÝKOPKU</t>
  </si>
  <si>
    <t>23</t>
  </si>
  <si>
    <t>171201201</t>
  </si>
  <si>
    <t>Uložení sypaniny  na skládky</t>
  </si>
  <si>
    <t>275388316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</si>
  <si>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</si>
  <si>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171201211</t>
  </si>
  <si>
    <t>Poplatek za uložení stavebního odpadu na skládce (skládkovné) zeminy a kameniva zatříděného do Katalogu odpadů pod kódem 170 504</t>
  </si>
  <si>
    <t>t</t>
  </si>
  <si>
    <t>-1570699728</t>
  </si>
  <si>
    <t xml:space="preserve">Poznámka k souboru cen:
1. Ceny uvedené v souboru cen lze po dohodě upravit podle místních podmínek. </t>
  </si>
  <si>
    <t>25</t>
  </si>
  <si>
    <t>174101101</t>
  </si>
  <si>
    <t>Zásyp sypaninou z jakékoliv horniny  s uložením výkopku ve vrstvách se zhutněním jam, šachet, rýh nebo kolem objektů v těchto vykopávkách</t>
  </si>
  <si>
    <t>2111626391</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</si>
  <si>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</si>
  <si>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ZPĚTNÝ ZÁSYP</t>
  </si>
  <si>
    <t>224+50</t>
  </si>
  <si>
    <t>181951102</t>
  </si>
  <si>
    <t>Úprava pláně vyrovnáním výškových rozdílů  v hornině tř. 1 až 4 se zhutněním</t>
  </si>
  <si>
    <t>-1351982425</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</si>
  <si>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</si>
  <si>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12,598*8,176</t>
  </si>
  <si>
    <t>4,65*3,87</t>
  </si>
  <si>
    <t>12,62*26,99</t>
  </si>
  <si>
    <t>8,66*2,37</t>
  </si>
  <si>
    <t>5,043*2,85</t>
  </si>
  <si>
    <t>ENERGOKANÁL</t>
  </si>
  <si>
    <t>2,5*6,07</t>
  </si>
  <si>
    <t>20,675*2,5</t>
  </si>
  <si>
    <t>POD ZÁMKOVOU DLAŽBU</t>
  </si>
  <si>
    <t>72</t>
  </si>
  <si>
    <t>POD OKAPOVÝ CHODNÍČEK</t>
  </si>
  <si>
    <t>40</t>
  </si>
  <si>
    <t>182101101</t>
  </si>
  <si>
    <t>Svahování trvalých svahů do projektovaných profilů  s potřebným přemístěním výkopku při svahování v zářezech v hornině tř. 1 až 4</t>
  </si>
  <si>
    <t>871277299</t>
  </si>
  <si>
    <t xml:space="preserve">Poznámka k souboru cen: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</si>
  <si>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15*4*2</t>
  </si>
  <si>
    <t>10*4*2</t>
  </si>
  <si>
    <t>Zakládání</t>
  </si>
  <si>
    <t>226111213</t>
  </si>
  <si>
    <t>Velkoprofilové vrty náběrovým vrtáním svislé nezapažené  průměru přes 400 do 450 mm, v hl přes 5 m v hornině tř. III</t>
  </si>
  <si>
    <t>1838587054</t>
  </si>
  <si>
    <t>SPODNÍ PODLAŽÍ</t>
  </si>
  <si>
    <t>"5" 4,5</t>
  </si>
  <si>
    <t>"7"4</t>
  </si>
  <si>
    <t>"8" 2</t>
  </si>
  <si>
    <t>HORNÍ PODLAŽÍ</t>
  </si>
  <si>
    <t>"1" 7</t>
  </si>
  <si>
    <t>"2" 5</t>
  </si>
  <si>
    <t>"3" 6</t>
  </si>
  <si>
    <t>"4" 5</t>
  </si>
  <si>
    <t>"6" 5</t>
  </si>
  <si>
    <t>"7" 8</t>
  </si>
  <si>
    <t>"12" 5</t>
  </si>
  <si>
    <t>"17" 5</t>
  </si>
  <si>
    <t>"24" 7</t>
  </si>
  <si>
    <t>"25" 5</t>
  </si>
  <si>
    <t>"27" 5</t>
  </si>
  <si>
    <t>226112213</t>
  </si>
  <si>
    <t>Velkoprofilové vrty náběrovým vrtáním svislé nezapažené  průměru přes 550 do 650 mm, v hl přes 5 m v hornině tř. III</t>
  </si>
  <si>
    <t>496841419</t>
  </si>
  <si>
    <t>"1" 5</t>
  </si>
  <si>
    <t>"2" 4</t>
  </si>
  <si>
    <t>"3" 4,5</t>
  </si>
  <si>
    <t>"4" 6</t>
  </si>
  <si>
    <t>"6" 8</t>
  </si>
  <si>
    <t>"9" 8</t>
  </si>
  <si>
    <t>"10" 4</t>
  </si>
  <si>
    <t>"5" 5</t>
  </si>
  <si>
    <t>"8" 9</t>
  </si>
  <si>
    <t>"9" 6</t>
  </si>
  <si>
    <t>"10" 5</t>
  </si>
  <si>
    <t>"11" 9</t>
  </si>
  <si>
    <t>"13" 6</t>
  </si>
  <si>
    <t>"14" 5</t>
  </si>
  <si>
    <t>"15" 7</t>
  </si>
  <si>
    <t>"16" 6</t>
  </si>
  <si>
    <t>"18" 7</t>
  </si>
  <si>
    <t>"19" 5</t>
  </si>
  <si>
    <t>"20" 5</t>
  </si>
  <si>
    <t>"21" 9</t>
  </si>
  <si>
    <t>"22" 6</t>
  </si>
  <si>
    <t>"23" 7</t>
  </si>
  <si>
    <t>"26" 7</t>
  </si>
  <si>
    <t>231212111</t>
  </si>
  <si>
    <t>Zřízení výplně pilot zapažených s vytažením pažnic z vrtu  svislých z betonu železového, v hl od 0 do 10 m, při průměru piloty přes 245 do 450 mm</t>
  </si>
  <si>
    <t>-527964785</t>
  </si>
  <si>
    <t xml:space="preserve">Poznámka k souboru cen:
1. V cenách jsou započteny i náklady na vytažení pažnic. 2. Ceny neobsahují náklady na dodání výplně, tyto se oceňují podle ustanovení poznámky 1. a 3. souboru cen 231 1 . - Zřízení výplně pilot bez vytažení pažnic. 3. Množství měrných jednotek se určuje v m3 objemu výplně piloty. 4. Pokud je výplň dodávána přímo na místo zabudování nebo do prostoru technologické manipulace, její hmotnost se nezapočítává do přesunu hmot. </t>
  </si>
  <si>
    <t>M</t>
  </si>
  <si>
    <t>58932935</t>
  </si>
  <si>
    <t>beton C 25/30 XF1 XA1 kamenivo frakce 0/8</t>
  </si>
  <si>
    <t>-11363092</t>
  </si>
  <si>
    <t>73,5*0,4*1,3</t>
  </si>
  <si>
    <t>32</t>
  </si>
  <si>
    <t>231212112</t>
  </si>
  <si>
    <t>Zřízení výplně pilot zapažených s vytažením pažnic z vrtu  svislých z betonu železového, v hl od 0 do 10 m, při průměru piloty přes 450 do 650 mm</t>
  </si>
  <si>
    <t>-546268344</t>
  </si>
  <si>
    <t>434663341</t>
  </si>
  <si>
    <t>143,5*0,62*1,3</t>
  </si>
  <si>
    <t>231611114</t>
  </si>
  <si>
    <t>Výztuž pilot betonovaných do země  z oceli 10 505 (R)</t>
  </si>
  <si>
    <t>-273383818</t>
  </si>
  <si>
    <t xml:space="preserve">Poznámka k souboru cen:
1. Ceny lze použít i pro zřízení armokošů. 2. V cenách nejsou započteny náklady na uložení výztuže a nastavení armokošů; tyto náklady jsou započteny v cenách souboru cen 231 . . - Zřízení výplně pilot z betonu železového, části A01 Zvláštní zakládání objektů. </t>
  </si>
  <si>
    <t>38,22*0,08</t>
  </si>
  <si>
    <t>115,661*0,08</t>
  </si>
  <si>
    <t>271532213</t>
  </si>
  <si>
    <t>Podsyp pod základové konstrukce se zhutněním a urovnáním povrchu z kameniva hrubého, frakce 8 - 16 mm</t>
  </si>
  <si>
    <t>1372081702</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</si>
  <si>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</si>
  <si>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12,598*8,17*0,2</t>
  </si>
  <si>
    <t>4,65*3,87*0,2</t>
  </si>
  <si>
    <t>12,62*26,99*0,2</t>
  </si>
  <si>
    <t>8,66*2,37*0,2</t>
  </si>
  <si>
    <t>273311311</t>
  </si>
  <si>
    <t>Základy z betonu prostého desky z betonu kamenem prokládaného tř. C 8/10</t>
  </si>
  <si>
    <t>-1125398820</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</si>
  <si>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</si>
  <si>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PODKLADNÍ BETONY</t>
  </si>
  <si>
    <t>12,58*8,176*0,05</t>
  </si>
  <si>
    <t>4,65*3,87*0,05</t>
  </si>
  <si>
    <t>12,62*26,99*0,05</t>
  </si>
  <si>
    <t>8,66*2,37*0,05</t>
  </si>
  <si>
    <t>2,5*6,07*0,05</t>
  </si>
  <si>
    <t>20,675*2,5*0,05</t>
  </si>
  <si>
    <t>273321511</t>
  </si>
  <si>
    <t>Základy z betonu železového (bez výztuže) desky z betonu bez zvýšených nároků na prostředí tř. C 25/30</t>
  </si>
  <si>
    <t>1374751828</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</si>
  <si>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</si>
  <si>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12,598*8,176*0,5</t>
  </si>
  <si>
    <t>4,65*3,87*0,25</t>
  </si>
  <si>
    <t>12,62*26,99*0,25</t>
  </si>
  <si>
    <t>8,66*2,37*0,25</t>
  </si>
  <si>
    <t>43,885</t>
  </si>
  <si>
    <t>2,5*6,07*0,25</t>
  </si>
  <si>
    <t>20,675*2,5*0,25</t>
  </si>
  <si>
    <t>273351121</t>
  </si>
  <si>
    <t>Bednění základů desek zřízení</t>
  </si>
  <si>
    <t>2132299988</t>
  </si>
  <si>
    <t xml:space="preserve">Poznámka k souboru cen:
1. Ceny jsou určeny pro bednění ve volném prostranství, ve volných nebo zapažených jamách, rýhách a šachtách. 2. Kruhové nebo obloukové bednění poloměru do 1 m se oceňuje individuálně. </t>
  </si>
  <si>
    <t>12,598*0,7*2</t>
  </si>
  <si>
    <t>8,176*0,7*2</t>
  </si>
  <si>
    <t>4,65*0,5*2</t>
  </si>
  <si>
    <t>3,87*0,5*2</t>
  </si>
  <si>
    <t>12,62*0,5*2</t>
  </si>
  <si>
    <t>26,99*0,5*2</t>
  </si>
  <si>
    <t>8,66*0,5*2</t>
  </si>
  <si>
    <t>2,37*0,5*2</t>
  </si>
  <si>
    <t>273351122</t>
  </si>
  <si>
    <t>Bednění základů desek odstranění</t>
  </si>
  <si>
    <t>-841069616</t>
  </si>
  <si>
    <t>273361821</t>
  </si>
  <si>
    <t>Výztuž základů desek z betonářské oceli 10 505 (R) nebo BSt 500</t>
  </si>
  <si>
    <t>563840421</t>
  </si>
  <si>
    <t xml:space="preserve">Poznámka k souboru cen:
1. Ceny platí pro desky rovné, s náběhy, hřibové nebo upnuté do žeber včetně výztuže těchto žeber. </t>
  </si>
  <si>
    <t>274321311</t>
  </si>
  <si>
    <t>Základy z betonu železového (bez výztuže) pasy z betonu bez zvýšených nároků na prostředí tř. C 16/20</t>
  </si>
  <si>
    <t>-705595124</t>
  </si>
  <si>
    <t>274351121</t>
  </si>
  <si>
    <t>Bednění základů pasů rovné zřízení</t>
  </si>
  <si>
    <t>-14964514</t>
  </si>
  <si>
    <t>PODBETONOVÁNÍ ZÁKLADOVÝCH PASŮ</t>
  </si>
  <si>
    <t>15*3,3*2</t>
  </si>
  <si>
    <t>5*3,3*2</t>
  </si>
  <si>
    <t>274351122</t>
  </si>
  <si>
    <t>Bednění základů pasů rovné odstranění</t>
  </si>
  <si>
    <t>-710769023</t>
  </si>
  <si>
    <t>274361821</t>
  </si>
  <si>
    <t>Výztuž základů pasů z betonářské oceli 10 505 (R) nebo BSt 500</t>
  </si>
  <si>
    <t>-463309931</t>
  </si>
  <si>
    <t>PODBETONOVÁNÍ PASŮ</t>
  </si>
  <si>
    <t>26,4*0,15</t>
  </si>
  <si>
    <t>279113154</t>
  </si>
  <si>
    <t>Základové zdi z tvárnic ztraceného bednění včetně výplně z betonu  bez zvláštních nároků na vliv prostředí třídy C 25/30, tloušťky zdiva přes 250 do 300 mm</t>
  </si>
  <si>
    <t>444116039</t>
  </si>
  <si>
    <t>2,5*2,5</t>
  </si>
  <si>
    <t>279311114</t>
  </si>
  <si>
    <t>Postupné podbetonování základového zdiva  jakékoliv tloušťky, bez výkopu, bez zapažení a bednění, prostým betonem tř. C 16/20</t>
  </si>
  <si>
    <t>-300361813</t>
  </si>
  <si>
    <t>PODBETONOVÁNÍ STÁVAJÍCÍCH ZÁKLADOVÝCH KONSTRUKCÍ</t>
  </si>
  <si>
    <t>15*3,3*0,4</t>
  </si>
  <si>
    <t>5*3,3*0,4</t>
  </si>
  <si>
    <t>Svislé a kompletní konstrukce</t>
  </si>
  <si>
    <t>311235431</t>
  </si>
  <si>
    <t>Zdivo jednovrstvé z cihel děrovaných broušených na zdicí pěnu, pevnost cihel do P10, tl. zdiva 240 mm</t>
  </si>
  <si>
    <t>-83487120</t>
  </si>
  <si>
    <t xml:space="preserve">Poznámka k souboru cen: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příslušnými cenami SC 311 23-891. Výplň kapes zdiva z děrovaných cihel polystyrénem. b) zásyp dutin první vrstvy zdiva; tyto se ocení příslušnými cenami SC 311 23-892..Zásyp dutin zdiva z děrovaných cihel. </t>
  </si>
  <si>
    <t>WI01</t>
  </si>
  <si>
    <t>12,56*3,6</t>
  </si>
  <si>
    <t>ODEČET OTVORŮ</t>
  </si>
  <si>
    <t>-0,5*0,5</t>
  </si>
  <si>
    <t>-1*1,97</t>
  </si>
  <si>
    <t>-1,4*1,97</t>
  </si>
  <si>
    <t>-1,9*1,97</t>
  </si>
  <si>
    <t>Mezisoučet</t>
  </si>
  <si>
    <t>WI02</t>
  </si>
  <si>
    <t>4,66*3,45</t>
  </si>
  <si>
    <t>21,26*3,45</t>
  </si>
  <si>
    <t>9,41*3,45</t>
  </si>
  <si>
    <t>-1,61*2,15</t>
  </si>
  <si>
    <t>-1,145*1,72</t>
  </si>
  <si>
    <t>-3*2,15</t>
  </si>
  <si>
    <t>WI03</t>
  </si>
  <si>
    <t>5,68*3,6</t>
  </si>
  <si>
    <t>11*3,6</t>
  </si>
  <si>
    <t>6,18*3,6</t>
  </si>
  <si>
    <t>-0,8*1,97*3</t>
  </si>
  <si>
    <t>-1,1*1,97</t>
  </si>
  <si>
    <t>-1,25*1,97</t>
  </si>
  <si>
    <t>-1,5*1,5</t>
  </si>
  <si>
    <t>WI04</t>
  </si>
  <si>
    <t>3,51*3,6</t>
  </si>
  <si>
    <t>2,35*3,6</t>
  </si>
  <si>
    <t>-0,8*1,97</t>
  </si>
  <si>
    <t>311235451</t>
  </si>
  <si>
    <t>Zdivo jednovrstvé z cihel děrovaných broušených na zdicí pěnu, pevnost cihel do P10, tl. zdiva 300 mm</t>
  </si>
  <si>
    <t>544947597</t>
  </si>
  <si>
    <t>WE03</t>
  </si>
  <si>
    <t>7,32*0,5</t>
  </si>
  <si>
    <t>27,07*0,5</t>
  </si>
  <si>
    <t>22,51*0,5</t>
  </si>
  <si>
    <t>0,7*0,5*2</t>
  </si>
  <si>
    <t>8,84*0,5</t>
  </si>
  <si>
    <t>311235511</t>
  </si>
  <si>
    <t>Zdivo jednovrstvé z cihel děrovaných broušených na zdicí pěnu, pevnost cihel do P10, tl. zdiva 440 mm</t>
  </si>
  <si>
    <t>-1477258891</t>
  </si>
  <si>
    <t>OBVODOVÉ ZDIVO - WE01</t>
  </si>
  <si>
    <t>27,07*3,45</t>
  </si>
  <si>
    <t>22,51*3,45</t>
  </si>
  <si>
    <t>0,7*3,45*2</t>
  </si>
  <si>
    <t>8,84*3,45</t>
  </si>
  <si>
    <t>7,32*3,45</t>
  </si>
  <si>
    <t>3,68*3,45</t>
  </si>
  <si>
    <t>ODEČTY OTVORŮ</t>
  </si>
  <si>
    <t>-2,5*1,5*2</t>
  </si>
  <si>
    <t>-1,1*2,15</t>
  </si>
  <si>
    <t>-1,5*1,5*6</t>
  </si>
  <si>
    <t>317168051</t>
  </si>
  <si>
    <t>Překlady keramické vysoké osazené do maltového lože, šířky překladu 70 mm výšky 238 mm, délky 1000 mm</t>
  </si>
  <si>
    <t>2087040346</t>
  </si>
  <si>
    <t xml:space="preserve">Poznámka k souboru cen:
1. V cenách -80..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</si>
  <si>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"B08" 3</t>
  </si>
  <si>
    <t>"B14" 3</t>
  </si>
  <si>
    <t>317168052</t>
  </si>
  <si>
    <t>Překlady keramické vysoké osazené do maltového lože, šířky překladu 70 mm výšky 238 mm, délky 1250 mm</t>
  </si>
  <si>
    <t>-683479604</t>
  </si>
  <si>
    <t>"B06"  3*5</t>
  </si>
  <si>
    <t>317168053</t>
  </si>
  <si>
    <t>Překlady keramické vysoké osazené do maltového lože, šířky překladu 70 mm výšky 238 mm, délky 1500 mm</t>
  </si>
  <si>
    <t>-1716258919</t>
  </si>
  <si>
    <t>"B04" 5</t>
  </si>
  <si>
    <t>"B05" 3*5</t>
  </si>
  <si>
    <t>317168054</t>
  </si>
  <si>
    <t>Překlady keramické vysoké osazené do maltového lože, šířky překladu 70 mm výšky 238 mm, délky 1750 mm</t>
  </si>
  <si>
    <t>-2038446081</t>
  </si>
  <si>
    <t>"B01" 6*2</t>
  </si>
  <si>
    <t>"B09" 3*2</t>
  </si>
  <si>
    <t>317168055</t>
  </si>
  <si>
    <t>Překlady keramické vysoké osazené do maltového lože, šířky překladu 70 mm výšky 238 mm, délky 2000 mm</t>
  </si>
  <si>
    <t>1957641399</t>
  </si>
  <si>
    <t>"B01" 6</t>
  </si>
  <si>
    <t>317168056</t>
  </si>
  <si>
    <t>Překlady keramické vysoké osazené do maltového lože, šířky překladu 70 mm výšky 238 mm, délky 2250 mm</t>
  </si>
  <si>
    <t>292090507</t>
  </si>
  <si>
    <t>"B10" 3*1</t>
  </si>
  <si>
    <t>317168057</t>
  </si>
  <si>
    <t>Překlady keramické vysoké osazené do maltového lože, šířky překladu 70 mm výšky 238 mm, délky 2500 mm</t>
  </si>
  <si>
    <t>1261956787</t>
  </si>
  <si>
    <t>"B07" 3</t>
  </si>
  <si>
    <t>317168059</t>
  </si>
  <si>
    <t>Překlady keramické vysoké osazené do maltového lože, šířky překladu 70 mm výšky 238 mm, délky 3000 mm</t>
  </si>
  <si>
    <t>-722506105</t>
  </si>
  <si>
    <t>"B02" 5</t>
  </si>
  <si>
    <t>"B13" 5</t>
  </si>
  <si>
    <t>317168060</t>
  </si>
  <si>
    <t>Překlady keramické vysoké osazené do maltového lože, šířky překladu 70 mm výšky 238 mm, délky 3250 mm</t>
  </si>
  <si>
    <t>841394601</t>
  </si>
  <si>
    <t>"B03" 5</t>
  </si>
  <si>
    <t>"B11" 3</t>
  </si>
  <si>
    <t>317168061</t>
  </si>
  <si>
    <t>Překlady keramické vysoké osazené do maltového lože, šířky překladu 70 mm výšky 238 mm, délky 3500 mm</t>
  </si>
  <si>
    <t>178435052</t>
  </si>
  <si>
    <t>"B12" 3</t>
  </si>
  <si>
    <t>317168313</t>
  </si>
  <si>
    <t>Překlady keramické složené roletové určené pro zabudování rolet nebo žaluzií osazené do maltového lože, výšky překladu 238 mm pro tloušťku zdiva 365 mm, délky 1750 mm</t>
  </si>
  <si>
    <t>71911589</t>
  </si>
  <si>
    <t>317944323</t>
  </si>
  <si>
    <t>Válcované nosníky dodatečně osazované do připravených otvorů  bez zazdění hlav č. 14 až 22</t>
  </si>
  <si>
    <t>1143785391</t>
  </si>
  <si>
    <t xml:space="preserve">Poznámka k souboru cen:
1. V cenách jsou zahrnuty náklady na dodávku a montáž válcovaných nosníků. 2. Ceny jsou určeny pouze pro ocenění konstrukce překladů nad otvory. </t>
  </si>
  <si>
    <t>"IPN 140" 0,124</t>
  </si>
  <si>
    <t>"IPN 160" 0,246</t>
  </si>
  <si>
    <t>330321410</t>
  </si>
  <si>
    <t>Sloupy, pilíře, táhla, rámové stojky, vzpěry z betonu železového (bez výztuže)  bez zvláštních nároků na vliv prostředí tř. C 25/30</t>
  </si>
  <si>
    <t>-2103927480</t>
  </si>
  <si>
    <t xml:space="preserve">Poznámka k souboru cen:
1. V cenách pro pohledový beton jsou započteny i náklady na pečlivé hutnění zejména při líci konstrukce pro docílení neporušeného maltového povrchu bez vzhledových kazů. </t>
  </si>
  <si>
    <t>0,4*0,4*3,3</t>
  </si>
  <si>
    <t>331351121</t>
  </si>
  <si>
    <t>Bednění hranatých sloupů a pilířů včetně vzepření průřezu pravoúhlého čtyřúhelníka výšky do 4 m, průřezu přes 0,08 do 0,16 m2 zřízení</t>
  </si>
  <si>
    <t>-1148620239</t>
  </si>
  <si>
    <t xml:space="preserve">Poznámka k souboru cen:
1. Cenami lze oceňovat i rámové stojky. 2. Ceny jsou určeny pro bedněné plochy s nízkými požadavky na pohledovost - třída pohledového betonu PB1 dle TP ČSB 03 (garáže, sklepy, apod.) 3. Příplatek k cenám za pohledový beton je určen pro třídu pohledového betonu PB2 (běžné budovy). Vyšší třídy pohledovosti se oceňují individuálně. </t>
  </si>
  <si>
    <t>0,4*3,3*4</t>
  </si>
  <si>
    <t>331351122</t>
  </si>
  <si>
    <t>Bednění hranatých sloupů a pilířů včetně vzepření průřezu pravoúhlého čtyřúhelníka výšky do 4 m, průřezu přes 0,08 do 0,16 m2 odstranění</t>
  </si>
  <si>
    <t>104512256</t>
  </si>
  <si>
    <t>331361821</t>
  </si>
  <si>
    <t>Výztuž sloupů, pilířů, rámových stojek, táhel nebo vzpěr hranatých svislých nebo šikmých (odkloněných) z betonářské oceli 10 505 (R) nebo BSt 500</t>
  </si>
  <si>
    <t>-741210382</t>
  </si>
  <si>
    <t>0,528*0,3</t>
  </si>
  <si>
    <t>341321410</t>
  </si>
  <si>
    <t>Stěny a příčky z betonu železového (bez výztuže) nosné tř. C 25/30</t>
  </si>
  <si>
    <t>-1523084363</t>
  </si>
  <si>
    <t>OBVODOVÉ STĚNY 1.PP</t>
  </si>
  <si>
    <t>63,224*3,3*0,278</t>
  </si>
  <si>
    <t>6,175*2,5*0,25*2</t>
  </si>
  <si>
    <t>3,5*2,5*0,25</t>
  </si>
  <si>
    <t>1*2,5*0,25</t>
  </si>
  <si>
    <t>1,27*2,5*0,25</t>
  </si>
  <si>
    <t>3,77*2,5*0,25</t>
  </si>
  <si>
    <t>341351111</t>
  </si>
  <si>
    <t>Bednění stěn a příček nosných rovné oboustranné za každou stranu zřízení</t>
  </si>
  <si>
    <t>-487385086</t>
  </si>
  <si>
    <t xml:space="preserve">Poznámka k souboru cen:
1. Ceny jsou určeny pro bednění svislé nebo šikmé (odkloněné), půdorysně přímé nebo zalomené ve volném prostranství. 2. Ceny jsou určeny pro bednění výšky do 4 m. Bednění větších výšek se oceňuje individuálně. 3. Ceny jsou určeny pro bedněné plochy s nízkými požadavky na pohledovost - třída pohledového betonu PB1 dle TP ČSB 03 (garáže, sklepy, apod.) 4. Příplatek k cenám za pohledový beton je určen pro třídu pohledového betonu PB2 (běžné budovy). Vyšší třídy pohledovosti se oceňují individuálně. 5. Kruhové nebo obloukové bednění poloměru do 1 m se oceňuje individuálně. </t>
  </si>
  <si>
    <t>63,224*3,3*2</t>
  </si>
  <si>
    <t>6,175*2,5*2*2</t>
  </si>
  <si>
    <t>3,5*2,5*2</t>
  </si>
  <si>
    <t>1*2,5*2</t>
  </si>
  <si>
    <t>1,27*2,5*2</t>
  </si>
  <si>
    <t>3,77*2,5*2</t>
  </si>
  <si>
    <t>341351112</t>
  </si>
  <si>
    <t>Bednění stěn a příček nosných rovné oboustranné za každou stranu odstranění</t>
  </si>
  <si>
    <t>30557066</t>
  </si>
  <si>
    <t>341361821</t>
  </si>
  <si>
    <t>Výztuž stěn a příček nosných svislých nebo šikmých, rovných nebo oblých z betonářské oceli 10 505 (R) nebo BSt 500</t>
  </si>
  <si>
    <t>466712393</t>
  </si>
  <si>
    <t>381R001</t>
  </si>
  <si>
    <t>-793653685</t>
  </si>
  <si>
    <t>Vodorovné konstrukce</t>
  </si>
  <si>
    <t>411321414</t>
  </si>
  <si>
    <t>Stropy z betonu železového (bez výztuže)  stropů deskových, plochých střech, desek balkonových, desek hřibových stropů včetně hlavic hřibových sloupů tř. C 25/30</t>
  </si>
  <si>
    <t>-333445251</t>
  </si>
  <si>
    <t xml:space="preserve">Poznámka k souboru cen:
1. V cenách pohledového betonu 411 35-4 a 411 35-5 jsou započteny i náklady na pečlivé hutnění zejména při líci konstrukce pro docílení neporušeného maltového povrchu bez vzhledových kazů. </t>
  </si>
  <si>
    <t>STROPNÍ DESKY</t>
  </si>
  <si>
    <t>13,954*8,66*0,26</t>
  </si>
  <si>
    <t>5,34*3,63*0,2</t>
  </si>
  <si>
    <t>27,57*12,56*0,2</t>
  </si>
  <si>
    <t>9,95*8,86*0,25</t>
  </si>
  <si>
    <t>1,25*2,5*0,25</t>
  </si>
  <si>
    <t>6,175*2,5*0,25</t>
  </si>
  <si>
    <t>411351011</t>
  </si>
  <si>
    <t>Bednění stropních konstrukcí - bez podpěrné konstrukce desek tloušťky stropní desky přes 5 do 25 cm zřízení</t>
  </si>
  <si>
    <t>1162548537</t>
  </si>
  <si>
    <t xml:space="preserve">Poznámka k souboru cen:
1. Ceny bednění deskových stropů 411 35-01 jsou určeny pro desky nebo plošné konzoly rovné, popř. s náběhy. 2. Bednění stropů s hlavicemi se oceňuje součtem ploch bednění hlavic a ploch bednění desek. Množství měrných jednotek bednění hlavic se určuje v m2 rozvinuté plochy hlavic. Množství měrných jednotek bednění desky se určuje m2 celkové plochy desky, od které se odečte půdorysná plocha hlavic, ohraničená průnikem obou konstrukcí. 3. Bednění trámových stropů se oceňuje součtem ploch bednění nosníků (trámů) souborem cen 413 35-11 a ploch bednění desek. Množství měrných jednotek bednění nosníků se určuje v m2 rozvinuté plochou nosníků. Množství měrných jednotek bednění desky se určuje m2 celkové plochy desky, od které se odečte půdorysná plocha nosníků, ohraničená průnikem obou konstrukcí. 4. Klenby při poloměru do 1 m se oceňuje cenami souboru cen 416 35-11. Bednění fabionů na přechodu stěn do stropů, monolitických kleneb, vnějších říms. 5. Ceny jsou určeny pro bedněné plochy s nízkými požadavky na pohledovost - třída pohledového betonu PB1 dle TP ČSB 03 (garáže, sklepy, apod.). 6. Příplatek k cenám za pohledový beton je určen pro třídu pohledového betonu PB2 (běžné budovy). Vyšší třídy pohledovosti se oceňují individuálně. </t>
  </si>
  <si>
    <t>13,954*8,66</t>
  </si>
  <si>
    <t>5,34*3,63</t>
  </si>
  <si>
    <t>27,57*12,56</t>
  </si>
  <si>
    <t>9,95*8,86</t>
  </si>
  <si>
    <t>3,77*2,5</t>
  </si>
  <si>
    <t>1,25*2,5</t>
  </si>
  <si>
    <t>6,175*2,5</t>
  </si>
  <si>
    <t>411351012</t>
  </si>
  <si>
    <t>Bednění stropních konstrukcí - bez podpěrné konstrukce desek tloušťky stropní desky přes 5 do 25 cm odstranění</t>
  </si>
  <si>
    <t>-2068932551</t>
  </si>
  <si>
    <t>411354313</t>
  </si>
  <si>
    <t>Podpěrná konstrukce stropů - desek, kleneb a skořepin výška podepření do 4 m tloušťka stropu přes 15 do 25 cm zřízení</t>
  </si>
  <si>
    <t>1497041741</t>
  </si>
  <si>
    <t xml:space="preserve">Poznámka k souboru cen:
1. Podepření větších výšek než 6 m se oceňuje individuálně. </t>
  </si>
  <si>
    <t>602,650</t>
  </si>
  <si>
    <t>411354314</t>
  </si>
  <si>
    <t>Podpěrná konstrukce stropů - desek, kleneb a skořepin výška podepření do 4 m tloušťka stropu přes 15 do 25 cm odstranění</t>
  </si>
  <si>
    <t>1876656958</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</si>
  <si>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</si>
  <si>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</si>
  <si>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-196326202</t>
  </si>
  <si>
    <t>126,591*0,175</t>
  </si>
  <si>
    <t>3,135</t>
  </si>
  <si>
    <t>411R001</t>
  </si>
  <si>
    <t>Kompletní provedení konstrukce venkovního schodiště v 1.PP - provedení vč výztuže a základových pasů, specifikace dle PD</t>
  </si>
  <si>
    <t>soubor</t>
  </si>
  <si>
    <t>1035867868</t>
  </si>
  <si>
    <t>417321515</t>
  </si>
  <si>
    <t>Ztužující pásy a věnce z betonu železového (bez výztuže)  tř. C 25/30</t>
  </si>
  <si>
    <t>-15159333</t>
  </si>
  <si>
    <t>21,49</t>
  </si>
  <si>
    <t>417351115</t>
  </si>
  <si>
    <t>Bednění bočnic ztužujících pásů a věnců včetně vzpěr  zřízení</t>
  </si>
  <si>
    <t>-1240766219</t>
  </si>
  <si>
    <t>417351116</t>
  </si>
  <si>
    <t>Bednění bočnic ztužujících pásů a věnců včetně vzpěr  odstranění</t>
  </si>
  <si>
    <t>468717650</t>
  </si>
  <si>
    <t>417361821</t>
  </si>
  <si>
    <t>Výztuž ztužujících pásů a věnců  z betonářské oceli 10 505 (R) nebo BSt 500</t>
  </si>
  <si>
    <t>2003413324</t>
  </si>
  <si>
    <t>21,49*0,15</t>
  </si>
  <si>
    <t>Komunikace pozemní</t>
  </si>
  <si>
    <t>564750011</t>
  </si>
  <si>
    <t>Podklad nebo kryt z kameniva hrubého drceného  vel. 8-16 mm s rozprostřením a zhutněním, po zhutnění tl. 150 mm</t>
  </si>
  <si>
    <t>-204258806</t>
  </si>
  <si>
    <t>564801111</t>
  </si>
  <si>
    <t>Podklad ze štěrkodrti ŠD  s rozprostřením a zhutněním, po zhutnění tl. 30 mm</t>
  </si>
  <si>
    <t>-1647983597</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</si>
  <si>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</si>
  <si>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</si>
  <si>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-328653062</t>
  </si>
  <si>
    <t>59245015</t>
  </si>
  <si>
    <t>dlažba zámková profilová základní 20x16,5x6 cm přírodní</t>
  </si>
  <si>
    <t>205872108</t>
  </si>
  <si>
    <t>72*1,1 'Přepočtené koeficientem množství</t>
  </si>
  <si>
    <t>Úpravy povrchů, podlahy a osazování výplní</t>
  </si>
  <si>
    <t>612131300</t>
  </si>
  <si>
    <t>Podkladní a spojovací vrstva vnitřních omítaných ploch  vápenný postřik nanášený strojně celoplošně stěn</t>
  </si>
  <si>
    <t>648718354</t>
  </si>
  <si>
    <t>612321341</t>
  </si>
  <si>
    <t>Omítka vápenocementová vnitřních ploch  nanášená strojně dvouvrstvá, tloušťky jádrové omítky do 10 mm a tloušťky štuku do 3 mm štuková svislých konstrukcí stěn</t>
  </si>
  <si>
    <t>-2057781127</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</si>
  <si>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</si>
  <si>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O02</t>
  </si>
  <si>
    <t>36,495</t>
  </si>
  <si>
    <t>110,008*2</t>
  </si>
  <si>
    <t>70,688*2</t>
  </si>
  <si>
    <t>19,52*2</t>
  </si>
  <si>
    <t>33,57*2</t>
  </si>
  <si>
    <t>220,965</t>
  </si>
  <si>
    <t>612325121</t>
  </si>
  <si>
    <t>Vápenocementová omítka rýh štuková ve stěnách, šířky rýhy do 150 mm</t>
  </si>
  <si>
    <t>202732800</t>
  </si>
  <si>
    <t>ZAČIŠTĚNÍ OCELOVÝCH VÁLCOVANÝCH NOSNÍKŮ</t>
  </si>
  <si>
    <t>"IPN 140" 8,56*0,15*2</t>
  </si>
  <si>
    <t>612325122</t>
  </si>
  <si>
    <t>Vápenocementová omítka rýh štuková ve stěnách, šířky rýhy přes 150 do 300 mm</t>
  </si>
  <si>
    <t>1641609550</t>
  </si>
  <si>
    <t>ZAČIŠTĚNÍ OSAZENÝCH VÁLCOVANÝCH NOSNÍKŮ</t>
  </si>
  <si>
    <t>"IPN 160" 14*0,16*2</t>
  </si>
  <si>
    <t>612325302</t>
  </si>
  <si>
    <t>Vápenocementová omítka ostění nebo nadpraží štuková</t>
  </si>
  <si>
    <t>499019873</t>
  </si>
  <si>
    <t xml:space="preserve">Poznámka k souboru cen:
1. Ceny lze použít jen pro ocenění samostatně upravovaného ostění a nadpraží ( např. při dodatečné výměně oken nebo zárubní ) v šířce do 300 mm okolo upravovaného otvoru. </t>
  </si>
  <si>
    <t>ZAČIŠTĚNÍ OSTĚNÍ A NADPRAŽÍ VYBOURANÉHO OTVORU</t>
  </si>
  <si>
    <t>3,45*0,45*2</t>
  </si>
  <si>
    <t>3,5*0,45</t>
  </si>
  <si>
    <t>1,145*0,45</t>
  </si>
  <si>
    <t>2,5*0,45*2</t>
  </si>
  <si>
    <t>1,2*0,45*2</t>
  </si>
  <si>
    <t>2,3*0,45*2</t>
  </si>
  <si>
    <t>2,6*0,45*2</t>
  </si>
  <si>
    <t>621221031</t>
  </si>
  <si>
    <t>Montáž kontaktního zateplení  z desek z minerální vlny s podélnou orientací vláken na vnější podhledy, tloušťky desek přes 120 do 160 mm</t>
  </si>
  <si>
    <t>-810490370</t>
  </si>
  <si>
    <t>ŘEZ C-C - ZATEPLENÍ U VSTUPU</t>
  </si>
  <si>
    <t>2,5*0,7</t>
  </si>
  <si>
    <t>63151531</t>
  </si>
  <si>
    <t>deska izolační minerální kontaktních fasád podélné vlákno λ=0,036 tl 140mm</t>
  </si>
  <si>
    <t>-108717253</t>
  </si>
  <si>
    <t>1,75*1,02 'Přepočtené koeficientem množství</t>
  </si>
  <si>
    <t>621531021</t>
  </si>
  <si>
    <t>Omítka tenkovrstvá silikonová vnějších ploch  probarvená, včetně penetrace podkladu zrnitá, tloušťky 2,0 mm podhledů</t>
  </si>
  <si>
    <t>-609744382</t>
  </si>
  <si>
    <t>622143003</t>
  </si>
  <si>
    <t>Montáž omítkových profilů  plastových nebo pozinkovaných, upevněných vtlačením do podkladní vrstvy nebo přibitím rohových s tkaninou</t>
  </si>
  <si>
    <t>430591295</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</si>
  <si>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</si>
  <si>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59051480</t>
  </si>
  <si>
    <t>profil rohový Al s tkaninou kontaktního zateplení</t>
  </si>
  <si>
    <t>-466806271</t>
  </si>
  <si>
    <t>155*1,05 'Přepočtené koeficientem množství</t>
  </si>
  <si>
    <t>622143004</t>
  </si>
  <si>
    <t>Montáž omítkových profilů  plastových nebo pozinkovaných, upevněných vtlačením do podkladní vrstvy nebo přibitím začišťovacích samolepících pro vytvoření dilatujícího spoje s okenním rámem</t>
  </si>
  <si>
    <t>178676499</t>
  </si>
  <si>
    <t>59051476</t>
  </si>
  <si>
    <t>profil okenní začišťovací se sklovláknitou armovací tkaninou 9 mm/2,4 m</t>
  </si>
  <si>
    <t>-37723921</t>
  </si>
  <si>
    <t>73,5*1,05 'Přepočtené koeficientem množství</t>
  </si>
  <si>
    <t>622221031</t>
  </si>
  <si>
    <t>Montáž kontaktního zateplení  z desek z minerální vlny s podélnou orientací vláken na vnější stěny, tloušťky desek přes 120 do 160 mm</t>
  </si>
  <si>
    <t>1281138732</t>
  </si>
  <si>
    <t xml:space="preserve">Poznámka k souboru cen:
1. V cenách jsou započteny náklady na: a) upevnění desek lepením a talířovými hmoždinkami, b) přestěrkování izolačních desek, c) vložení sklovláknité výztužné tkaniny, d) uzavření otvorů po kotvách lešení.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621 25-1101 a -1105 jsou započteny náklady na osazení a dodávku tepelněizolačních zátek v počtu 9 ks/m2 pro podhledy. 4. V cenách 622 25-1101 a -1105 jsou započteny náklady na osazení a dodávku tepelněizolačních zátek v počtu a 6 ks/m2 pro stěny. 5. Kombinovaná deska je např. sendvičově uspořádaná deska tvořena izolačním jádrem z grafitového polystyrenu a krycí deskou z minerální vlny. </t>
  </si>
  <si>
    <t>KZS</t>
  </si>
  <si>
    <t>278,535</t>
  </si>
  <si>
    <t>-261843928</t>
  </si>
  <si>
    <t>622222001</t>
  </si>
  <si>
    <t>Montáž kontaktního zateplení vnějšího ostění, nadpraží nebo parapetu z desek z minerální vlny s podélnou nebo kolmou orientací vláken hloubky špalet do 200 mm, tloušťky desek do 40 mm</t>
  </si>
  <si>
    <t>-842976842</t>
  </si>
  <si>
    <t>63151518</t>
  </si>
  <si>
    <t>deska izolační minerální kontaktních fasád podélné vlákno λ=0,036 tl 40mm</t>
  </si>
  <si>
    <t>2106957141</t>
  </si>
  <si>
    <t>150*0,2*1,1</t>
  </si>
  <si>
    <t>622531021</t>
  </si>
  <si>
    <t>Omítka tenkovrstvá silikonová vnějších ploch  probarvená, včetně penetrace podkladu zrnitá, tloušťky 2,0 mm stěn</t>
  </si>
  <si>
    <t>1667213489</t>
  </si>
  <si>
    <t>278,535+33</t>
  </si>
  <si>
    <t>629991011</t>
  </si>
  <si>
    <t>Zakrytí vnějších ploch před znečištěním  včetně pozdějšího odkrytí výplní otvorů a svislých ploch fólií přilepenou lepící páskou</t>
  </si>
  <si>
    <t>-1652061876</t>
  </si>
  <si>
    <t>OCHRANA OKEN - OBOUSTRANNĚ</t>
  </si>
  <si>
    <t>12,879*2</t>
  </si>
  <si>
    <t>629995101</t>
  </si>
  <si>
    <t>Očištění vnějších ploch tlakovou vodou omytím</t>
  </si>
  <si>
    <t>-1818309520</t>
  </si>
  <si>
    <t>220,965+33,57+24</t>
  </si>
  <si>
    <t>631311135</t>
  </si>
  <si>
    <t>Mazanina z betonu  prostého bez zvýšených nároků na prostředí tl. přes 120 do 240 mm tř. C 20/25</t>
  </si>
  <si>
    <t>-1085319175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</si>
  <si>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</si>
  <si>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"F2" 110,62*0,18</t>
  </si>
  <si>
    <t>631319175</t>
  </si>
  <si>
    <t>Příplatek k cenám mazanin  za stržení povrchu spodní vrstvy mazaniny latí před vložením výztuže nebo pletiva pro tl. obou vrstev mazaniny přes 120 do 240 mm</t>
  </si>
  <si>
    <t>-919037359</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</si>
  <si>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</si>
  <si>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631319203</t>
  </si>
  <si>
    <t>Příplatek k cenám betonových mazanin za vyztužení  ocelovými vlákny (drátkobeton) objemové vyztužení 25 kg/m3</t>
  </si>
  <si>
    <t>-231246731</t>
  </si>
  <si>
    <t>632441222</t>
  </si>
  <si>
    <t>Potěr anhydritový samonivelační litý tř. C 30, tl. přes 30 do 35 mm</t>
  </si>
  <si>
    <t>-1394187966</t>
  </si>
  <si>
    <t xml:space="preserve">Poznámka k souboru cen:
1. Ceny jsou určeny pro roznášecí vrstvu těžkých plovoucích podlah, pro potěr podlahového vytápění, pro potěr na oddělovací vrstvě a jako náhrada cementových potěrů (kromě vlhkých provozů). </t>
  </si>
  <si>
    <t>"F1C" 74,58</t>
  </si>
  <si>
    <t>632441224</t>
  </si>
  <si>
    <t>Potěr anhydritový samonivelační litý tř. C 30, tl. přes 40 do 45 mm</t>
  </si>
  <si>
    <t>-2065320244</t>
  </si>
  <si>
    <t>"F1A" 192,08</t>
  </si>
  <si>
    <t>632441225</t>
  </si>
  <si>
    <t>Potěr anhydritový samonivelační litý tř. C 30, tl. přes 45 do 60 mm</t>
  </si>
  <si>
    <t>-2029001050</t>
  </si>
  <si>
    <t>"F3" 109,77</t>
  </si>
  <si>
    <t>632481213</t>
  </si>
  <si>
    <t>Separační vrstva k oddělení podlahových vrstev  z polyetylénové fólie</t>
  </si>
  <si>
    <t>1458999284</t>
  </si>
  <si>
    <t>"F2" 110,85</t>
  </si>
  <si>
    <t>637211311</t>
  </si>
  <si>
    <t>Okapový chodník z dlaždic  betonových vymývaných s vyplněním spár drobným kamenivem, tl. dlaždic 50 mm do cementové malty MC-10</t>
  </si>
  <si>
    <t>-1551978219</t>
  </si>
  <si>
    <t>OKAPOVÝ CHODNÍČEK</t>
  </si>
  <si>
    <t>637311121</t>
  </si>
  <si>
    <t>Okapový chodník z obrubníků betonových chodníkových, se zalitím spár cementovou maltou do lože z betonu prostého, z obrubníků ležatých</t>
  </si>
  <si>
    <t>-661749143</t>
  </si>
  <si>
    <t>PRO ZPEV.PLOCHY</t>
  </si>
  <si>
    <t>160</t>
  </si>
  <si>
    <t>Ostatní konstrukce a práce, bourání</t>
  </si>
  <si>
    <t>941111121</t>
  </si>
  <si>
    <t>Montáž lešení řadového trubkového lehkého pracovního s podlahami  s provozním zatížením tř. 3 do 200 kg/m2 šířky tř. W09 přes 0,9 do 1,2 m, výšky do 10 m</t>
  </si>
  <si>
    <t>-121760965</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</si>
  <si>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</si>
  <si>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941111221</t>
  </si>
  <si>
    <t>Montáž lešení řadového trubkového lehkého pracovního s podlahami  s provozním zatížením tř. 3 do 200 kg/m2 Příplatek za první a každý další den použití lešení k ceně -1121</t>
  </si>
  <si>
    <t>-1159349381</t>
  </si>
  <si>
    <t>300*20 'Přepočtené koeficientem množství</t>
  </si>
  <si>
    <t>941111821</t>
  </si>
  <si>
    <t>Demontáž lešení řadového trubkového lehkého pracovního s podlahami  s provozním zatížením tř. 3 do 200 kg/m2 šířky tř. W09 přes 0,9 do 1,2 m, výšky do 10 m</t>
  </si>
  <si>
    <t>1449673475</t>
  </si>
  <si>
    <t xml:space="preserve">Poznámka k souboru cen:
1. Demontáž lešení řadového trubkového lehkého výšky přes 25 m se oceňuje individuálně. </t>
  </si>
  <si>
    <t>941H001</t>
  </si>
  <si>
    <t>Sněhový hasicí přístroj CO  s náplní o hmotnost 5 kg - hasicí schopnost 89B Hasicí přístroj bude instalován na zeď, výška madla maximálně 1,5 m</t>
  </si>
  <si>
    <t>808967034</t>
  </si>
  <si>
    <t>941H002</t>
  </si>
  <si>
    <t>Práškový hasicí přístroj  s náplní o hmotnost 6 kg - hasicí schopnost 34A/183B. Hasicí přístroj bude instalován na zeď, výška madla maximálně 1,5 m</t>
  </si>
  <si>
    <t>1304176477</t>
  </si>
  <si>
    <t>941R001</t>
  </si>
  <si>
    <t>Provedení prostupů stropní konstrukcí, základy a stěnami - specifikace a umístění zcela dle PD</t>
  </si>
  <si>
    <t>-1125446478</t>
  </si>
  <si>
    <t>P</t>
  </si>
  <si>
    <t>944511111</t>
  </si>
  <si>
    <t>Montáž ochranné sítě  zavěšené na konstrukci lešení z textilie z umělých vláken</t>
  </si>
  <si>
    <t>304254612</t>
  </si>
  <si>
    <t xml:space="preserve">Poznámka k souboru cen:
1. V cenách nejsou započteny náklady na lešení potřebné pro zavěšení sítí; toto lešení se oceňuje příslušnými cenami lešení. </t>
  </si>
  <si>
    <t>944511211</t>
  </si>
  <si>
    <t>Montáž ochranné sítě  Příplatek za první a každý další den použití sítě k ceně -1111</t>
  </si>
  <si>
    <t>-1732430721</t>
  </si>
  <si>
    <t>944511811</t>
  </si>
  <si>
    <t>Demontáž ochranné sítě  zavěšené na konstrukci lešení z textilie z umělých vláken</t>
  </si>
  <si>
    <t>1603408210</t>
  </si>
  <si>
    <t>949101111</t>
  </si>
  <si>
    <t>Lešení pomocné pracovní pro objekty pozemních staveb  pro zatížení do 150 kg/m2, o výšce lešeňové podlahy do 1,9 m</t>
  </si>
  <si>
    <t>2143599449</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</si>
  <si>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</si>
  <si>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949101112</t>
  </si>
  <si>
    <t>Lešení pomocné pracovní pro objekty pozemních staveb  pro zatížení do 150 kg/m2, o výšce lešeňové podlahy přes 1,9 do 3,5 m</t>
  </si>
  <si>
    <t>337807432</t>
  </si>
  <si>
    <t>949111111</t>
  </si>
  <si>
    <t>Montáž lešení lehkého kozového trubkového o výšce lešeňové podlahy do 1,2 m</t>
  </si>
  <si>
    <t>sada</t>
  </si>
  <si>
    <t>-314612547</t>
  </si>
  <si>
    <t xml:space="preserve">Poznámka k souboru cen:
1. Množství měrných jednotek se určuje v počtu sad lešení (2 kozy a dřevěná podlaha). 2. V cenách nájmu jsou započteny i náklady na manipulaci s lešením. </t>
  </si>
  <si>
    <t>949111112</t>
  </si>
  <si>
    <t>Montáž lešení lehkého kozového trubkového o výšce lešeňové podlahy přes 1,2 do 1,9 m</t>
  </si>
  <si>
    <t>246949698</t>
  </si>
  <si>
    <t>952901111</t>
  </si>
  <si>
    <t>Vyčištění budov nebo objektů před předáním do užívání  budov bytové nebo občanské výstavby, světlé výšky podlaží do 4 m</t>
  </si>
  <si>
    <t>653142077</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</si>
  <si>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</si>
  <si>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"1.PP" 109,77</t>
  </si>
  <si>
    <t>"1.NP" 381,37</t>
  </si>
  <si>
    <t>953321113</t>
  </si>
  <si>
    <t>Vložky svislé do dilatačních spár z minerální plsti  včetně dodání a osazení, v jakémkoliv zdivu přes 40 do 50 mm</t>
  </si>
  <si>
    <t>-888328701</t>
  </si>
  <si>
    <t xml:space="preserve">Poznámka k souboru cen:
1. V cenách jsou započteny i náklady na jednostranné zajištění polohy vložek proti sesmeknutí (např. přibitím, maltovými terči). </t>
  </si>
  <si>
    <t>1.PP</t>
  </si>
  <si>
    <t>8,176*3,5</t>
  </si>
  <si>
    <t>12,002*3,5</t>
  </si>
  <si>
    <t>962031133</t>
  </si>
  <si>
    <t>Bourání příček z cihel, tvárnic nebo příčkovek  z cihel pálených, plných nebo dutých na maltu vápennou nebo vápenocementovou, tl. do 150 mm</t>
  </si>
  <si>
    <t>-1373281727</t>
  </si>
  <si>
    <t>3,887*3,45</t>
  </si>
  <si>
    <t>962032241</t>
  </si>
  <si>
    <t>Bourání zdiva nadzákladového z cihel nebo tvárnic  z cihel pálených nebo vápenopískových, na maltu cementovou, objemu přes 1 m3</t>
  </si>
  <si>
    <t>1393920190</t>
  </si>
  <si>
    <t xml:space="preserve">Poznámka k souboru cen:
1. Bourání pilířů o průřezu přes 0,36 m2 se oceňuje příslušnými cenami -2230, -2231, -2240, -2241,-2253 a -2254 jako bourání zdiva nadzákladového cihelného. </t>
  </si>
  <si>
    <t>3,5*3,45*0,45</t>
  </si>
  <si>
    <t>1,2*0,8*0,45*2</t>
  </si>
  <si>
    <t>1,5*0,8*0,45*2</t>
  </si>
  <si>
    <t>1,145*0,8*0,45</t>
  </si>
  <si>
    <t>-1,5*1,5*0,45*2</t>
  </si>
  <si>
    <t>962052211</t>
  </si>
  <si>
    <t>Bourání zdiva železobetonového  nadzákladového, objemu přes 1 m3</t>
  </si>
  <si>
    <t>-706615313</t>
  </si>
  <si>
    <t>PŮVODNÍ ČÁST ENERGOKANÁLU + PROSTUPY</t>
  </si>
  <si>
    <t>5,74</t>
  </si>
  <si>
    <t>968072455</t>
  </si>
  <si>
    <t>Vybourání kovových rámů oken s křídly, dveřních zárubní, vrat, stěn, ostění nebo obkladů  dveřních zárubní, plochy do 2 m2</t>
  </si>
  <si>
    <t>-1994727543</t>
  </si>
  <si>
    <t xml:space="preserve">Poznámka k souboru cen:
1. V cenách -2244 až -2559 jsou započteny i náklady na vyvěšení křídel. 2. Cenou -2641 se oceňuje i vybourání nosné ocelové konstrukce pro sádrokartonové příčky. </t>
  </si>
  <si>
    <t>0,8*1,97</t>
  </si>
  <si>
    <t>968082017</t>
  </si>
  <si>
    <t>Vybourání plastových rámů oken s křídly, dveřních zárubní, vrat  rámu oken s křídly, plochy přes 2 do 4 m2</t>
  </si>
  <si>
    <t>856141866</t>
  </si>
  <si>
    <t xml:space="preserve">Poznámka k souboru cen:
1. Ceny neplatí pro oceňování vybourání kovových rámů s plastovým povrchem; tyto práce lze oceňovat např. cenami souboru cen 968 07-2 . Vybourání kovových rámů. 2. V cenách - 2015 až -2018 jsou započteny i náklady na vyvěšení křídel. </t>
  </si>
  <si>
    <t>1,5*1,5*2</t>
  </si>
  <si>
    <t>1,145*1,72</t>
  </si>
  <si>
    <t>1,2*1,5</t>
  </si>
  <si>
    <t>1,2*1,8</t>
  </si>
  <si>
    <t>974031664</t>
  </si>
  <si>
    <t>Vysekání rýh ve zdivu cihelném na maltu vápennou nebo vápenocementovou  pro vtahování nosníků do zdí, před vybouráním otvoru do hl. 150 mm, při v. nosníku do 150 mm</t>
  </si>
  <si>
    <t>-261033140</t>
  </si>
  <si>
    <t>PRO OSAZENÍ VÁLCOVANÝCH NOSNÍKŮ - IPN 140</t>
  </si>
  <si>
    <t>2,14*4*2</t>
  </si>
  <si>
    <t>974031666</t>
  </si>
  <si>
    <t>Vysekání rýh ve zdivu cihelném na maltu vápennou nebo vápenocementovou  pro vtahování nosníků do zdí, před vybouráním otvoru do hl. 150 mm, při v. nosníku do 250 mm</t>
  </si>
  <si>
    <t>1684999715</t>
  </si>
  <si>
    <t>PRO OSAZENÍ VÁLCOVANÝCH NOSNÍKŮ IPN 160</t>
  </si>
  <si>
    <t>3,5*4*2</t>
  </si>
  <si>
    <t>977151118</t>
  </si>
  <si>
    <t>Jádrové vrty diamantovými korunkami do stavebních materiálů (železobetonu, betonu, cihel, obkladů, dlažeb, kamene) průměru přes 90 do 100 mm</t>
  </si>
  <si>
    <t>-1427322729</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</si>
  <si>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</si>
  <si>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PROSTUP STŘECHOU</t>
  </si>
  <si>
    <t>0,25</t>
  </si>
  <si>
    <t>977151123</t>
  </si>
  <si>
    <t>Jádrové vrty diamantovými korunkami do stavebních materiálů (železobetonu, betonu, cihel, obkladů, dlažeb, kamene) průměru přes 130 do 150 mm</t>
  </si>
  <si>
    <t>-1711844111</t>
  </si>
  <si>
    <t>PROSTUPY STŘECHOU</t>
  </si>
  <si>
    <t>0,25*4</t>
  </si>
  <si>
    <t>977151128</t>
  </si>
  <si>
    <t>Jádrové vrty diamantovými korunkami do stavebních materiálů (železobetonu, betonu, cihel, obkladů, dlažeb, kamene) průměru přes 250 do 300 mm</t>
  </si>
  <si>
    <t>2099551552</t>
  </si>
  <si>
    <t>997</t>
  </si>
  <si>
    <t>Přesun sutě</t>
  </si>
  <si>
    <t>997013153</t>
  </si>
  <si>
    <t>Vnitrostaveništní doprava suti a vybouraných hmot  vodorovně do 50 m svisle s omezením mechanizace pro budovy a haly výšky přes 9 do 12 m</t>
  </si>
  <si>
    <t>2005316985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</si>
  <si>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</si>
  <si>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997013509</t>
  </si>
  <si>
    <t>Odvoz suti a vybouraných hmot na skládku nebo meziskládku  se složením, na vzdálenost Příplatek k ceně za každý další i započatý 1 km přes 1 km</t>
  </si>
  <si>
    <t>1511102387</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</si>
  <si>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</si>
  <si>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57,321*20 'Přepočtené koeficientem množství</t>
  </si>
  <si>
    <t>997013511</t>
  </si>
  <si>
    <t>Odvoz suti a vybouraných hmot z meziskládky na skládku  s naložením a se složením, na vzdálenost do 1 km</t>
  </si>
  <si>
    <t>-797916519</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</si>
  <si>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</si>
  <si>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997013841</t>
  </si>
  <si>
    <t>Poplatek za uložení stavebního odpadu na skládce (skládkovné) odpadního materiálu po otryskávání bez obsahu nebezpečných látek zatříděného do Katalogu odpadů pod kódem 120 117</t>
  </si>
  <si>
    <t>1569336581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</si>
  <si>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</si>
  <si>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</si>
  <si>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</si>
  <si>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998017002</t>
  </si>
  <si>
    <t>Přesun hmot pro budovy občanské výstavby, bydlení, výrobu a služby  s omezením mechanizace vodorovná dopravní vzdálenost do 100 m pro budovy s jakoukoliv nosnou konstrukcí výšky přes 6 do 12 m</t>
  </si>
  <si>
    <t>1679193225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</si>
  <si>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</si>
  <si>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</si>
  <si>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</si>
  <si>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</si>
  <si>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</si>
  <si>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711111001</t>
  </si>
  <si>
    <t>Provedení izolace proti zemní vlhkosti natěradly a tmely za studena  na ploše vodorovné V nátěrem penetračním</t>
  </si>
  <si>
    <t>2132740000</t>
  </si>
  <si>
    <t xml:space="preserve">Poznámka k souboru cen:
1. Izolace plochy jednotlivě do 10 m2 se oceňují skladebně cenou příslušné izolace a cenou 711 19-9095 Příplatek za plochu do 10 m2. </t>
  </si>
  <si>
    <t>11163150</t>
  </si>
  <si>
    <t>lak asfaltový penetrační</t>
  </si>
  <si>
    <t>-350670390</t>
  </si>
  <si>
    <t>482,135*0,0003 'Přepočtené koeficientem množství</t>
  </si>
  <si>
    <t>711112001</t>
  </si>
  <si>
    <t>Provedení izolace proti zemní vlhkosti natěradly a tmely za studena  na ploše svislé S nátěrem penetračním</t>
  </si>
  <si>
    <t>-1660449188</t>
  </si>
  <si>
    <t>SUTERÉN</t>
  </si>
  <si>
    <t>208,639</t>
  </si>
  <si>
    <t>-505064089</t>
  </si>
  <si>
    <t>208,639*0,00035 'Přepočtené koeficientem množství</t>
  </si>
  <si>
    <t>711113115</t>
  </si>
  <si>
    <t>Izolace proti zemní vlhkosti natěradly a tmely za studena na ploše vodorovné V těsnicí hmotou dvousložkovou bitumenovou</t>
  </si>
  <si>
    <t>-150026299</t>
  </si>
  <si>
    <t>"V4A" 38,95+16</t>
  </si>
  <si>
    <t>"V4B" 27,99</t>
  </si>
  <si>
    <t>711113125</t>
  </si>
  <si>
    <t>Izolace proti zemní vlhkosti natěradly a tmely za studena na ploše svislé S těsnicí hmotou dvousložkovou bitumenovou</t>
  </si>
  <si>
    <t>-169352973</t>
  </si>
  <si>
    <t>711141559</t>
  </si>
  <si>
    <t>Provedení izolace proti zemní vlhkosti pásy přitavením  NAIP na ploše vodorovné V</t>
  </si>
  <si>
    <t>1502172845</t>
  </si>
  <si>
    <t xml:space="preserve">Poznámka k souboru cen:
1. Izolace plochy jednotlivě do 10 m2 se oceňují skladebně cenou příslušné izolace a cenou 711 19-9097 Příplatek za plochu do 10 m2. </t>
  </si>
  <si>
    <t>482,135*2</t>
  </si>
  <si>
    <t>62833158</t>
  </si>
  <si>
    <t>pás asfaltový s minerálním posypem tl 4mm s vložkou ze skelné tkaniny 200g/m2</t>
  </si>
  <si>
    <t>35862204</t>
  </si>
  <si>
    <t>482,135*1,15 'Přepočtené koeficientem množství</t>
  </si>
  <si>
    <t>62836110</t>
  </si>
  <si>
    <t>pás těžký asfaltovaný s Al folií nosnou vložkou</t>
  </si>
  <si>
    <t>1195218288</t>
  </si>
  <si>
    <t>711142559</t>
  </si>
  <si>
    <t>Provedení izolace proti zemní vlhkosti pásy přitavením  NAIP na ploše svislé S</t>
  </si>
  <si>
    <t>194420740</t>
  </si>
  <si>
    <t>208,639*2</t>
  </si>
  <si>
    <t>62833159</t>
  </si>
  <si>
    <t>-808673335</t>
  </si>
  <si>
    <t>208,639*1,2 'Přepočtené koeficientem množství</t>
  </si>
  <si>
    <t>753515863</t>
  </si>
  <si>
    <t>711161112</t>
  </si>
  <si>
    <t>Izolace proti zemní vlhkosti a beztlakové vodě nopovými fóliemi na ploše vodorovné V vrstva ochranná, odvětrávací a drenážní výška nopku 8,0 mm, tl. fólie do 0,6 mm</t>
  </si>
  <si>
    <t>-202346065</t>
  </si>
  <si>
    <t>OCHRANA IZOLACE SOKLU</t>
  </si>
  <si>
    <t>998711102</t>
  </si>
  <si>
    <t>Přesun hmot pro izolace proti vodě, vlhkosti a plynům  stanovený z hmotnosti přesunovaného materiálu vodorovná dopravní vzdálenost do 50 m v objektech výšky přes 6 do 12 m</t>
  </si>
  <si>
    <t>-1888355685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</si>
  <si>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</si>
  <si>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</si>
  <si>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</si>
  <si>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712311101</t>
  </si>
  <si>
    <t>Provedení povlakové krytiny střech plochých do 10° natěradly a tmely za studena  nátěrem lakem penetračním nebo asfaltovým</t>
  </si>
  <si>
    <t>-375332186</t>
  </si>
  <si>
    <t xml:space="preserve">Poznámka k souboru cen:
1. Povlakové krytiny střech jednotlivě do 10 m2 se oceňují skladebně cenou příslušné izolace a cenou 712 39-9095 Příplatek za plochu do 10 m2. </t>
  </si>
  <si>
    <t>"R1" 453,41+33,57</t>
  </si>
  <si>
    <t>-199374776</t>
  </si>
  <si>
    <t>486,98*0,0003 'Přepočtené koeficientem množství</t>
  </si>
  <si>
    <t>712341559</t>
  </si>
  <si>
    <t>Provedení povlakové krytiny střech plochých do 10° pásy přitavením  NAIP v plné ploše</t>
  </si>
  <si>
    <t>494850601</t>
  </si>
  <si>
    <t xml:space="preserve">Poznámka k souboru cen:
1. Povlakové krytiny střech jednotlivě do 10 m2 se oceňují skladebně cenou příslušné izolace a cenou 712 39-9097 Příplatek za plochu do 10 m2. </t>
  </si>
  <si>
    <t>-1517081565</t>
  </si>
  <si>
    <t>486,98*1,15 'Přepočtené koeficientem množství</t>
  </si>
  <si>
    <t>712361705</t>
  </si>
  <si>
    <t>Provedení povlakové krytiny střech plochých do 10° fólií  lepená se svařovanými spoji</t>
  </si>
  <si>
    <t>709817937</t>
  </si>
  <si>
    <t>28322012</t>
  </si>
  <si>
    <t>fólie hydroizolační střešní mPVC, tl. 1,5 mm š 1300 mm šedá</t>
  </si>
  <si>
    <t>667006483</t>
  </si>
  <si>
    <t>486,98*1,02 'Přepočtené koeficientem množství</t>
  </si>
  <si>
    <t>712391171</t>
  </si>
  <si>
    <t>Provedení povlakové krytiny střech plochých do 10° -ostatní práce  provedení vrstvy textilní podkladní</t>
  </si>
  <si>
    <t>411582646</t>
  </si>
  <si>
    <t xml:space="preserve">Poznámka k souboru cen:
1. Cenami -9095 až -9097 lze oceňovat jen tehdy, nepřesáhne-li součet plochy vodorovné a svislé izolační vrstvy 10 m2. 2. Cenou -9095 až -9097 nelze oceňovat opravy a údržbu povlakové krytiny. </t>
  </si>
  <si>
    <t>69311068</t>
  </si>
  <si>
    <t>geotextilie netkaná PP 300g/m2</t>
  </si>
  <si>
    <t>1555271275</t>
  </si>
  <si>
    <t>998712102</t>
  </si>
  <si>
    <t>Přesun hmot pro povlakové krytiny stanovený z hmotnosti přesunovaného materiálu vodorovná dopravní vzdálenost do 50 m v objektech výšky přes 6 do 12 m</t>
  </si>
  <si>
    <t>-1478141679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</si>
  <si>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</si>
  <si>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713</t>
  </si>
  <si>
    <t>Izolace tepelné</t>
  </si>
  <si>
    <t>713121111</t>
  </si>
  <si>
    <t>Montáž tepelné izolace podlah rohožemi, pásy, deskami, dílci, bloky (izolační materiál ve specifikaci) kladenými volně jednovrstvá</t>
  </si>
  <si>
    <t>-766503381</t>
  </si>
  <si>
    <t xml:space="preserve">Poznámka k souboru cen:
1. Množství tepelné izolace podlah okrajovými pásky k ceně -1211 se určuje v m projektované délky obložení (bez přesahů) na obvodu podlahy. </t>
  </si>
  <si>
    <t>"F1A" 6,53+8,7+11,01+4,93+12,99+41,05+7,19+6,15+6,24+6,43+6,77+12,35+12,18+12,14+33,24+4,18</t>
  </si>
  <si>
    <t>"F1C" 2,12+38,95+4,73+2,74+2,55+9,33+6,52+2,74+2,37+2,53</t>
  </si>
  <si>
    <t>"F2" 11,82+54,07+29,22+15,74</t>
  </si>
  <si>
    <t>28375914</t>
  </si>
  <si>
    <t>deska EPS 150 pro trvalé zatížení v tlaku (max. 3000 kg/m2) tl 100mm</t>
  </si>
  <si>
    <t>-1500221962</t>
  </si>
  <si>
    <t>266,66*1,05 'Přepočtené koeficientem množství</t>
  </si>
  <si>
    <t>28375908</t>
  </si>
  <si>
    <t>deska EPS 150 pro trvalé zatížení v tlaku tl 40mm</t>
  </si>
  <si>
    <t>1640332192</t>
  </si>
  <si>
    <t>109,77*1,05 'Přepočtené koeficientem množství</t>
  </si>
  <si>
    <t>28375914.R01</t>
  </si>
  <si>
    <t>tepelně izolační deska s extrémní odolností vůči tlaku s hladkým povrchem a polodrážkou tl 100mm</t>
  </si>
  <si>
    <t>1608199962</t>
  </si>
  <si>
    <t>110,85*1,05 'Přepočtené koeficientem množství</t>
  </si>
  <si>
    <t>713131141</t>
  </si>
  <si>
    <t>Montáž tepelné izolace stěn rohožemi, pásy, deskami, dílci, bloky (izolační materiál ve specifikaci) lepením celoplošně</t>
  </si>
  <si>
    <t>-854743288</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</si>
  <si>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</si>
  <si>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"ATIKA" 33,57</t>
  </si>
  <si>
    <t>"SOKL" 131,78*0,5</t>
  </si>
  <si>
    <t>"SUTERÉN" 208,639</t>
  </si>
  <si>
    <t>604468067</t>
  </si>
  <si>
    <t>33,57*1,02 'Přepočtené koeficientem množství</t>
  </si>
  <si>
    <t>28376424</t>
  </si>
  <si>
    <t>deska z polystyrénu XPS, hrana polodrážková a hladký povrch tl 140mm</t>
  </si>
  <si>
    <t>490076254</t>
  </si>
  <si>
    <t>28376366</t>
  </si>
  <si>
    <t>deska XPS hladký povrch λ=0,034 tl 50mm</t>
  </si>
  <si>
    <t>-855466273</t>
  </si>
  <si>
    <t>208,639*1,05 'Přepočtené koeficientem množství</t>
  </si>
  <si>
    <t>713141131</t>
  </si>
  <si>
    <t>Montáž tepelné izolace střech plochých rohožemi, pásy, deskami, dílci, bloky (izolační materiál ve specifikaci) přilepenými za studena zplna, jednovrstvá</t>
  </si>
  <si>
    <t>-1574827872</t>
  </si>
  <si>
    <t xml:space="preserve">Poznámka k souboru cen: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</si>
  <si>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"R1" 453,41</t>
  </si>
  <si>
    <t>28375991</t>
  </si>
  <si>
    <t>deska EPS 150 pro trvalé zatížení v tlaku (max. 3000 kg/m2) tl 160mm</t>
  </si>
  <si>
    <t>-448805467</t>
  </si>
  <si>
    <t>453,41*1,02 'Přepočtené koeficientem množství</t>
  </si>
  <si>
    <t>713141331</t>
  </si>
  <si>
    <t>Montáž tepelné izolace střech plochých spádovými klíny v ploše přilepenými za studena zplna</t>
  </si>
  <si>
    <t>949116655</t>
  </si>
  <si>
    <t>28376142</t>
  </si>
  <si>
    <t>klín izolační z pěnového polystyrenu EPS 150 spádový</t>
  </si>
  <si>
    <t>1773757504</t>
  </si>
  <si>
    <t>453,41*0,15</t>
  </si>
  <si>
    <t>998713102</t>
  </si>
  <si>
    <t>Přesun hmot pro izolace tepelné stanovený z hmotnosti přesunovaného materiálu vodorovná dopravní vzdálenost do 50 m v objektech výšky přes 6 m do 12 m</t>
  </si>
  <si>
    <t>-98198824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</si>
  <si>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</si>
  <si>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725</t>
  </si>
  <si>
    <t>Zdravotechnika - zařizovací předměty</t>
  </si>
  <si>
    <t>725310823</t>
  </si>
  <si>
    <t>Demontáž dřezů jednodílných  bez výtokových armatur vestavěných v kuchyňských sestavách</t>
  </si>
  <si>
    <t>-1195804965</t>
  </si>
  <si>
    <t>763</t>
  </si>
  <si>
    <t>Konstrukce suché výstavby</t>
  </si>
  <si>
    <t>763111311</t>
  </si>
  <si>
    <t>Příčka ze sádrokartonových desek  s nosnou konstrukcí z jednoduchých ocelových profilů UW, CW jednoduše opláštěná deskou standardní A tl. 12,5 mm, příčka tl. 75 mm, profil 50 TI tl. 50 mm, EI 30, Rw 41 dB</t>
  </si>
  <si>
    <t>1892948358</t>
  </si>
  <si>
    <t>PRACHOTĚSNÉ PROVIZORNÍ PŘÍČKY</t>
  </si>
  <si>
    <t>10*3,5</t>
  </si>
  <si>
    <t>763111411</t>
  </si>
  <si>
    <t>Příčka ze sádrokartonových desek  s nosnou konstrukcí z jednoduchých ocelových profilů UW, CW dvojitě opláštěná deskami standardními A tl. 2 x 12,5 mm, EI 60, příčka tl. 100 mm, profil 50 TI tl. 50 mm, Rw 50 dB</t>
  </si>
  <si>
    <t>1594030986</t>
  </si>
  <si>
    <t xml:space="preserve">Poznámka k souboru cen: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</si>
  <si>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WI08</t>
  </si>
  <si>
    <t>4,01*3,6</t>
  </si>
  <si>
    <t>ODEČET OTVORU</t>
  </si>
  <si>
    <t>763111417</t>
  </si>
  <si>
    <t>Příčka ze sádrokartonových desek  s nosnou konstrukcí z jednoduchých ocelových profilů UW, CW dvojitě opláštěná deskami standardními A tl. 2 x 12,5 mm, EI 60, příčka tl. 150 mm, profil 100 TI tl. 50 mm, Rw 55 dB</t>
  </si>
  <si>
    <t>1379323409</t>
  </si>
  <si>
    <t>WI07</t>
  </si>
  <si>
    <t>3,83*3,6</t>
  </si>
  <si>
    <t>1,9*3,6</t>
  </si>
  <si>
    <t>3,4*3,6</t>
  </si>
  <si>
    <t>3,2*3,6</t>
  </si>
  <si>
    <t>2,21*3,6</t>
  </si>
  <si>
    <t>2,81*3,6</t>
  </si>
  <si>
    <t>6,1*3,6</t>
  </si>
  <si>
    <t>0,4*3,6</t>
  </si>
  <si>
    <t>4,06*3,6*2</t>
  </si>
  <si>
    <t>9,41*3,6</t>
  </si>
  <si>
    <t>7,94*3,6</t>
  </si>
  <si>
    <t>-0,8*1,97*6</t>
  </si>
  <si>
    <t>-0,9*1,97</t>
  </si>
  <si>
    <t>763111442</t>
  </si>
  <si>
    <t>Příčka ze sádrokartonových desek  s nosnou konstrukcí z jednoduchých ocelových profilů UW, CW dvojitě opláštěná deskami protipožárními impregnovanými H2DF tl. 2 x 12,5 mm, EI 90, příčka tl. 100 mm, profil 50 TI tl. 40 mm 100 kg/m3, Rw 51 dB</t>
  </si>
  <si>
    <t>40102445</t>
  </si>
  <si>
    <t>WI 06</t>
  </si>
  <si>
    <t>2,7*3,6</t>
  </si>
  <si>
    <t>2,11*3,6</t>
  </si>
  <si>
    <t>763111442.R01</t>
  </si>
  <si>
    <t>SDK příčka tl 100 mm profil CW+UW 50 desky 2xH2DF + 2x A 12,5 TI 50 mm 100 kg/m3 EI 90 Rw 51 dB</t>
  </si>
  <si>
    <t>-1520964143</t>
  </si>
  <si>
    <t>WI 05A</t>
  </si>
  <si>
    <t>2,3*3,6*2</t>
  </si>
  <si>
    <t>-0,5*0,5*2</t>
  </si>
  <si>
    <t>763111448</t>
  </si>
  <si>
    <t>Příčka ze sádrokartonových desek  s nosnou konstrukcí z jednoduchých ocelových profilů UW, CW dvojitě opláštěná deskami protipožárními impregnovanými H2DF tl. 2 x 12,5 mm, EI 90, příčka tl. 150 mm, profil 100 TI tl. 50 mm 100 kg/m3, Rw 56 dB</t>
  </si>
  <si>
    <t>1044111981</t>
  </si>
  <si>
    <t>WI 09</t>
  </si>
  <si>
    <t>0,9*3,6*2</t>
  </si>
  <si>
    <t>2,3*3,6</t>
  </si>
  <si>
    <t>763111448.R01</t>
  </si>
  <si>
    <t>SDK příčka tl 150 mm profil CW+UW 100 desky 2xH2DF a 2xA 12,5 TI 50 mm 100 kg/m3 EI 90 Rw 56 dB</t>
  </si>
  <si>
    <t>-1418680440</t>
  </si>
  <si>
    <t>WI 05</t>
  </si>
  <si>
    <t>4,01*3,6*2</t>
  </si>
  <si>
    <t>1,3*3,6</t>
  </si>
  <si>
    <t>1,79*3,6</t>
  </si>
  <si>
    <t>9,18*3,6</t>
  </si>
  <si>
    <t>3,05*3,6</t>
  </si>
  <si>
    <t>5*3,6</t>
  </si>
  <si>
    <t>2,75*3,6</t>
  </si>
  <si>
    <t>1,1*3,6*2</t>
  </si>
  <si>
    <t>1,75*3,6</t>
  </si>
  <si>
    <t>-0,7*1,97*1</t>
  </si>
  <si>
    <t>-0,9*1,97*2</t>
  </si>
  <si>
    <t>763111524.R01</t>
  </si>
  <si>
    <t>SDK příčka tl 150 mm profil CW+UW 100 desky 2xA + 2x RTG  12,5 TI 50 mm 100 kg/m3 EI 120 Rw 60 dB</t>
  </si>
  <si>
    <t>1851279179</t>
  </si>
  <si>
    <t>WI 11</t>
  </si>
  <si>
    <t>2,9*3,6</t>
  </si>
  <si>
    <t>763111524.R02</t>
  </si>
  <si>
    <t>SDK příčka tl 150 mm profil CW+UW 100 desky 2xRTG + 2x RTG  12,5 TI 50 mm 100 kg/m3 EI 120 Rw 60 dB</t>
  </si>
  <si>
    <t>-1262736123</t>
  </si>
  <si>
    <t>WI 12</t>
  </si>
  <si>
    <t>2,9*3,6*4</t>
  </si>
  <si>
    <t>763111717</t>
  </si>
  <si>
    <t>Příčka ze sádrokartonových desek  ostatní konstrukce a práce na příčkách ze sádrokartonových desek základní penetrační nátěr</t>
  </si>
  <si>
    <t>-1745707877</t>
  </si>
  <si>
    <t>12,86*2</t>
  </si>
  <si>
    <t>186,404*2</t>
  </si>
  <si>
    <t>15,74*2</t>
  </si>
  <si>
    <t>16,06*2</t>
  </si>
  <si>
    <t>13,184*2</t>
  </si>
  <si>
    <t>116,991*2</t>
  </si>
  <si>
    <t>8,417*2</t>
  </si>
  <si>
    <t>41,76*2</t>
  </si>
  <si>
    <t>763111811</t>
  </si>
  <si>
    <t>Demontáž příček ze sádrokartonových desek  s nosnou konstrukcí z ocelových profilů jednoduchých, opláštění jednoduché</t>
  </si>
  <si>
    <t>-1737151569</t>
  </si>
  <si>
    <t>PROVIZORNÍ PRACHOTĚSNÉ PŘÍČKY</t>
  </si>
  <si>
    <t>763121451.R01</t>
  </si>
  <si>
    <t>SDK stěna předsazená tl 75 mm profil CW+UW 50 desky 2xA 12,5 TI 50 mm EI 45</t>
  </si>
  <si>
    <t>1146035942</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</si>
  <si>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</si>
  <si>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WI 10</t>
  </si>
  <si>
    <t>0,365*3,6*2</t>
  </si>
  <si>
    <t>0,7*3,6*2</t>
  </si>
  <si>
    <t>1,66*3,6</t>
  </si>
  <si>
    <t>0,76*3,6</t>
  </si>
  <si>
    <t>0,8*3,6</t>
  </si>
  <si>
    <t>763121714</t>
  </si>
  <si>
    <t>Stěna předsazená ze sádrokartonových desek ostatní konstrukce a práce na předsazených stěnách ze sádrokartonových desek základní penetrační nátěr</t>
  </si>
  <si>
    <t>915514676</t>
  </si>
  <si>
    <t>763131461</t>
  </si>
  <si>
    <t>Podhled ze sádrokartonových desek  dvouvrstvá zavěšená spodní konstrukce z ocelových profilů CD, UD dvojitě opláštěná deskami impregnovanou H2, tl. 2 x 12,5 mm, bez TI</t>
  </si>
  <si>
    <t>1630837824</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</si>
  <si>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</si>
  <si>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"C4" 2,12+2,74+2,55+2,87+2,37+2,53</t>
  </si>
  <si>
    <t>763131761</t>
  </si>
  <si>
    <t>Podhled ze sádrokartonových desek  Příplatek k cenám za plochu do 3 m2 jednotlivě</t>
  </si>
  <si>
    <t>672385960</t>
  </si>
  <si>
    <t>763135101</t>
  </si>
  <si>
    <t>Montáž sádrokartonového podhledu kazetového demontovatelného, velikosti kazet 600x600 mm včetně zavěšené nosné konstrukce viditelné</t>
  </si>
  <si>
    <t>-2042803888</t>
  </si>
  <si>
    <t xml:space="preserve">Poznámka k souboru cen:
1. V cenách montáže podhledu -5001 až -5201 jsou započteny náklady na montáž a dodávku nosné konstrukce. 2. V cenách nejsou započteny náklady na dodávku desek, kazet, lamel; jejich dodávka se oceňuje ve specifikaci. 3. Ostatní práce a konstrukce na sádrokartonových podhledech lze ocenit cenami 763 13-17. . . </t>
  </si>
  <si>
    <t>"C1" 6,66+8,81+11,26+5,09+13,15+11,74+7,19+6,17+6,24+6,46+53,92+29,22+15,74</t>
  </si>
  <si>
    <t>"C2" 41,05+38,95+4,73+9,47+6,52+6,77+12,35+12,12+12,22+32,75+4,28</t>
  </si>
  <si>
    <t>59030570</t>
  </si>
  <si>
    <t>podhled kazetový bez děrování, viditelný rastr, tl. 10 mm, 600 x 600 mm</t>
  </si>
  <si>
    <t>-365764737</t>
  </si>
  <si>
    <t>59030570.R01</t>
  </si>
  <si>
    <t>podhled kazetový bez děrování, viditelný rastr, tl. 10 mm, 600 x 600 mm určený do zdravotnických prostor - specifikace zcela dle PD</t>
  </si>
  <si>
    <t>-1139053751</t>
  </si>
  <si>
    <t>181,65*1,05 'Přepočtené koeficientem množství</t>
  </si>
  <si>
    <t>763135812</t>
  </si>
  <si>
    <t>Demontáž podhledu sádrokartonového  kazetového na zavěšeném na roštu polozapuštěném</t>
  </si>
  <si>
    <t>-369896291</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</si>
  <si>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</si>
  <si>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</si>
  <si>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-2027332126</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</si>
  <si>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</si>
  <si>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764</t>
  </si>
  <si>
    <t>Konstrukce klempířské</t>
  </si>
  <si>
    <t>764215606</t>
  </si>
  <si>
    <t>Oplechování horních ploch zdí a nadezdívek (atik) z pozinkovaného plechu s povrchovou úpravou celoplošně lepené rš 500 mm</t>
  </si>
  <si>
    <t>-1120967702</t>
  </si>
  <si>
    <t>"K3" 186</t>
  </si>
  <si>
    <t>764216643</t>
  </si>
  <si>
    <t>Oplechování parapetů z pozinkovaného plechu s povrchovou úpravou rovných celoplošně lepené, bez rohů rš 250 mm</t>
  </si>
  <si>
    <t>-552023154</t>
  </si>
  <si>
    <t>"K1" 1,5*6</t>
  </si>
  <si>
    <t>"K2" 2,5*1</t>
  </si>
  <si>
    <t>998764102</t>
  </si>
  <si>
    <t>Přesun hmot pro konstrukce klempířské stanovený z hmotnosti přesunovaného materiálu vodorovná dopravní vzdálenost do 50 m v objektech výšky přes 6 do 12 m</t>
  </si>
  <si>
    <t>1991603315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</si>
  <si>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</si>
  <si>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766</t>
  </si>
  <si>
    <t>Konstrukce truhlářské</t>
  </si>
  <si>
    <t>Pol29</t>
  </si>
  <si>
    <t>776707837</t>
  </si>
  <si>
    <t>Poznámka k položce:
všechny použité materiály snadno omyvatelné, dezinfikovatelné, ekologické, tepelně, ; chemicky a mechanicky odolné, vyhovující příslušným normám o škodlivinách, ; laminátové fólie pracovních ploch mají speciální otěruvzdornou strukturu s tepelnou ; odolností, namáhané hrany desek olepeny ABS hranou, dřez nerezový, umyvadlo odlišeno ; od dřezu barvou a tvarem, horní skříňky proskléné a plné, spodní skříňky plné, ; 1x oddíl šuplíků</t>
  </si>
  <si>
    <t>Pol30</t>
  </si>
  <si>
    <t>-1903948870</t>
  </si>
  <si>
    <t>Poznámka k položce:
všechny použité materiály snadno omyvatelné, dezinfikovatelné, ekologické, tepelně, ; chemicky a mechanicky odolné, vyhovující příslušným normám o škodlivinách, ; laminátové fólie pracovních ploch mají speciální otěruvzdornou strukturu s tepelnou ; odolností, namáhané hrany desek olepeny ABS hranou, dřez nerezový, umyvadlo odlišeno ; od dřezu barvou a tvarem, horní skříňky proskléné a plné, spodní skříňky plné, ; 1x oddíl šuplíků, prostor pro podstavnou chladničku</t>
  </si>
  <si>
    <t>Pol31</t>
  </si>
  <si>
    <t>-958546734</t>
  </si>
  <si>
    <t>766691914</t>
  </si>
  <si>
    <t>Ostatní práce  vyvěšení nebo zavěšení křídel s případným uložením a opětovným zavěšením po provedení stavebních změn dřevěných dveřních, plochy do 2 m2</t>
  </si>
  <si>
    <t>1420203965</t>
  </si>
  <si>
    <t xml:space="preserve">Poznámka k souboru cen:
1. Ceny -1931 a -1932 lze užít jen pro křídlo mající současně obě jmenované funkce. </t>
  </si>
  <si>
    <t>766694113</t>
  </si>
  <si>
    <t>-1608874308</t>
  </si>
  <si>
    <t xml:space="preserve">Poznámka k souboru cen:
1. Cenami -8111 a -8112 se oceňuje montáž vrat oboru JKPOV 611. 2. Cenami -97 . . nelze oceňovat venkovní krycí lišty balkónových dveří; tato montáž se oceňuje cenou -1610. </t>
  </si>
  <si>
    <t>60794100</t>
  </si>
  <si>
    <t>-41679183</t>
  </si>
  <si>
    <t>60794104</t>
  </si>
  <si>
    <t>907474603</t>
  </si>
  <si>
    <t>1,5*7</t>
  </si>
  <si>
    <t>766812840</t>
  </si>
  <si>
    <t>Demontáž kuchyňských linek  dřevěných nebo kovových včetně skříněk uchycených na stěně, délky přes 1800 do 2100 mm</t>
  </si>
  <si>
    <t>-212186998</t>
  </si>
  <si>
    <t xml:space="preserve">Poznámka k souboru cen:
1. Pro volbu ceny demontáže kuchyňských linek je rozhodující délka horních skříněk. </t>
  </si>
  <si>
    <t>766R001</t>
  </si>
  <si>
    <t>Dodávka a montáž dveřní konstrukce včetně zárubně, kování a veškerého příslušenství - specifikace zcela dle PD, ozn D01</t>
  </si>
  <si>
    <t>1585556834</t>
  </si>
  <si>
    <t>766R002</t>
  </si>
  <si>
    <t>Dodávka a montáž dveřní konstrukce včetně zárubně, kování a veškerého příslušenství - specifikace zcela dle PD, ozn D02 - Bližší specifikaci tohoto výrobku naleznete ve výpisu D.1.1.14 Seznam vnitřních výplní otvorů</t>
  </si>
  <si>
    <t>1178444779</t>
  </si>
  <si>
    <t>766R003</t>
  </si>
  <si>
    <t>Dodávka a montáž dveřní konstrukce včetně zárubně, kování a veškerého příslušenství - specifikace zcela dle PD, ozn D03 - Bližší specifikaci tohoto výrobku naleznete ve výpisu D.1.1.14 Seznam vnitřních výplní otvorů</t>
  </si>
  <si>
    <t>-1492359313</t>
  </si>
  <si>
    <t>766R004</t>
  </si>
  <si>
    <t>Dodávka a montáž dveřní konstrukce včetně zárubně, kování a veškerého příslušenství - specifikace zcela dle PD, ozn D04 - Bližší specifikaci tohoto výrobku naleznete ve výpisu D.1.1.14 Seznam vnitřních výplní otvorů</t>
  </si>
  <si>
    <t>292382622</t>
  </si>
  <si>
    <t>766R005</t>
  </si>
  <si>
    <t>Dodávka a montáž dveřní konstrukce včetně zárubně, kování a veškerého příslušenství - specifikace zcela dle PD, ozn D05 - Bližší specifikaci tohoto výrobku naleznete ve výpisu D.1.1.14 Seznam vnitřních výplní otvorů</t>
  </si>
  <si>
    <t>1176983519</t>
  </si>
  <si>
    <t>766R006</t>
  </si>
  <si>
    <t>Dodávka a montáž dveřní konstrukce včetně zárubně, kování a veškerého příslušenství - specifikace zcela dle PD, ozn D06 Bližší specifikaci tohoto výrobku naleznete ve výpisu D.1.1.14 Seznam vnitřních výplní otvorů</t>
  </si>
  <si>
    <t>1073896773</t>
  </si>
  <si>
    <t>766R007</t>
  </si>
  <si>
    <t>Dodávka a montáž dveřní konstrukce včetně zárubně, kování a veškerého příslušenství - specifikace zcela dle PD, ozn D07 Bližší specifikaci tohoto výrobku naleznete ve výpisu D.1.1.14 Seznam vnitřních výplní otvorů</t>
  </si>
  <si>
    <t>351877424</t>
  </si>
  <si>
    <t>766R008</t>
  </si>
  <si>
    <t>Dodávka a montáž dveřní konstrukce včetně zárubně, kování a veškerého příslušenství - specifikace zcela dle PD, ozn D08 Bližší specifikaci tohoto výrobku naleznete ve výpisu D.1.1.14 Seznam vnitřních výplní otvorů</t>
  </si>
  <si>
    <t>-773088134</t>
  </si>
  <si>
    <t>766R009</t>
  </si>
  <si>
    <t>Dodávka a montáž dveřní konstrukce včetně zárubně, kování a veškerého příslušenství - specifikace zcela dle PD, ozn D09 Bližší specifikaci tohoto výrobku naleznete ve výpisu D.1.1.14 Seznam vnitřních výplní otvorů</t>
  </si>
  <si>
    <t>1653184098</t>
  </si>
  <si>
    <t>766R010</t>
  </si>
  <si>
    <t>Dodávka a montáž dveřní konstrukce včetně zárubně, kování a veškerého příslušenství - specifikace zcela dle PD, ozn D10 Bližší specifikaci tohoto výrobku naleznete ve výpisu D.1.1.14 Seznam vnitřních výplní otvorů</t>
  </si>
  <si>
    <t>560348019</t>
  </si>
  <si>
    <t>766R011</t>
  </si>
  <si>
    <t>Dodávka a montáž dveřní konstrukce včetně zárubně, kování a veškerého příslušenství - specifikace zcela dle PD, ozn D11 Bližší specifikaci tohoto výrobku naleznete ve výpisu D.1.1.14 Seznam vnitřních výplní otvorů</t>
  </si>
  <si>
    <t>1048962531</t>
  </si>
  <si>
    <t>766R012</t>
  </si>
  <si>
    <t>Dodávka a montáž dveřní konstrukce včetně zárubně, kování a veškerého příslušenství - specifikace zcela dle PD, ozn D12 Bližší specifikaci tohoto výrobku naleznete ve výpisu D.1.1.14 Seznam vnitřních výplní otvorů</t>
  </si>
  <si>
    <t>-647854330</t>
  </si>
  <si>
    <t>766R013</t>
  </si>
  <si>
    <t>Dodávka a montáž dveřní konstrukce včetně zárubně, kování a veškerého příslušenství - specifikace zcela dle PD, ozn D13 Bližší specifikaci tohoto výrobku naleznete ve výpisu D.1.1.14 Seznam vnitřních výplní otvorů</t>
  </si>
  <si>
    <t>1337166254</t>
  </si>
  <si>
    <t>766R014</t>
  </si>
  <si>
    <t>Dodávka a montáž dveřní konstrukce včetně zárubně, kování a veškerého příslušenství - specifikace zcela dle PD, ozn D14 Bližší specifikaci tohoto výrobku naleznete ve výpisu D.1.1.14 Seznam vnitřních výplní otvorů</t>
  </si>
  <si>
    <t>2123794852</t>
  </si>
  <si>
    <t>766R015</t>
  </si>
  <si>
    <t>Dodávka a montáž dveřní konstrukce včetně zárubně, kování a veškerého příslušenství - specifikace zcela dle PD, ozn D15 Bližší specifikaci tohoto výrobku naleznete ve výpisu D.1.1.14 Seznam vnitřních výplní otvorů</t>
  </si>
  <si>
    <t>772568614</t>
  </si>
  <si>
    <t>766R016</t>
  </si>
  <si>
    <t>Dodávka a montáž dveřní konstrukce včetně zárubně, kování a veškerého příslušenství - specifikace zcela dle PD, ozn D16 Bližší specifikaci tohoto výrobku naleznete ve výpisu D.1.1.14 Seznam vnitřních výplní otvorů</t>
  </si>
  <si>
    <t>-758728351</t>
  </si>
  <si>
    <t>766R017</t>
  </si>
  <si>
    <t>Dodávka a montáž dveřní konstrukce včetně zárubně, kování a veškerého příslušenství - specifikace zcela dle PD, ozn D17 Bližší specifikaci tohoto výrobku naleznete ve výpisu D.1.1.14 Seznam vnitřních výplní otvorů</t>
  </si>
  <si>
    <t>-185810905</t>
  </si>
  <si>
    <t>766R018</t>
  </si>
  <si>
    <t>Dodávka a montáž dveřní konstrukce včetně zárubně, kování a veškerého příslušenství - specifikace zcela dle PD, ozn D18 Bližší specifikaci tohoto výrobku naleznete ve výpisu D.1.1.14 Seznam vnitřních výplní otvorů</t>
  </si>
  <si>
    <t>1600716665</t>
  </si>
  <si>
    <t>766R019</t>
  </si>
  <si>
    <t>Dodávka a montáž dveřní konstrukce včetně zárubně, kování a veškerého příslušenství - specifikace zcela dle PD, ozn D19 Bližší specifikaci tohoto výrobku naleznete ve výpisu D.1.1.14 Seznam vnitřních výplní otvorů</t>
  </si>
  <si>
    <t>-2016758941</t>
  </si>
  <si>
    <t>766R020</t>
  </si>
  <si>
    <t>Dodávka a montáž dveřní konstrukce včetně zárubně, kování a veškerého příslušenství - specifikace zcela dle PD, ozn D20 Bližší specifikaci tohoto výrobku naleznete ve výpisu D.1.1.14 Seznam vnitřních výplní otvorů</t>
  </si>
  <si>
    <t>269546418</t>
  </si>
  <si>
    <t>766R021</t>
  </si>
  <si>
    <t>Dodávka a montáž dveřní konstrukce včetně zárubně, kování a veškerého příslušenství - specifikace zcela dle PD, ozn D21 Bližší specifikaci tohoto výrobku naleznete ve výpisu D.1.1.14 Seznam vnitřních výplní otvorů</t>
  </si>
  <si>
    <t>1384217219</t>
  </si>
  <si>
    <t>766R022</t>
  </si>
  <si>
    <t>Dodávka a montáž dveřní konstrukce včetně zárubně, kování a veškerého příslušenství - specifikace zcela dle PD, ozn D22 Bližší specifikaci tohoto výrobku naleznete ve výpisu D.1.1.14 Seznam vnitřních výplní otvorů</t>
  </si>
  <si>
    <t>-1939476741</t>
  </si>
  <si>
    <t>766R023</t>
  </si>
  <si>
    <t>Dodávka a montáž dveřní konstrukce včetně zárubně, kování a veškerého příslušenství - specifikace zcela dle PD, ozn D23 Bližší specifikaci tohoto výrobku naleznete ve výpisu D.1.1.14 Seznam vnitřních výplní otvorů</t>
  </si>
  <si>
    <t>980726967</t>
  </si>
  <si>
    <t>766R024</t>
  </si>
  <si>
    <t>Dodávka a montáž dveřní konstrukce včetně zárubně, kování a veškerého příslušenství - specifikace zcela dle PD, ozn D24 Bližší specifikaci tohoto výrobku naleznete ve výpisu D.1.1.14 Seznam vnitřních výplní otvorů</t>
  </si>
  <si>
    <t>2098436112</t>
  </si>
  <si>
    <t>766R025</t>
  </si>
  <si>
    <t>Dodávka a montáž dveřní konstrukce včetně zárubně, kování a veškerého příslušenství - specifikace zcela dle PD, ozn D25 Bližší specifikaci tohoto výrobku naleznete ve výpisu D.1.1.14 Seznam vnitřních výplní otvorů</t>
  </si>
  <si>
    <t>2027617266</t>
  </si>
  <si>
    <t>766R026</t>
  </si>
  <si>
    <t>Dodávka a montáž dveřní konstrukce včetně zárubně, kování a veškerého příslušenství - specifikace zcela dle PD, ozn D26 Bližší specifikaci tohoto výrobku naleznete ve výpisu D.1.1.14 Seznam vnitřních výplní otvorů</t>
  </si>
  <si>
    <t>-1567922</t>
  </si>
  <si>
    <t>766R027</t>
  </si>
  <si>
    <t>Dodávka a montáž dveřní konstrukce včetně zárubně, kování a veškerého příslušenství - specifikace zcela dle PD, ozn D27 Bližší specifikaci tohoto výrobku naleznete ve výpisu D.1.1.14 Seznam vnitřních výplní otvorů</t>
  </si>
  <si>
    <t>-1351809701</t>
  </si>
  <si>
    <t>766R028</t>
  </si>
  <si>
    <t>Dodávka a montáž dveřní konstrukce včetně zárubně, kování a veškerého příslušenství - specifikace zcela dle PD, ozn D28 Bližší specifikaci tohoto výrobku naleznete ve výpisu D.1.1.14 Seznam vnitřních výplní otvorů</t>
  </si>
  <si>
    <t>-320843349</t>
  </si>
  <si>
    <t>766R029</t>
  </si>
  <si>
    <t>Dodávka a montáž dveřní konstrukce včetně zárubně, kování a veškerého příslušenství - specifikace zcela dle PD, ozn D29 - dveře automaticky posuvné Bližší specifikaci tohoto výrobku naleznete ve výpisu D.1.1.14 Seznam vnitřních výplní otvorů</t>
  </si>
  <si>
    <t>-252694618</t>
  </si>
  <si>
    <t>998766102</t>
  </si>
  <si>
    <t>Přesun hmot pro konstrukce truhlářské stanovený z hmotnosti přesunovaného materiálu vodorovná dopravní vzdálenost do 50 m v objektech výšky přes 6 do 12 m</t>
  </si>
  <si>
    <t>-1878191265</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</si>
  <si>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</si>
  <si>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767</t>
  </si>
  <si>
    <t>Konstrukce zámečnické</t>
  </si>
  <si>
    <t>767161117</t>
  </si>
  <si>
    <t>Montáž zábradlí rovného  z trubek nebo tenkostěnných profilů do zdiva, hmotnosti 1 m zábradlí přes 30 do 45 kg</t>
  </si>
  <si>
    <t>454760998</t>
  </si>
  <si>
    <t>Z02</t>
  </si>
  <si>
    <t>13,4+12,72</t>
  </si>
  <si>
    <t>140R001</t>
  </si>
  <si>
    <t>ocelová konstrukce zábradlí - specifikace a provedení zcela dle PD</t>
  </si>
  <si>
    <t>-123242422</t>
  </si>
  <si>
    <t>767165114</t>
  </si>
  <si>
    <t>Montáž zábradlí rovného  madel z trubek nebo tenkostěnných profilů svařováním</t>
  </si>
  <si>
    <t>2003729862</t>
  </si>
  <si>
    <t>Z01</t>
  </si>
  <si>
    <t>4,8*2</t>
  </si>
  <si>
    <t>140R002</t>
  </si>
  <si>
    <t>ocelová konstrukce madla- specifikace a provedení zcela dle PD</t>
  </si>
  <si>
    <t>-150070482</t>
  </si>
  <si>
    <t>767610136</t>
  </si>
  <si>
    <t>Montáž oken jednoduchých  z hliníkových nebo ocelových profilů kyvných nebo otočných do zdiva, plochy přes 0,6 do 1,5 m2</t>
  </si>
  <si>
    <t>-414666952</t>
  </si>
  <si>
    <t>"O06" 0,5*1</t>
  </si>
  <si>
    <t>553R005</t>
  </si>
  <si>
    <t>okenní Al konstrukce - rozměr a specifikace zcela dle PD, ozn O06</t>
  </si>
  <si>
    <t>-1248105719</t>
  </si>
  <si>
    <t>767610137</t>
  </si>
  <si>
    <t>Montáž oken jednoduchých  z hliníkových nebo ocelových profilů kyvných nebo otočných do zdiva, plochy přes 1,5 do 2,5 m2</t>
  </si>
  <si>
    <t>988463754</t>
  </si>
  <si>
    <t>"O03" 1,145*1,72</t>
  </si>
  <si>
    <t>"O04" 1,2*1,8</t>
  </si>
  <si>
    <t>"O05" 1,5*1,5</t>
  </si>
  <si>
    <t>553R001</t>
  </si>
  <si>
    <t>okenní Al konstrukce - rozměr a specifikace zcela dle PD, ozn O01</t>
  </si>
  <si>
    <t>-889603853</t>
  </si>
  <si>
    <t>553R002</t>
  </si>
  <si>
    <t>okenní Al konstrukce - rozměr a specifikace zcela dle PD, ozn O03</t>
  </si>
  <si>
    <t>-2002660362</t>
  </si>
  <si>
    <t>553R003</t>
  </si>
  <si>
    <t>okenní Al konstrukce - rozměr a specifikace zcela dle PD, ozn O04</t>
  </si>
  <si>
    <t>-1948200973</t>
  </si>
  <si>
    <t>553R004</t>
  </si>
  <si>
    <t>okenní Al konstrukce - rozměr a specifikace zcela dle PD, ozn O05</t>
  </si>
  <si>
    <t>-1205204492</t>
  </si>
  <si>
    <t>767610138</t>
  </si>
  <si>
    <t>Montáž oken jednoduchých  z hliníkových nebo ocelových profilů kyvných nebo otočných do zdiva, plochy přes 2,5 m2</t>
  </si>
  <si>
    <t>769355025</t>
  </si>
  <si>
    <t>"O02" 2,5*1,5</t>
  </si>
  <si>
    <t>553R006</t>
  </si>
  <si>
    <t>660737690</t>
  </si>
  <si>
    <t>767995114</t>
  </si>
  <si>
    <t>D+Montáž atypických zámečnických konstrukcí hmotnosti do 50 kg</t>
  </si>
  <si>
    <t>kg</t>
  </si>
  <si>
    <t>-1465864042</t>
  </si>
  <si>
    <t>POMOCNÉ KONSTRUKCE TZB</t>
  </si>
  <si>
    <t>922</t>
  </si>
  <si>
    <t>767R001</t>
  </si>
  <si>
    <t>Dodávkac a montáž okenních rolet - specifikace zcela dle PD</t>
  </si>
  <si>
    <t>89856035</t>
  </si>
  <si>
    <t>"Ž01" 2,25*6</t>
  </si>
  <si>
    <t>767R002</t>
  </si>
  <si>
    <t>1938028914</t>
  </si>
  <si>
    <t>767R003</t>
  </si>
  <si>
    <t>Dodávka a montáž ocelové konstrukce -  specifikace zcela dle PD - ozn Z04</t>
  </si>
  <si>
    <t>295094442</t>
  </si>
  <si>
    <t>767R004</t>
  </si>
  <si>
    <t>Dodávka a montáž ocelové konstrukce - specifikace zcela dle PD - ozn Z05</t>
  </si>
  <si>
    <t>-1439820128</t>
  </si>
  <si>
    <t>767R005</t>
  </si>
  <si>
    <t>Dodávka a montáž konstrukce žebříku s ochranným košem včetně povrchové úpravy - specifikace zcela dle PD - ozn Z06</t>
  </si>
  <si>
    <t>-341832042</t>
  </si>
  <si>
    <t>998767102</t>
  </si>
  <si>
    <t>Přesun hmot pro zámečnické konstrukce  stanovený z hmotnosti přesunovaného materiálu vodorovná dopravní vzdálenost do 50 m v objektech výšky přes 6 do 12 m</t>
  </si>
  <si>
    <t>1736687922</t>
  </si>
  <si>
    <t>771</t>
  </si>
  <si>
    <t>Podlahy z dlaždic</t>
  </si>
  <si>
    <t>771574115</t>
  </si>
  <si>
    <t>Montáž podlah z dlaždic keramických  lepených flexibilním lepidlem režných nebo glazovaných hladkých přes 19 do 22 ks/ m2</t>
  </si>
  <si>
    <t>-665400986</t>
  </si>
  <si>
    <t>"V4B" 2,12+2,74+2,55+9,47+2,87+2,37+2,53+3,34</t>
  </si>
  <si>
    <t>"V4C" 4,73+6,52</t>
  </si>
  <si>
    <t>59761406</t>
  </si>
  <si>
    <t>dlaždice keramické slinuté neglazované mrazuvzdorné přes 19 do 25 ks/m2</t>
  </si>
  <si>
    <t>-1158662175</t>
  </si>
  <si>
    <t>54,95*1,1 'Přepočtené koeficientem množství</t>
  </si>
  <si>
    <t>59761406.R01</t>
  </si>
  <si>
    <t>488614206</t>
  </si>
  <si>
    <t>27,99*1,1 'Přepočtené koeficientem množství</t>
  </si>
  <si>
    <t>59761406.R02</t>
  </si>
  <si>
    <t>-2056387011</t>
  </si>
  <si>
    <t>11,25*1,1 'Přepočtené koeficientem množství</t>
  </si>
  <si>
    <t>771579191</t>
  </si>
  <si>
    <t>Montáž podlah z dlaždic keramických  Příplatek k cenám za plochu do 5 m2 jednotlivě</t>
  </si>
  <si>
    <t>-1800940278</t>
  </si>
  <si>
    <t>"V4B" 2,12+2,74+2,55+2,87+2,37+2,53+3,34</t>
  </si>
  <si>
    <t>"V4C" 4,73</t>
  </si>
  <si>
    <t>771591111</t>
  </si>
  <si>
    <t>Podlahy - ostatní práce  penetrace podkladu</t>
  </si>
  <si>
    <t>776592760</t>
  </si>
  <si>
    <t xml:space="preserve">Poznámka k souboru cen:
1. Množství měrných jednotek u ceny -1185 se stanoví podle počtu řezaných dlaždic, nezávisle na jejich velikosti. 2. Položkou -1185 lze ocenit provádění více řezů na jednom kusu dlažby. </t>
  </si>
  <si>
    <t>"V4C" 11,25</t>
  </si>
  <si>
    <t>771R001</t>
  </si>
  <si>
    <t>706268436</t>
  </si>
  <si>
    <t>P2</t>
  </si>
  <si>
    <t>5,86+26,581+9+6,82+6,52+18,6+10,4+7,1+6,5+6,8</t>
  </si>
  <si>
    <t>998771102</t>
  </si>
  <si>
    <t>Přesun hmot pro podlahy z dlaždic stanovený z hmotnosti přesunovaného materiálu vodorovná dopravní vzdálenost do 50 m v objektech výšky přes 6 do 12 m</t>
  </si>
  <si>
    <t>246479534</t>
  </si>
  <si>
    <t>776</t>
  </si>
  <si>
    <t>Podlahy povlakové</t>
  </si>
  <si>
    <t>776111111</t>
  </si>
  <si>
    <t>Příprava podkladu broušení podlah nového podkladu anhydritového</t>
  </si>
  <si>
    <t>956488436</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</si>
  <si>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</si>
  <si>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"V1" 161,09</t>
  </si>
  <si>
    <t>"V2A" 110,99+6,77</t>
  </si>
  <si>
    <t>"V3" 24,34</t>
  </si>
  <si>
    <t>776111116</t>
  </si>
  <si>
    <t>Příprava podkladu broušení podlah stávajícího podkladu pro odstranění lepidla (po starých krytinách)</t>
  </si>
  <si>
    <t>148071901</t>
  </si>
  <si>
    <t>776121111</t>
  </si>
  <si>
    <t xml:space="preserve">Vodou ředitelná penetrace savého podkladu povlakových podlah ředěná v poměru 1:3 </t>
  </si>
  <si>
    <t>-210151974</t>
  </si>
  <si>
    <t>"V1" 11,26+13,15+11,74+7,19+6,17+6,24+6,46+53,92+29,22+15,74</t>
  </si>
  <si>
    <t>776141121</t>
  </si>
  <si>
    <t>Příprava podkladu vyrovnání samonivelační stěrkou podlah min.pevnosti 30 MPa, tloušťky do 3 mm</t>
  </si>
  <si>
    <t>1420258593</t>
  </si>
  <si>
    <t>776201812</t>
  </si>
  <si>
    <t>Demontáž povlakových podlahovin lepených ručně s podložkou</t>
  </si>
  <si>
    <t>736090631</t>
  </si>
  <si>
    <t>"M.Č.150" 16</t>
  </si>
  <si>
    <t>776211111</t>
  </si>
  <si>
    <t>Montáž textilních podlahovin lepením pásů standardních</t>
  </si>
  <si>
    <t>-1522567353</t>
  </si>
  <si>
    <t xml:space="preserve">Poznámka k souboru cen:
1. V cenách 776 21-2111 a 776 21-2121 montáž volným položením jsou započteny i náklady na dodávku pásky. </t>
  </si>
  <si>
    <t>V3</t>
  </si>
  <si>
    <t>12,12+12,22</t>
  </si>
  <si>
    <t>69751052</t>
  </si>
  <si>
    <t>koberec v rolích š 4m, všívaná strukturovaná smyčka, vlákno 750g/m2,100% Polyamide, zátěž 33, Cfl S1</t>
  </si>
  <si>
    <t>-760105043</t>
  </si>
  <si>
    <t>24,34*1,1 'Přepočtené koeficientem množství</t>
  </si>
  <si>
    <t>776231111</t>
  </si>
  <si>
    <t>Montáž podlahovin z vinylu lepením lamel nebo čtverců standardním lepidlem</t>
  </si>
  <si>
    <t>-1770034191</t>
  </si>
  <si>
    <t>V1</t>
  </si>
  <si>
    <t>11,26+13,15+11,74+7,19+6,17+6,24+6,46+53,92+29,22+15,74</t>
  </si>
  <si>
    <t>V2A</t>
  </si>
  <si>
    <t>6,66+8,81+5,09+41,05+12,35+32,75+4,28+6,77</t>
  </si>
  <si>
    <t>28411041</t>
  </si>
  <si>
    <t>homogenní vodivé neválcované PVC v rolích bez obsahu ftalátů vhodné do čistého provozu</t>
  </si>
  <si>
    <t>-1575515786</t>
  </si>
  <si>
    <t>161,09*1,1 'Přepočtené koeficientem množství</t>
  </si>
  <si>
    <t>28411000</t>
  </si>
  <si>
    <t>PVC heterogenní zátěžové antibakteriální nášlapná vrstva 0,90mm R 10 zátěž 34/43 otlak do 0,03mm hořlavost Bfl S1</t>
  </si>
  <si>
    <t>-537213992</t>
  </si>
  <si>
    <t>117,76*1,05 'Přepočtené koeficientem množství</t>
  </si>
  <si>
    <t>776R001</t>
  </si>
  <si>
    <t>Dodávka a montáž soklové hrany - specifikace dle PD, ozn P1</t>
  </si>
  <si>
    <t>-1830870394</t>
  </si>
  <si>
    <t>P1</t>
  </si>
  <si>
    <t>11,339+13,08+13,54+9,16+16,58+38+16,22+10,76+10,1+10,1+10,3+30,86+26,56+17,58+10,82+14,32+40,48+8,32</t>
  </si>
  <si>
    <t>776R002</t>
  </si>
  <si>
    <t>Dodávka a montáž soklové hrany - specifikace dle PD, ozn P4</t>
  </si>
  <si>
    <t>-919138308</t>
  </si>
  <si>
    <t>P4</t>
  </si>
  <si>
    <t>6+6+6+8+6+4</t>
  </si>
  <si>
    <t>776R003</t>
  </si>
  <si>
    <t>Dodávka a montáž soklové hrany - specifikace dle PD, ozn P5</t>
  </si>
  <si>
    <t>976896800</t>
  </si>
  <si>
    <t>P5</t>
  </si>
  <si>
    <t>14,12+14,14</t>
  </si>
  <si>
    <t>998776102</t>
  </si>
  <si>
    <t>Přesun hmot pro podlahy povlakové  stanovený z hmotnosti přesunovaného materiálu vodorovná dopravní vzdálenost do 50 m v objektech výšky přes 6 do 12 m</t>
  </si>
  <si>
    <t>1386068013</t>
  </si>
  <si>
    <t>777</t>
  </si>
  <si>
    <t>Podlahy lité</t>
  </si>
  <si>
    <t>777111101</t>
  </si>
  <si>
    <t>Příprava podkladu před provedením litých podlah zametení</t>
  </si>
  <si>
    <t>-507351098</t>
  </si>
  <si>
    <t>777111111</t>
  </si>
  <si>
    <t>Příprava podkladu před provedením litých podlah vysátí</t>
  </si>
  <si>
    <t>2145606819</t>
  </si>
  <si>
    <t>777111121</t>
  </si>
  <si>
    <t>Příprava podkladu před provedením litých podlah obroušení ruční ( v místě styku se stěnou, v rozích apod.)</t>
  </si>
  <si>
    <t>-755443020</t>
  </si>
  <si>
    <t>777131105</t>
  </si>
  <si>
    <t>Penetrační nátěr podlahy epoxidový, na podklad z čerstvého betonu</t>
  </si>
  <si>
    <t>-463148403</t>
  </si>
  <si>
    <t>"V5" 109,77</t>
  </si>
  <si>
    <t>777511103</t>
  </si>
  <si>
    <t>Krycí stěrka dekorativní epoxidová, tloušťky přes 1 do 2 mm</t>
  </si>
  <si>
    <t>-1777111430</t>
  </si>
  <si>
    <t>777611121</t>
  </si>
  <si>
    <t>Krycí nátěr podlahy průmyslový epoxidový</t>
  </si>
  <si>
    <t>-1547811710</t>
  </si>
  <si>
    <t xml:space="preserve">Poznámka k souboru cen:
1. V ceně -1133 nejsou započteny náklady na napojení na zemnící okruh. 2. V ceně -1135 nejsou započteny náklady na změření odporu. </t>
  </si>
  <si>
    <t>777911113</t>
  </si>
  <si>
    <t>Napojení na stěnu nebo sokl fabionem z epoxidové stěrky plněné pískem a výplňovým spárovým profilem s trvale pružným tmelem pohyblivé</t>
  </si>
  <si>
    <t>-309063005</t>
  </si>
  <si>
    <t>998777101</t>
  </si>
  <si>
    <t>Přesun hmot pro podlahy lité  stanovený z hmotnosti přesunovaného materiálu vodorovná dopravní vzdálenost do 50 m v objektech výšky do 6 m</t>
  </si>
  <si>
    <t>-881123858</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</si>
  <si>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</si>
  <si>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781</t>
  </si>
  <si>
    <t>Dokončovací práce - obklady</t>
  </si>
  <si>
    <t>781473114</t>
  </si>
  <si>
    <t>-643154275</t>
  </si>
  <si>
    <t>59761040</t>
  </si>
  <si>
    <t>1912606830</t>
  </si>
  <si>
    <t>781479191</t>
  </si>
  <si>
    <t>Montáž obkladů vnitřních stěn z dlaždic keramických  Příplatek k cenám za plochu do 10 m2 jednotlivě</t>
  </si>
  <si>
    <t>1969183488</t>
  </si>
  <si>
    <t>781493511</t>
  </si>
  <si>
    <t>Ostatní prvky  plastové profily ukončovací a dilatační lepené standardním lepidlem ukončovací</t>
  </si>
  <si>
    <t>973224002</t>
  </si>
  <si>
    <t>781495111</t>
  </si>
  <si>
    <t>Ostatní prvky  ostatní práce penetrace podkladu</t>
  </si>
  <si>
    <t>1049516391</t>
  </si>
  <si>
    <t>781495141</t>
  </si>
  <si>
    <t>Ostatní prvky  průnik obkladem kruhový, bez izolace do 30 DN</t>
  </si>
  <si>
    <t>900979836</t>
  </si>
  <si>
    <t>781495142</t>
  </si>
  <si>
    <t>Ostatní prvky  průnik obkladem kruhový, bez izolace přes 30 do 90 DN</t>
  </si>
  <si>
    <t>762275709</t>
  </si>
  <si>
    <t>781495143</t>
  </si>
  <si>
    <t>Ostatní prvky  průnik obkladem kruhový, bez izolace přes 90 DN</t>
  </si>
  <si>
    <t>-524404075</t>
  </si>
  <si>
    <t>998781102</t>
  </si>
  <si>
    <t>Přesun hmot pro obklady keramické  stanovený z hmotnosti přesunovaného materiálu vodorovná dopravní vzdálenost do 50 m v objektech výšky přes 6 do 12 m</t>
  </si>
  <si>
    <t>-1861989000</t>
  </si>
  <si>
    <t>784</t>
  </si>
  <si>
    <t>Dokončovací práce - malby a tapety</t>
  </si>
  <si>
    <t>784181101</t>
  </si>
  <si>
    <t>Penetrace podkladu jednonásobná základní akrylátová v místnostech výšky do 3,80 m</t>
  </si>
  <si>
    <t>1138746896</t>
  </si>
  <si>
    <t>725,032+822,832+45,476+15,18</t>
  </si>
  <si>
    <t>784211101</t>
  </si>
  <si>
    <t>Malby z malířských směsí otěruvzdorných za mokra dvojnásobné, bílé za mokra otěruvzdorné výborně v místnostech výšky do 3,80 m</t>
  </si>
  <si>
    <t>988274335</t>
  </si>
  <si>
    <t>Práce a dodávky M</t>
  </si>
  <si>
    <t>21-M</t>
  </si>
  <si>
    <t>Elektromontáže</t>
  </si>
  <si>
    <t>210R001</t>
  </si>
  <si>
    <t>Přeložka VO - specifikace dle situačního výkresu</t>
  </si>
  <si>
    <t>1187049028</t>
  </si>
  <si>
    <t>HZS</t>
  </si>
  <si>
    <t>Hodinové zúčtovací sazby</t>
  </si>
  <si>
    <t>HZS1292</t>
  </si>
  <si>
    <t>Hodinové zúčtovací sazby profesí HSV  zemní a pomocné práce stavební dělník</t>
  </si>
  <si>
    <t>hod</t>
  </si>
  <si>
    <t>512</t>
  </si>
  <si>
    <t>829614158</t>
  </si>
  <si>
    <t>VYKLIZENÍ NÁBYTKU Z M.Č. 150 A JEHO PŘESUN</t>
  </si>
  <si>
    <t>2*10</t>
  </si>
  <si>
    <t>HZS2491</t>
  </si>
  <si>
    <t>Hodinové zúčtovací sazby profesí PSV  zednické výpomoci a pomocné práce PSV dělník zednických výpomocí</t>
  </si>
  <si>
    <t>-1747788153</t>
  </si>
  <si>
    <t>02 - ÚT</t>
  </si>
  <si>
    <t>HSV - HSV</t>
  </si>
  <si>
    <t xml:space="preserve">    001 - ÚT</t>
  </si>
  <si>
    <t>001</t>
  </si>
  <si>
    <t>Ústřední topení</t>
  </si>
  <si>
    <t>-1241361786</t>
  </si>
  <si>
    <t>03 - VZT</t>
  </si>
  <si>
    <t xml:space="preserve">    001 - VZT</t>
  </si>
  <si>
    <t>Vzduchotechnika</t>
  </si>
  <si>
    <t>386014034</t>
  </si>
  <si>
    <t>04 - MaR</t>
  </si>
  <si>
    <t xml:space="preserve">    001 - MaR</t>
  </si>
  <si>
    <t>Měření a regulace</t>
  </si>
  <si>
    <t>-456482652</t>
  </si>
  <si>
    <t>05 - ZTI</t>
  </si>
  <si>
    <t xml:space="preserve">    001 - ZTI</t>
  </si>
  <si>
    <t>Zdravotně - technické instalace</t>
  </si>
  <si>
    <t>-1695738809</t>
  </si>
  <si>
    <t>06 - NN</t>
  </si>
  <si>
    <t xml:space="preserve">    001 - NN</t>
  </si>
  <si>
    <t>-392631921</t>
  </si>
  <si>
    <t>07 - Slaboproud</t>
  </si>
  <si>
    <t xml:space="preserve">    001 - SLP</t>
  </si>
  <si>
    <t>SLP</t>
  </si>
  <si>
    <t>SLP - kabeláž</t>
  </si>
  <si>
    <t>1031299229</t>
  </si>
  <si>
    <t>08 - Mediciální plyny</t>
  </si>
  <si>
    <t xml:space="preserve">    001 - Medicinální plyny </t>
  </si>
  <si>
    <t xml:space="preserve">Medicinální plyny </t>
  </si>
  <si>
    <t>-10723918</t>
  </si>
  <si>
    <t>10 - NN přípojka</t>
  </si>
  <si>
    <t xml:space="preserve">    001 - NN - přípojka</t>
  </si>
  <si>
    <t>NN - přípojka</t>
  </si>
  <si>
    <t>-1159890615</t>
  </si>
  <si>
    <t>11 - Přesun MRI</t>
  </si>
  <si>
    <t xml:space="preserve">    23-M - Montáže potrubí</t>
  </si>
  <si>
    <t>977151119</t>
  </si>
  <si>
    <t>Jádrové vrty diamantovými korunkami do stavebních materiálů (železobetonu, betonu, cihel, obkladů, dlažeb, kamene) průměru přes 100 do 110 mm</t>
  </si>
  <si>
    <t>-1318835158</t>
  </si>
  <si>
    <t>2*0,85</t>
  </si>
  <si>
    <t>977R001</t>
  </si>
  <si>
    <t>Lokální rozebrání a zpětné doplnění skladby střešního pláště pro provedení prostupů střechou</t>
  </si>
  <si>
    <t>-673589015</t>
  </si>
  <si>
    <t>977R002</t>
  </si>
  <si>
    <t>Demontáž stávající protihlukové stěny pro púrovedení přesunu technologie MRI</t>
  </si>
  <si>
    <t>-290685287</t>
  </si>
  <si>
    <t>977R003</t>
  </si>
  <si>
    <t>Přesun vnější jednotky chlazení MRI včetně jeřábu</t>
  </si>
  <si>
    <t>-1563706951</t>
  </si>
  <si>
    <t>977R004</t>
  </si>
  <si>
    <t>Utěsnění prostupů střešní konstrukcí</t>
  </si>
  <si>
    <t>-1488786125</t>
  </si>
  <si>
    <t>997013151</t>
  </si>
  <si>
    <t>Vnitrostaveništní doprava suti a vybouraných hmot  vodorovně do 50 m svisle s omezením mechanizace pro budovy a haly výšky do 6 m</t>
  </si>
  <si>
    <t>851096326</t>
  </si>
  <si>
    <t>-1717447876</t>
  </si>
  <si>
    <t>0,065*20 'Přepočtené koeficientem množství</t>
  </si>
  <si>
    <t>1289566342</t>
  </si>
  <si>
    <t>997013831</t>
  </si>
  <si>
    <t>Poplatek za uložení stavebního odpadu na skládce (skládkovné) směsného stavebního a demoličního zatříděného do Katalogu odpadů pod kódem 170 904</t>
  </si>
  <si>
    <t>-1006120324</t>
  </si>
  <si>
    <t>23-M</t>
  </si>
  <si>
    <t>Montáže potrubí</t>
  </si>
  <si>
    <t>230011037.R01</t>
  </si>
  <si>
    <t>Dodávka a montáž ocelového potrubí DN 50 pro technologii MRI</t>
  </si>
  <si>
    <t>-583283269</t>
  </si>
  <si>
    <t>6+6</t>
  </si>
  <si>
    <t>230120043</t>
  </si>
  <si>
    <t>Čištění potrubí profukováním nebo proplachováním  DN 50</t>
  </si>
  <si>
    <t>-962154249</t>
  </si>
  <si>
    <t>230R001</t>
  </si>
  <si>
    <t>Dodávka a montáž telepné izolace potrubí tl. 13 mm</t>
  </si>
  <si>
    <t>-392308124</t>
  </si>
  <si>
    <t>230R002</t>
  </si>
  <si>
    <t>Dodávka a montáž kulového uzavíracího kohoutu</t>
  </si>
  <si>
    <t>-57521833</t>
  </si>
  <si>
    <t>230R003</t>
  </si>
  <si>
    <t>Dodávka a montáž tlakového ventilu</t>
  </si>
  <si>
    <t>1413841885</t>
  </si>
  <si>
    <t>230R004</t>
  </si>
  <si>
    <t>Přepojení rozvodu na novou trasu</t>
  </si>
  <si>
    <t>-559937732</t>
  </si>
  <si>
    <t>VORN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</si>
  <si>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</si>
  <si>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</si>
  <si>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</si>
  <si>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</si>
  <si>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 xml:space="preserve">    VRN5 - Finanční náklady</t>
  </si>
  <si>
    <t xml:space="preserve">    VRN6 - Územní vlivy</t>
  </si>
  <si>
    <t xml:space="preserve">    VRN7 - Provozní vlivy</t>
  </si>
  <si>
    <t xml:space="preserve">    VRN9 - Ostatní náklady</t>
  </si>
  <si>
    <t>VRN</t>
  </si>
  <si>
    <t>Vedlejší rozpočtové náklady</t>
  </si>
  <si>
    <t>VRN1</t>
  </si>
  <si>
    <t>Průzkumné, geodetické a projektové práce</t>
  </si>
  <si>
    <t>012103000</t>
  </si>
  <si>
    <t>Geodetické práce před výstavbou</t>
  </si>
  <si>
    <t>…</t>
  </si>
  <si>
    <t>1024</t>
  </si>
  <si>
    <t>770053946</t>
  </si>
  <si>
    <t>012203000</t>
  </si>
  <si>
    <t>Geodetické práce při provádění stavby</t>
  </si>
  <si>
    <t>-228245918</t>
  </si>
  <si>
    <t>012303000</t>
  </si>
  <si>
    <t>Geodetické práce po výstavbě</t>
  </si>
  <si>
    <t>377745798</t>
  </si>
  <si>
    <t>013254000.R01</t>
  </si>
  <si>
    <t>DSS dle vyhlášky 405/2017 sb</t>
  </si>
  <si>
    <t>-1496927028</t>
  </si>
  <si>
    <t>013254000.R02</t>
  </si>
  <si>
    <t>DSS v podrobnosti DPS</t>
  </si>
  <si>
    <t>2118006127</t>
  </si>
  <si>
    <t>013254000.R03</t>
  </si>
  <si>
    <t xml:space="preserve">Výrobní dokumentace </t>
  </si>
  <si>
    <t>-749863211</t>
  </si>
  <si>
    <t>VRN3</t>
  </si>
  <si>
    <t>Zařízení staveniště</t>
  </si>
  <si>
    <t>032103000</t>
  </si>
  <si>
    <t>Náklady na stavební buňky</t>
  </si>
  <si>
    <t>2068710156</t>
  </si>
  <si>
    <t>032403000</t>
  </si>
  <si>
    <t>Zařízení staveniště vybavení staveniště provizorní komunikace</t>
  </si>
  <si>
    <t>CS ÚRS 2017 01</t>
  </si>
  <si>
    <t>-1105265006</t>
  </si>
  <si>
    <t>032503000</t>
  </si>
  <si>
    <t>Zařízení staveniště vybavení staveniště skládky na staveništi</t>
  </si>
  <si>
    <t>855844892</t>
  </si>
  <si>
    <t>032903000</t>
  </si>
  <si>
    <t>Náklady na provoz a údržbu vybavení staveniště</t>
  </si>
  <si>
    <t>-591743787</t>
  </si>
  <si>
    <t>034103000</t>
  </si>
  <si>
    <t>Oplocení staveniště</t>
  </si>
  <si>
    <t>965804574</t>
  </si>
  <si>
    <t>034203000</t>
  </si>
  <si>
    <t>Opatření na ochranu pozemků sousedních se staveništěm</t>
  </si>
  <si>
    <t>-1673099161</t>
  </si>
  <si>
    <t>034303000</t>
  </si>
  <si>
    <t>Dopravní značení na staveništi</t>
  </si>
  <si>
    <t>1705171522</t>
  </si>
  <si>
    <t>034503000</t>
  </si>
  <si>
    <t>Informační tabule na staveništi</t>
  </si>
  <si>
    <t>-2032371965</t>
  </si>
  <si>
    <t>034603000</t>
  </si>
  <si>
    <t>Alarm, strážní služba staveniště</t>
  </si>
  <si>
    <t>280568323</t>
  </si>
  <si>
    <t>034703000</t>
  </si>
  <si>
    <t>Zařízení staveniště zabezpečení staveniště osvětlení staveniště</t>
  </si>
  <si>
    <t>1671264305</t>
  </si>
  <si>
    <t>039103000</t>
  </si>
  <si>
    <t>Rozebrání, bourání a odvoz zařízení staveniště</t>
  </si>
  <si>
    <t>526504955</t>
  </si>
  <si>
    <t>VRN4</t>
  </si>
  <si>
    <t>Inženýrská činnost</t>
  </si>
  <si>
    <t>045002000</t>
  </si>
  <si>
    <t>Kompletační a koordinační činnost</t>
  </si>
  <si>
    <t>519192202</t>
  </si>
  <si>
    <t>VRN5</t>
  </si>
  <si>
    <t>Finanční náklady</t>
  </si>
  <si>
    <t>051002000</t>
  </si>
  <si>
    <t>Pojistné</t>
  </si>
  <si>
    <t>1866251633</t>
  </si>
  <si>
    <t>056002000</t>
  </si>
  <si>
    <t>Bankovní záruka</t>
  </si>
  <si>
    <t>1367307656</t>
  </si>
  <si>
    <t>056002000.R01</t>
  </si>
  <si>
    <t>-616144073</t>
  </si>
  <si>
    <t>VRN6</t>
  </si>
  <si>
    <t>Územní vlivy</t>
  </si>
  <si>
    <t>061002000</t>
  </si>
  <si>
    <t>Vliv klimatických podmínek</t>
  </si>
  <si>
    <t>449577281</t>
  </si>
  <si>
    <t>VRN7</t>
  </si>
  <si>
    <t>Provozní vlivy</t>
  </si>
  <si>
    <t>070001000</t>
  </si>
  <si>
    <t>Základní rozdělení průvodních činností a nákladů provozní vlivy</t>
  </si>
  <si>
    <t>1115570291</t>
  </si>
  <si>
    <t>VRN9</t>
  </si>
  <si>
    <t>Ostatní náklady</t>
  </si>
  <si>
    <t>091003000</t>
  </si>
  <si>
    <t>Ostatní náklady související s objektem bez rozlišení</t>
  </si>
  <si>
    <t>1342830095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</si>
  <si>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</si>
  <si>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</si>
  <si>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</si>
  <si>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</si>
  <si>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</si>
  <si>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</si>
  <si>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</si>
  <si>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</si>
  <si>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</si>
  <si>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</si>
  <si>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</si>
  <si>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</si>
  <si>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</si>
  <si>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</si>
  <si>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</si>
  <si>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</si>
  <si>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</si>
  <si>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</si>
  <si>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</si>
  <si>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</si>
  <si>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</si>
  <si>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</si>
  <si>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</si>
  <si>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</si>
  <si>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</si>
  <si>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</si>
  <si>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</si>
  <si>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</si>
  <si>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</si>
  <si>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</si>
  <si>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</si>
  <si>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</si>
  <si>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</si>
  <si>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</si>
  <si>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</si>
  <si>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</si>
  <si>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</si>
  <si>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</si>
  <si>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</si>
  <si>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</si>
  <si>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</si>
  <si>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</si>
  <si>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</si>
  <si>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</si>
  <si>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</si>
  <si>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</si>
  <si>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</si>
  <si>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</si>
  <si>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</si>
  <si>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</si>
  <si>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</si>
  <si>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</si>
  <si>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</si>
  <si>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</si>
  <si>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</si>
  <si>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</si>
  <si>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</si>
  <si>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</si>
  <si>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</si>
  <si>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</si>
  <si>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</si>
  <si>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</si>
  <si>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</si>
  <si>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</si>
  <si>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</si>
  <si>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</si>
  <si>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</si>
  <si>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</si>
  <si>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</si>
  <si>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</si>
  <si>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</si>
  <si>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</si>
  <si>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</si>
  <si>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</si>
  <si>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</si>
  <si>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</si>
  <si>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</si>
  <si>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</si>
  <si>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</si>
  <si>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</si>
  <si>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</si>
  <si>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</si>
  <si>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</si>
  <si>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</si>
  <si>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</si>
  <si>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</si>
  <si>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</si>
  <si>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</si>
  <si>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</si>
  <si>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</si>
  <si>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</si>
  <si>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</si>
  <si>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</si>
  <si>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</si>
  <si>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</si>
  <si>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</si>
  <si>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</si>
  <si>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</si>
  <si>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</si>
  <si>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</si>
  <si>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</si>
  <si>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</si>
  <si>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</si>
  <si>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</si>
  <si>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</si>
  <si>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</si>
  <si>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</si>
  <si>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</si>
  <si>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</si>
  <si>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</si>
  <si>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</si>
  <si>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</si>
  <si>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</si>
  <si>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</si>
  <si>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</si>
  <si>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</si>
  <si>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</si>
  <si>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</si>
  <si>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</si>
  <si>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</si>
  <si>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</si>
  <si>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</si>
  <si>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</si>
  <si>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</si>
  <si>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</si>
  <si>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</si>
  <si>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</si>
  <si>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</si>
  <si>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</si>
  <si>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</si>
  <si>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</si>
  <si>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</si>
  <si>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</si>
  <si>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</si>
  <si>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</si>
  <si>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</si>
  <si>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</si>
  <si>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</si>
  <si>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</si>
  <si>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</si>
  <si>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</si>
  <si>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</si>
  <si>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</si>
  <si>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</si>
  <si>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</si>
  <si>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</si>
  <si>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</si>
  <si>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</si>
  <si>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</si>
  <si>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</si>
  <si>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</si>
  <si>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</si>
  <si>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</si>
  <si>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</si>
  <si>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</si>
  <si>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</si>
  <si>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</si>
  <si>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</si>
  <si>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</si>
  <si>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</si>
  <si>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</si>
  <si>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</si>
  <si>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</si>
  <si>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</si>
  <si>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</si>
  <si>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</si>
  <si>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</si>
  <si>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</si>
  <si>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</si>
  <si>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</si>
  <si>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</si>
  <si>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</si>
  <si>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</si>
  <si>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</si>
  <si>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</si>
  <si>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</si>
  <si>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</si>
  <si>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</si>
  <si>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</si>
  <si>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</si>
  <si>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</si>
  <si>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</si>
  <si>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okenní Al konstrukce - rozměr a specifikace zcela dle PD, ozn O02</t>
  </si>
  <si>
    <t>Dodávka a montáž nosná konstrukce protihlukové clony - specifikace zcela dle PD - ozn Z03</t>
  </si>
  <si>
    <t>"O01" 1,5*1,5*6</t>
  </si>
  <si>
    <t>Dodávka a montáž roštu anglického dvorku včetně povrchové úpravy - specifikace zcela dle PD - ozn Z07</t>
  </si>
  <si>
    <t>767R006</t>
  </si>
  <si>
    <t>"T/1" 1,5*7</t>
  </si>
  <si>
    <t>"T/2" 2,5*1</t>
  </si>
  <si>
    <t>"T/3" 1,145*1</t>
  </si>
  <si>
    <t>Montáž ostatních truhlářských konstrukcí  parapetních desek dřevěných nebo plastových délky přes 1600 do 2600 mm</t>
  </si>
  <si>
    <t>deska parapetní dřevotřísková vnitřní 0,16 x 1 m</t>
  </si>
  <si>
    <t>deska parapetní dřevotřísková vnitřní 0,36 x 1 m</t>
  </si>
  <si>
    <t>deska parapetní dřevotřísková vnitřní 0,33 x 1 m</t>
  </si>
  <si>
    <t>60794103</t>
  </si>
  <si>
    <t>Pol32</t>
  </si>
  <si>
    <t>Pol33</t>
  </si>
  <si>
    <t>"V4A" 38,95+17</t>
  </si>
  <si>
    <t>"V4B" 24,38</t>
  </si>
  <si>
    <t>POD OBKLAD</t>
  </si>
  <si>
    <t>T03 - linka pracovní, 1-dřez, nerezové umyvadlo, skříňky horní + dolní, laminátová obkladová deska, délka 2250 mm</t>
  </si>
  <si>
    <t>T04 - linka pracovní, 1-dřez, skříňky horní + dolní, laminátová obkladová deska, délka 2250 mm</t>
  </si>
  <si>
    <t>T05 - linka pracovní, skříňky horní + dolní délka, laminátová obkladová deska, 2250 mm</t>
  </si>
  <si>
    <t>T01 - linka kuchyňská, vestavěný dřez, umyvadlo, skříňky horní + dolní, laminátová obkladová deska, prostor pro chladničku délka 2300 mm</t>
  </si>
  <si>
    <t>T02 - linka pracovní, 1-dřez, umyvadlo, skříňky horní + dolní, laminátová obkladová deska,  délka 3150 mm</t>
  </si>
  <si>
    <t>Pol34</t>
  </si>
  <si>
    <t>Nástěnný obklad na ochranu před poškozením a otěru v. 1000 mm</t>
  </si>
  <si>
    <t>Dodávka a montáž prefabikovaných částí energokanálu - IZM 25/10 rozměr 1000*2500 mm</t>
  </si>
  <si>
    <t>Dodávka a montáž soklíku - specifikace dle PD ,ozn P2</t>
  </si>
  <si>
    <t>128*1,1*0,7 'Přepočtené koeficientem množství mínus 30 % barevných</t>
  </si>
  <si>
    <t>obkládačky keramické koupelnové (bílé) přes 19 do 25 ks/m2</t>
  </si>
  <si>
    <t>obkládačky keramické koupelnové (červená RAL 0304060 lesk) přes 19 do 25 ks/m2</t>
  </si>
  <si>
    <t>59761040.R01</t>
  </si>
  <si>
    <t>59761040.R02</t>
  </si>
  <si>
    <t>obkládačky keramické koupelnové (tmavě šedá RAL 0805005 lesk) přes 19 do 25 ks/m2</t>
  </si>
  <si>
    <t>Montáž obkladů vnitřních stěn z dlaždic keramických  lepených standardním lepidlem režných nebo glazovaných hladkých přes 19 do 25 ks/m2</t>
  </si>
  <si>
    <t>Omítka stínící barytová vnitřních ploch nanášená ručně jednovrstvá, tloušťky 20 mm hladká stěn</t>
  </si>
  <si>
    <t>612831121.R01</t>
  </si>
  <si>
    <t>206,885*0,125</t>
  </si>
  <si>
    <t>73,872*0,135</t>
  </si>
  <si>
    <t>1865*1,5 'Přepočtené koeficientem množství</t>
  </si>
  <si>
    <t>278,535*1,02 'Přepočtené koeficientem množství</t>
  </si>
  <si>
    <t>"M.Č.150" 15,29</t>
  </si>
  <si>
    <t>PŘED APLIKACÍ KZS A OSAZENÍM VÝPLNÍ</t>
  </si>
  <si>
    <t>0,44*(2*1,5+2*2,5+2*2,1+1,1+4*4*1,5+2*2,5+2,15)</t>
  </si>
  <si>
    <t>"M.Č. 126" 17</t>
  </si>
  <si>
    <t>(181,21+1,71)*1,05 'Přepočtené koeficientem množství + doplnění v místnosti 126</t>
  </si>
  <si>
    <t>65,89*1,03 'Přepočtené koeficientem množství</t>
  </si>
  <si>
    <t>102,788*0,15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</si>
</sst>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8" fillId="0" borderId="0" xfId="0" applyFont="1" applyBorder="1" applyAlignment="1">
      <alignment horizontal="left" vertical="center"/>
    </xf>
    <xf numFmtId="0" fontId="0" fillId="0" borderId="5" xfId="0" applyBorder="1"/>
    <xf numFmtId="0" fontId="17"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20"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2"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8" fillId="0" borderId="0" xfId="0" applyFont="1" applyAlignment="1">
      <alignment horizontal="left" vertical="center"/>
    </xf>
    <xf numFmtId="0" fontId="3" fillId="0" borderId="4" xfId="0" applyFont="1" applyBorder="1" applyAlignment="1">
      <alignment vertical="center"/>
    </xf>
    <xf numFmtId="0" fontId="20"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3" fillId="0" borderId="0" xfId="0" applyFont="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20" fillId="0" borderId="17"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19" xfId="0" applyFont="1" applyBorder="1" applyAlignment="1">
      <alignment horizontal="center" vertical="center" wrapText="1"/>
    </xf>
    <xf numFmtId="0" fontId="0" fillId="0" borderId="20"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0" fontId="4" fillId="0" borderId="0" xfId="0" applyFont="1" applyAlignment="1">
      <alignment horizontal="center" vertical="center"/>
    </xf>
    <xf numFmtId="4" fontId="24" fillId="0" borderId="21" xfId="0" applyNumberFormat="1" applyFont="1" applyBorder="1" applyAlignment="1">
      <alignment vertical="center"/>
    </xf>
    <xf numFmtId="4" fontId="24" fillId="0" borderId="0" xfId="0" applyNumberFormat="1" applyFont="1" applyBorder="1" applyAlignment="1">
      <alignment vertical="center"/>
    </xf>
    <xf numFmtId="166" fontId="24" fillId="0" borderId="0" xfId="0" applyNumberFormat="1" applyFont="1" applyBorder="1" applyAlignment="1">
      <alignment vertical="center"/>
    </xf>
    <xf numFmtId="4" fontId="24" fillId="0" borderId="15" xfId="0" applyNumberFormat="1" applyFont="1" applyBorder="1" applyAlignment="1">
      <alignmen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horizontal="center" vertical="center"/>
    </xf>
    <xf numFmtId="4" fontId="31" fillId="0" borderId="21" xfId="0" applyNumberFormat="1" applyFont="1" applyBorder="1" applyAlignment="1">
      <alignment vertical="center"/>
    </xf>
    <xf numFmtId="4" fontId="31" fillId="0" borderId="0" xfId="0" applyNumberFormat="1" applyFont="1" applyBorder="1" applyAlignment="1">
      <alignment vertical="center"/>
    </xf>
    <xf numFmtId="166" fontId="31" fillId="0" borderId="0" xfId="0" applyNumberFormat="1" applyFont="1" applyBorder="1" applyAlignment="1">
      <alignment vertical="center"/>
    </xf>
    <xf numFmtId="4" fontId="31" fillId="0" borderId="15" xfId="0" applyNumberFormat="1" applyFont="1" applyBorder="1" applyAlignment="1">
      <alignment vertical="center"/>
    </xf>
    <xf numFmtId="0" fontId="5" fillId="0" borderId="0" xfId="0" applyFont="1" applyAlignment="1">
      <alignment horizontal="left" vertical="center"/>
    </xf>
    <xf numFmtId="4" fontId="31" fillId="0" borderId="22" xfId="0" applyNumberFormat="1" applyFont="1" applyBorder="1" applyAlignment="1">
      <alignment vertical="center"/>
    </xf>
    <xf numFmtId="4" fontId="31" fillId="0" borderId="23" xfId="0" applyNumberFormat="1" applyFont="1" applyBorder="1" applyAlignment="1">
      <alignment vertical="center"/>
    </xf>
    <xf numFmtId="166" fontId="31" fillId="0" borderId="23" xfId="0" applyNumberFormat="1" applyFont="1" applyBorder="1" applyAlignment="1">
      <alignment vertical="center"/>
    </xf>
    <xf numFmtId="4" fontId="31" fillId="0" borderId="24" xfId="0" applyNumberFormat="1" applyFont="1" applyBorder="1" applyAlignment="1">
      <alignment vertical="center"/>
    </xf>
    <xf numFmtId="4" fontId="0" fillId="3" borderId="25" xfId="0" applyNumberFormat="1" applyFont="1" applyFill="1" applyBorder="1" applyAlignment="1" applyProtection="1">
      <alignment vertical="center"/>
      <protection locked="0"/>
    </xf>
    <xf numFmtId="4" fontId="38" fillId="3" borderId="25" xfId="0" applyNumberFormat="1" applyFont="1" applyFill="1" applyBorder="1" applyAlignment="1" applyProtection="1">
      <alignment vertical="center"/>
      <protection locked="0"/>
    </xf>
    <xf numFmtId="0" fontId="0" fillId="2" borderId="0" xfId="0" applyFill="1" applyProtection="1">
      <protection/>
    </xf>
    <xf numFmtId="0" fontId="32" fillId="2" borderId="0" xfId="20" applyFont="1" applyFill="1" applyAlignment="1" applyProtection="1">
      <alignment vertical="center"/>
      <protection/>
    </xf>
    <xf numFmtId="0" fontId="39" fillId="2" borderId="0" xfId="20" applyFill="1"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8" fillId="0" borderId="0" xfId="0" applyFont="1" applyBorder="1" applyAlignment="1" applyProtection="1">
      <alignment horizontal="left" vertical="center"/>
      <protection/>
    </xf>
    <xf numFmtId="0" fontId="0" fillId="0" borderId="5" xfId="0" applyBorder="1" applyProtection="1">
      <protection/>
    </xf>
    <xf numFmtId="0" fontId="17" fillId="0" borderId="0" xfId="0" applyFont="1" applyAlignment="1" applyProtection="1">
      <alignment horizontal="left" vertical="center"/>
      <protection/>
    </xf>
    <xf numFmtId="0" fontId="20"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5" xfId="0" applyFont="1" applyBorder="1" applyAlignment="1" applyProtection="1">
      <alignment vertical="center"/>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5"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3" xfId="0" applyFont="1" applyBorder="1" applyAlignment="1" applyProtection="1">
      <alignment vertical="center"/>
      <protection/>
    </xf>
    <xf numFmtId="0" fontId="0" fillId="0" borderId="26"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4" fontId="4" fillId="5" borderId="9" xfId="0" applyNumberFormat="1" applyFont="1" applyFill="1" applyBorder="1" applyAlignment="1" applyProtection="1">
      <alignment vertical="center"/>
      <protection/>
    </xf>
    <xf numFmtId="0" fontId="0" fillId="5" borderId="27"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3" fillId="5" borderId="0" xfId="0" applyFont="1" applyFill="1" applyBorder="1" applyAlignment="1" applyProtection="1">
      <alignment horizontal="left" vertical="center"/>
      <protection/>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6" fillId="0" borderId="0" xfId="0" applyFont="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7" fillId="0" borderId="0" xfId="0" applyFont="1" applyAlignment="1" applyProtection="1">
      <alignment vertical="center"/>
      <protection/>
    </xf>
    <xf numFmtId="0" fontId="18" fillId="0" borderId="0" xfId="0" applyFont="1" applyAlignment="1" applyProtection="1">
      <alignment horizontal="left" vertical="center"/>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5" fillId="0" borderId="0" xfId="0" applyFont="1" applyAlignment="1" applyProtection="1">
      <alignment horizontal="left" vertical="center"/>
      <protection/>
    </xf>
    <xf numFmtId="4" fontId="25" fillId="0" borderId="0" xfId="0" applyNumberFormat="1" applyFont="1" applyAlignment="1" applyProtection="1">
      <alignment/>
      <protection/>
    </xf>
    <xf numFmtId="0" fontId="0" fillId="0" borderId="20" xfId="0" applyFont="1" applyBorder="1" applyAlignment="1" applyProtection="1">
      <alignment vertical="center"/>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pplyProtection="1">
      <alignment vertical="center"/>
      <protection/>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5" xfId="0" applyFont="1" applyBorder="1" applyAlignment="1" applyProtection="1">
      <alignment horizontal="center" vertical="center"/>
      <protection/>
    </xf>
    <xf numFmtId="49" fontId="0" fillId="0" borderId="25" xfId="0" applyNumberFormat="1"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horizontal="center" vertical="center" wrapText="1"/>
      <protection/>
    </xf>
    <xf numFmtId="167" fontId="0" fillId="0" borderId="25" xfId="0" applyNumberFormat="1" applyFont="1" applyBorder="1" applyAlignment="1" applyProtection="1">
      <alignment vertical="center"/>
      <protection/>
    </xf>
    <xf numFmtId="4" fontId="0" fillId="0" borderId="25" xfId="0" applyNumberFormat="1" applyFont="1" applyBorder="1" applyAlignment="1" applyProtection="1">
      <alignment vertical="center"/>
      <protection/>
    </xf>
    <xf numFmtId="0" fontId="2" fillId="3" borderId="25"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6"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0" fillId="0" borderId="15" xfId="0" applyFont="1" applyBorder="1" applyAlignment="1" applyProtection="1">
      <alignment vertical="center"/>
      <protection/>
    </xf>
    <xf numFmtId="0" fontId="38" fillId="0" borderId="25" xfId="0" applyFont="1" applyBorder="1" applyAlignment="1" applyProtection="1">
      <alignment horizontal="center" vertical="center"/>
      <protection/>
    </xf>
    <xf numFmtId="49" fontId="38" fillId="0" borderId="25" xfId="0" applyNumberFormat="1" applyFont="1" applyBorder="1" applyAlignment="1" applyProtection="1">
      <alignment horizontal="left" vertical="center" wrapText="1"/>
      <protection/>
    </xf>
    <xf numFmtId="0" fontId="38" fillId="0" borderId="25" xfId="0" applyFont="1" applyBorder="1" applyAlignment="1" applyProtection="1">
      <alignment horizontal="left" vertical="center" wrapText="1"/>
      <protection/>
    </xf>
    <xf numFmtId="0" fontId="38" fillId="0" borderId="25" xfId="0" applyFont="1" applyBorder="1" applyAlignment="1" applyProtection="1">
      <alignment horizontal="center" vertical="center" wrapText="1"/>
      <protection/>
    </xf>
    <xf numFmtId="167" fontId="38" fillId="0" borderId="25" xfId="0" applyNumberFormat="1" applyFont="1" applyBorder="1" applyAlignment="1" applyProtection="1">
      <alignment vertical="center"/>
      <protection/>
    </xf>
    <xf numFmtId="4" fontId="38" fillId="0" borderId="25" xfId="0" applyNumberFormat="1" applyFont="1" applyBorder="1" applyAlignment="1" applyProtection="1">
      <alignment vertical="center"/>
      <protection/>
    </xf>
    <xf numFmtId="0" fontId="38" fillId="0" borderId="4" xfId="0" applyFont="1" applyBorder="1" applyAlignment="1" applyProtection="1">
      <alignment vertical="center"/>
      <protection/>
    </xf>
    <xf numFmtId="0" fontId="38" fillId="3" borderId="25" xfId="0" applyFont="1" applyFill="1" applyBorder="1" applyAlignment="1" applyProtection="1">
      <alignment horizontal="left" vertical="center"/>
      <protection/>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xf>
    <xf numFmtId="0" fontId="0" fillId="0" borderId="28" xfId="0" applyFont="1" applyBorder="1" applyAlignment="1" applyProtection="1">
      <alignment vertical="center" wrapText="1"/>
      <protection/>
    </xf>
    <xf numFmtId="0" fontId="0" fillId="0" borderId="29" xfId="0" applyFont="1" applyBorder="1" applyAlignment="1" applyProtection="1">
      <alignment vertical="center" wrapText="1"/>
      <protection/>
    </xf>
    <xf numFmtId="0" fontId="0" fillId="0" borderId="30" xfId="0" applyFont="1" applyBorder="1" applyAlignment="1" applyProtection="1">
      <alignment vertical="center" wrapText="1"/>
      <protection/>
    </xf>
    <xf numFmtId="0" fontId="0" fillId="0" borderId="0" xfId="0" applyAlignment="1" applyProtection="1">
      <alignment horizontal="center" vertical="center"/>
      <protection/>
    </xf>
    <xf numFmtId="0" fontId="0" fillId="0" borderId="31" xfId="0" applyFont="1" applyBorder="1" applyAlignment="1" applyProtection="1">
      <alignment horizontal="center" vertical="center" wrapText="1"/>
      <protection/>
    </xf>
    <xf numFmtId="0" fontId="0" fillId="0" borderId="32" xfId="0" applyFont="1" applyBorder="1" applyAlignment="1" applyProtection="1">
      <alignment horizontal="center" vertical="center" wrapText="1"/>
      <protection/>
    </xf>
    <xf numFmtId="0" fontId="0" fillId="0" borderId="31"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30" fillId="0" borderId="0" xfId="0" applyFont="1" applyBorder="1" applyAlignment="1" applyProtection="1">
      <alignment horizontal="left" vertical="center" wrapText="1"/>
      <protection/>
    </xf>
    <xf numFmtId="0" fontId="3" fillId="0" borderId="31" xfId="0" applyFont="1" applyBorder="1" applyAlignment="1" applyProtection="1">
      <alignment vertical="center"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Border="1" applyAlignment="1" applyProtection="1">
      <alignment horizontal="left" vertical="center"/>
      <protection/>
    </xf>
    <xf numFmtId="49" fontId="3" fillId="0" borderId="0" xfId="0" applyNumberFormat="1" applyFont="1" applyBorder="1" applyAlignment="1" applyProtection="1">
      <alignment vertical="center" wrapText="1"/>
      <protection/>
    </xf>
    <xf numFmtId="0" fontId="0" fillId="0" borderId="33" xfId="0" applyFont="1" applyBorder="1" applyAlignment="1" applyProtection="1">
      <alignment vertical="center" wrapText="1"/>
      <protection/>
    </xf>
    <xf numFmtId="0" fontId="14" fillId="0" borderId="34" xfId="0" applyFont="1" applyBorder="1" applyAlignment="1" applyProtection="1">
      <alignment vertical="center" wrapText="1"/>
      <protection/>
    </xf>
    <xf numFmtId="0" fontId="0" fillId="0" borderId="35" xfId="0" applyFont="1" applyBorder="1" applyAlignment="1" applyProtection="1">
      <alignment vertical="center" wrapText="1"/>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0" fillId="0" borderId="28" xfId="0" applyFont="1" applyBorder="1" applyAlignment="1" applyProtection="1">
      <alignment horizontal="left" vertical="center"/>
      <protection/>
    </xf>
    <xf numFmtId="0" fontId="0" fillId="0" borderId="29" xfId="0" applyFont="1" applyBorder="1" applyAlignment="1" applyProtection="1">
      <alignment horizontal="left" vertical="center"/>
      <protection/>
    </xf>
    <xf numFmtId="0" fontId="0" fillId="0" borderId="30" xfId="0" applyFont="1" applyBorder="1" applyAlignment="1" applyProtection="1">
      <alignment horizontal="left" vertical="center"/>
      <protection/>
    </xf>
    <xf numFmtId="0" fontId="0" fillId="0" borderId="31" xfId="0" applyFont="1" applyBorder="1" applyAlignment="1" applyProtection="1">
      <alignment horizontal="left" vertical="center"/>
      <protection/>
    </xf>
    <xf numFmtId="0" fontId="0" fillId="0" borderId="32" xfId="0" applyFont="1" applyBorder="1" applyAlignment="1" applyProtection="1">
      <alignment horizontal="left" vertical="center"/>
      <protection/>
    </xf>
    <xf numFmtId="0" fontId="30" fillId="0" borderId="0" xfId="0" applyFont="1" applyBorder="1" applyAlignment="1" applyProtection="1">
      <alignment horizontal="left" vertical="center"/>
      <protection/>
    </xf>
    <xf numFmtId="0" fontId="5" fillId="0" borderId="0" xfId="0" applyFont="1" applyAlignment="1" applyProtection="1">
      <alignment horizontal="left" vertical="center"/>
      <protection/>
    </xf>
    <xf numFmtId="0" fontId="30" fillId="0" borderId="34" xfId="0" applyFont="1" applyBorder="1" applyAlignment="1" applyProtection="1">
      <alignment horizontal="left" vertical="center"/>
      <protection/>
    </xf>
    <xf numFmtId="0" fontId="30" fillId="0" borderId="34" xfId="0" applyFont="1" applyBorder="1" applyAlignment="1" applyProtection="1">
      <alignment horizontal="center" vertical="center"/>
      <protection/>
    </xf>
    <xf numFmtId="0" fontId="5" fillId="0" borderId="34"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center" vertical="center"/>
      <protection/>
    </xf>
    <xf numFmtId="0" fontId="3" fillId="0" borderId="31" xfId="0" applyFont="1" applyBorder="1" applyAlignment="1" applyProtection="1">
      <alignment horizontal="left"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horizontal="center" vertical="center"/>
      <protection/>
    </xf>
    <xf numFmtId="0" fontId="0" fillId="0" borderId="33" xfId="0" applyFont="1" applyBorder="1" applyAlignment="1" applyProtection="1">
      <alignment horizontal="left" vertical="center"/>
      <protection/>
    </xf>
    <xf numFmtId="0" fontId="14" fillId="0" borderId="34" xfId="0" applyFont="1" applyBorder="1" applyAlignment="1" applyProtection="1">
      <alignment horizontal="left" vertical="center"/>
      <protection/>
    </xf>
    <xf numFmtId="0" fontId="0" fillId="0" borderId="35"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14" fillId="0" borderId="0"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3" fillId="0" borderId="34"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3" fillId="0" borderId="0" xfId="0" applyFont="1" applyBorder="1" applyAlignment="1" applyProtection="1">
      <alignment horizontal="center" vertical="center" wrapText="1"/>
      <protection/>
    </xf>
    <xf numFmtId="0" fontId="0" fillId="0" borderId="28"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horizontal="left" vertical="center" wrapText="1"/>
      <protection/>
    </xf>
    <xf numFmtId="0" fontId="5" fillId="0" borderId="31" xfId="0" applyFont="1" applyBorder="1" applyAlignment="1" applyProtection="1">
      <alignment horizontal="left" vertical="center" wrapText="1"/>
      <protection/>
    </xf>
    <xf numFmtId="0" fontId="5" fillId="0" borderId="32" xfId="0" applyFont="1" applyBorder="1" applyAlignment="1" applyProtection="1">
      <alignment horizontal="left" vertical="center" wrapText="1"/>
      <protection/>
    </xf>
    <xf numFmtId="0" fontId="3" fillId="0" borderId="31" xfId="0" applyFont="1" applyBorder="1" applyAlignment="1" applyProtection="1">
      <alignment horizontal="left" vertical="center" wrapText="1"/>
      <protection/>
    </xf>
    <xf numFmtId="0" fontId="3" fillId="0" borderId="32" xfId="0" applyFont="1" applyBorder="1" applyAlignment="1" applyProtection="1">
      <alignment horizontal="left" vertical="center" wrapText="1"/>
      <protection/>
    </xf>
    <xf numFmtId="0" fontId="3" fillId="0" borderId="32" xfId="0" applyFont="1" applyBorder="1" applyAlignment="1" applyProtection="1">
      <alignment horizontal="left" vertical="center"/>
      <protection/>
    </xf>
    <xf numFmtId="0" fontId="3" fillId="0" borderId="33" xfId="0" applyFont="1" applyBorder="1" applyAlignment="1" applyProtection="1">
      <alignment horizontal="left" vertical="center" wrapText="1"/>
      <protection/>
    </xf>
    <xf numFmtId="0" fontId="3" fillId="0" borderId="34" xfId="0" applyFont="1" applyBorder="1" applyAlignment="1" applyProtection="1">
      <alignment horizontal="left" vertical="center" wrapText="1"/>
      <protection/>
    </xf>
    <xf numFmtId="0" fontId="3" fillId="0" borderId="35" xfId="0" applyFont="1" applyBorder="1" applyAlignment="1" applyProtection="1">
      <alignment horizontal="left" vertical="center" wrapText="1"/>
      <protection/>
    </xf>
    <xf numFmtId="0" fontId="3" fillId="0" borderId="0" xfId="0" applyFont="1" applyBorder="1" applyAlignment="1" applyProtection="1">
      <alignment horizontal="left" vertical="top"/>
      <protection/>
    </xf>
    <xf numFmtId="0" fontId="3" fillId="0" borderId="0" xfId="0" applyFont="1" applyBorder="1" applyAlignment="1" applyProtection="1">
      <alignment horizontal="center" vertical="top"/>
      <protection/>
    </xf>
    <xf numFmtId="0" fontId="3" fillId="0" borderId="33"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5" fillId="0" borderId="0" xfId="0" applyFont="1" applyAlignment="1" applyProtection="1">
      <alignment vertical="center"/>
      <protection/>
    </xf>
    <xf numFmtId="0" fontId="30" fillId="0" borderId="0" xfId="0" applyFont="1" applyBorder="1" applyAlignment="1" applyProtection="1">
      <alignment vertical="center"/>
      <protection/>
    </xf>
    <xf numFmtId="0" fontId="5" fillId="0" borderId="34" xfId="0" applyFont="1" applyBorder="1" applyAlignment="1" applyProtection="1">
      <alignment vertical="center"/>
      <protection/>
    </xf>
    <xf numFmtId="0" fontId="30" fillId="0" borderId="34" xfId="0" applyFont="1" applyBorder="1" applyAlignment="1" applyProtection="1">
      <alignment vertical="center"/>
      <protection/>
    </xf>
    <xf numFmtId="0" fontId="0" fillId="0" borderId="0" xfId="0" applyBorder="1" applyAlignment="1" applyProtection="1">
      <alignment vertical="top"/>
      <protection/>
    </xf>
    <xf numFmtId="49" fontId="3" fillId="0" borderId="0" xfId="0" applyNumberFormat="1" applyFont="1" applyBorder="1" applyAlignment="1" applyProtection="1">
      <alignment horizontal="left" vertical="center"/>
      <protection/>
    </xf>
    <xf numFmtId="0" fontId="0" fillId="0" borderId="34" xfId="0" applyBorder="1" applyAlignment="1" applyProtection="1">
      <alignment vertical="top"/>
      <protection/>
    </xf>
    <xf numFmtId="0" fontId="30" fillId="0" borderId="34" xfId="0" applyFont="1" applyBorder="1" applyAlignment="1" applyProtection="1">
      <alignment horizontal="left"/>
      <protection/>
    </xf>
    <xf numFmtId="0" fontId="5" fillId="0" borderId="34" xfId="0" applyFont="1" applyBorder="1" applyAlignment="1" applyProtection="1">
      <alignment/>
      <protection/>
    </xf>
    <xf numFmtId="0" fontId="0" fillId="0" borderId="31" xfId="0" applyFont="1" applyBorder="1" applyAlignment="1" applyProtection="1">
      <alignment vertical="top"/>
      <protection/>
    </xf>
    <xf numFmtId="0" fontId="0" fillId="0" borderId="32" xfId="0" applyFont="1" applyBorder="1" applyAlignment="1" applyProtection="1">
      <alignmen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top"/>
      <protection/>
    </xf>
    <xf numFmtId="0" fontId="0" fillId="0" borderId="33" xfId="0" applyFont="1" applyBorder="1" applyAlignment="1" applyProtection="1">
      <alignment vertical="top"/>
      <protection/>
    </xf>
    <xf numFmtId="0" fontId="0" fillId="0" borderId="34" xfId="0" applyFont="1" applyBorder="1" applyAlignment="1" applyProtection="1">
      <alignment vertical="top"/>
      <protection/>
    </xf>
    <xf numFmtId="0" fontId="0" fillId="0" borderId="35" xfId="0" applyFont="1" applyBorder="1" applyAlignment="1" applyProtection="1">
      <alignment vertical="top"/>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2"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166" fontId="2" fillId="0" borderId="0" xfId="0" applyNumberFormat="1" applyFont="1" applyBorder="1" applyAlignment="1" applyProtection="1">
      <alignment vertical="center"/>
      <protection/>
    </xf>
    <xf numFmtId="0" fontId="1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7" fillId="6" borderId="0" xfId="0" applyFont="1" applyFill="1" applyAlignment="1">
      <alignment horizontal="center" vertical="center"/>
    </xf>
    <xf numFmtId="0" fontId="0" fillId="0" borderId="0" xfId="0"/>
    <xf numFmtId="4" fontId="29" fillId="0" borderId="0" xfId="0" applyNumberFormat="1" applyFont="1" applyAlignment="1">
      <alignment vertical="center"/>
    </xf>
    <xf numFmtId="0" fontId="29"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4" fontId="21" fillId="0" borderId="0" xfId="0" applyNumberFormat="1" applyFont="1" applyBorder="1" applyAlignment="1">
      <alignment vertical="center"/>
    </xf>
    <xf numFmtId="0" fontId="2" fillId="0" borderId="0" xfId="0" applyFont="1" applyBorder="1" applyAlignment="1">
      <alignment vertical="center"/>
    </xf>
    <xf numFmtId="0" fontId="28" fillId="0" borderId="0" xfId="0" applyFont="1" applyAlignment="1">
      <alignment horizontal="left" vertical="center" wrapText="1"/>
    </xf>
    <xf numFmtId="4" fontId="25" fillId="0" borderId="0" xfId="0" applyNumberFormat="1" applyFont="1" applyAlignment="1">
      <alignment horizontal="right" vertical="center"/>
    </xf>
    <xf numFmtId="4" fontId="25" fillId="0" borderId="0" xfId="0" applyNumberFormat="1" applyFont="1" applyAlignment="1">
      <alignment vertical="center"/>
    </xf>
    <xf numFmtId="164" fontId="2" fillId="0" borderId="0" xfId="0" applyNumberFormat="1" applyFont="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left" vertical="center"/>
    </xf>
    <xf numFmtId="0" fontId="3" fillId="5" borderId="9" xfId="0" applyFont="1" applyFill="1" applyBorder="1" applyAlignment="1">
      <alignment horizontal="center" vertical="center"/>
    </xf>
    <xf numFmtId="0" fontId="3" fillId="5" borderId="9" xfId="0" applyFont="1" applyFill="1" applyBorder="1" applyAlignment="1">
      <alignment horizontal="righ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lignment horizontal="left" vertical="center"/>
    </xf>
    <xf numFmtId="0" fontId="0" fillId="0" borderId="0" xfId="0" applyBorder="1"/>
    <xf numFmtId="0" fontId="4" fillId="0" borderId="0" xfId="0" applyFont="1" applyBorder="1" applyAlignment="1">
      <alignment horizontal="left" vertical="top" wrapText="1"/>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3" fillId="0" borderId="0" xfId="0" applyFont="1" applyBorder="1" applyAlignment="1">
      <alignment horizontal="left" vertical="center" wrapText="1"/>
    </xf>
    <xf numFmtId="4" fontId="22"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3"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4" fillId="0" borderId="0" xfId="0" applyFont="1" applyAlignment="1" applyProtection="1">
      <alignment horizontal="left" vertical="center" wrapText="1"/>
      <protection/>
    </xf>
    <xf numFmtId="0" fontId="0" fillId="0" borderId="0" xfId="0" applyFont="1" applyAlignment="1" applyProtection="1">
      <alignment vertical="center"/>
      <protection/>
    </xf>
    <xf numFmtId="0" fontId="32" fillId="2" borderId="0" xfId="20" applyFont="1" applyFill="1" applyAlignment="1" applyProtection="1">
      <alignment vertical="center"/>
      <protection/>
    </xf>
    <xf numFmtId="0" fontId="17" fillId="6" borderId="0" xfId="0" applyFont="1" applyFill="1" applyAlignment="1" applyProtection="1">
      <alignment horizontal="center" vertical="center"/>
      <protection/>
    </xf>
    <xf numFmtId="0" fontId="0" fillId="0" borderId="0" xfId="0" applyProtection="1">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8" fillId="0" borderId="0" xfId="0" applyFont="1" applyBorder="1" applyAlignment="1" applyProtection="1">
      <alignment horizontal="center" vertical="center" wrapText="1"/>
      <protection/>
    </xf>
    <xf numFmtId="0" fontId="30" fillId="0" borderId="34" xfId="0" applyFont="1" applyBorder="1" applyAlignment="1" applyProtection="1">
      <alignment horizontal="left" wrapText="1"/>
      <protection/>
    </xf>
    <xf numFmtId="0" fontId="3" fillId="0" borderId="0" xfId="0" applyFont="1" applyBorder="1" applyAlignment="1" applyProtection="1">
      <alignment horizontal="left" vertical="center" wrapText="1"/>
      <protection/>
    </xf>
    <xf numFmtId="0" fontId="3" fillId="0" borderId="0" xfId="0" applyFont="1" applyBorder="1" applyAlignment="1" applyProtection="1">
      <alignment horizontal="left" vertical="center"/>
      <protection/>
    </xf>
    <xf numFmtId="49" fontId="3" fillId="0" borderId="0" xfId="0" applyNumberFormat="1" applyFont="1" applyBorder="1" applyAlignment="1" applyProtection="1">
      <alignment horizontal="left" vertical="center" wrapText="1"/>
      <protection/>
    </xf>
    <xf numFmtId="0" fontId="18" fillId="0" borderId="0" xfId="0" applyFont="1" applyBorder="1" applyAlignment="1" applyProtection="1">
      <alignment horizontal="center" vertical="center"/>
      <protection/>
    </xf>
    <xf numFmtId="0" fontId="30" fillId="0" borderId="34" xfId="0" applyFont="1" applyBorder="1" applyAlignment="1" applyProtection="1">
      <alignment horizontal="left"/>
      <protection/>
    </xf>
    <xf numFmtId="0" fontId="3" fillId="0" borderId="0" xfId="0" applyFont="1" applyBorder="1" applyAlignment="1" applyProtection="1">
      <alignment horizontal="left" vertical="top"/>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4"/>
  <sheetViews>
    <sheetView showGridLines="0" workbookViewId="0" topLeftCell="A1">
      <pane ySplit="1" topLeftCell="A2" activePane="bottomLeft" state="frozen"/>
      <selection pane="bottomLeft" activeCell="AN13" sqref="AN13"/>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6" t="s">
        <v>0</v>
      </c>
      <c r="B1" s="7"/>
      <c r="C1" s="7"/>
      <c r="D1" s="8" t="s">
        <v>1</v>
      </c>
      <c r="E1" s="7"/>
      <c r="F1" s="7"/>
      <c r="G1" s="7"/>
      <c r="H1" s="7"/>
      <c r="I1" s="7"/>
      <c r="J1" s="7"/>
      <c r="K1" s="9" t="s">
        <v>2</v>
      </c>
      <c r="L1" s="9"/>
      <c r="M1" s="9"/>
      <c r="N1" s="9"/>
      <c r="O1" s="9"/>
      <c r="P1" s="9"/>
      <c r="Q1" s="9"/>
      <c r="R1" s="9"/>
      <c r="S1" s="9"/>
      <c r="T1" s="7"/>
      <c r="U1" s="7"/>
      <c r="V1" s="7"/>
      <c r="W1" s="9" t="s">
        <v>3</v>
      </c>
      <c r="X1" s="9"/>
      <c r="Y1" s="9"/>
      <c r="Z1" s="9"/>
      <c r="AA1" s="9"/>
      <c r="AB1" s="9"/>
      <c r="AC1" s="9"/>
      <c r="AD1" s="9"/>
      <c r="AE1" s="9"/>
      <c r="AF1" s="9"/>
      <c r="AG1" s="9"/>
      <c r="AH1" s="9"/>
      <c r="AI1" s="10"/>
      <c r="AJ1" s="11"/>
      <c r="AK1" s="11"/>
      <c r="AL1" s="11"/>
      <c r="AM1" s="11"/>
      <c r="AN1" s="11"/>
      <c r="AO1" s="11"/>
      <c r="AP1" s="11"/>
      <c r="AQ1" s="11"/>
      <c r="AR1" s="11"/>
      <c r="AS1" s="11"/>
      <c r="AT1" s="11"/>
      <c r="AU1" s="11"/>
      <c r="AV1" s="11"/>
      <c r="AW1" s="11"/>
      <c r="AX1" s="11"/>
      <c r="AY1" s="11"/>
      <c r="AZ1" s="11"/>
      <c r="BA1" s="12" t="s">
        <v>4</v>
      </c>
      <c r="BB1" s="12" t="s">
        <v>5</v>
      </c>
      <c r="BC1" s="11"/>
      <c r="BD1" s="11"/>
      <c r="BE1" s="11"/>
      <c r="BF1" s="11"/>
      <c r="BG1" s="11"/>
      <c r="BH1" s="11"/>
      <c r="BI1" s="11"/>
      <c r="BJ1" s="11"/>
      <c r="BK1" s="11"/>
      <c r="BL1" s="11"/>
      <c r="BM1" s="11"/>
      <c r="BN1" s="11"/>
      <c r="BO1" s="11"/>
      <c r="BP1" s="11"/>
      <c r="BQ1" s="11"/>
      <c r="BR1" s="11"/>
      <c r="BT1" s="13" t="s">
        <v>6</v>
      </c>
      <c r="BU1" s="13" t="s">
        <v>6</v>
      </c>
      <c r="BV1" s="13" t="s">
        <v>7</v>
      </c>
    </row>
    <row r="2" spans="3:72" ht="36.95" customHeight="1">
      <c r="AR2" s="333" t="s">
        <v>8</v>
      </c>
      <c r="AS2" s="334"/>
      <c r="AT2" s="334"/>
      <c r="AU2" s="334"/>
      <c r="AV2" s="334"/>
      <c r="AW2" s="334"/>
      <c r="AX2" s="334"/>
      <c r="AY2" s="334"/>
      <c r="AZ2" s="334"/>
      <c r="BA2" s="334"/>
      <c r="BB2" s="334"/>
      <c r="BC2" s="334"/>
      <c r="BD2" s="334"/>
      <c r="BE2" s="334"/>
      <c r="BS2" s="14" t="s">
        <v>9</v>
      </c>
      <c r="BT2" s="14" t="s">
        <v>10</v>
      </c>
    </row>
    <row r="3" spans="2:72"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7"/>
      <c r="BS3" s="14" t="s">
        <v>9</v>
      </c>
      <c r="BT3" s="14" t="s">
        <v>11</v>
      </c>
    </row>
    <row r="4" spans="2:71" ht="36.95" customHeight="1">
      <c r="B4" s="18"/>
      <c r="C4" s="19"/>
      <c r="D4" s="20" t="s">
        <v>12</v>
      </c>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21"/>
      <c r="AS4" s="22" t="s">
        <v>13</v>
      </c>
      <c r="BE4" s="23" t="s">
        <v>14</v>
      </c>
      <c r="BS4" s="14" t="s">
        <v>15</v>
      </c>
    </row>
    <row r="5" spans="2:71" ht="14.45" customHeight="1">
      <c r="B5" s="18"/>
      <c r="C5" s="19"/>
      <c r="D5" s="24" t="s">
        <v>16</v>
      </c>
      <c r="E5" s="19"/>
      <c r="F5" s="19"/>
      <c r="G5" s="19"/>
      <c r="H5" s="19"/>
      <c r="I5" s="19"/>
      <c r="J5" s="19"/>
      <c r="K5" s="361" t="s">
        <v>17</v>
      </c>
      <c r="L5" s="362"/>
      <c r="M5" s="362"/>
      <c r="N5" s="362"/>
      <c r="O5" s="362"/>
      <c r="P5" s="362"/>
      <c r="Q5" s="362"/>
      <c r="R5" s="362"/>
      <c r="S5" s="362"/>
      <c r="T5" s="362"/>
      <c r="U5" s="362"/>
      <c r="V5" s="362"/>
      <c r="W5" s="362"/>
      <c r="X5" s="362"/>
      <c r="Y5" s="362"/>
      <c r="Z5" s="362"/>
      <c r="AA5" s="362"/>
      <c r="AB5" s="362"/>
      <c r="AC5" s="362"/>
      <c r="AD5" s="362"/>
      <c r="AE5" s="362"/>
      <c r="AF5" s="362"/>
      <c r="AG5" s="362"/>
      <c r="AH5" s="362"/>
      <c r="AI5" s="362"/>
      <c r="AJ5" s="362"/>
      <c r="AK5" s="362"/>
      <c r="AL5" s="362"/>
      <c r="AM5" s="362"/>
      <c r="AN5" s="362"/>
      <c r="AO5" s="362"/>
      <c r="AP5" s="19"/>
      <c r="AQ5" s="21"/>
      <c r="BE5" s="359" t="s">
        <v>18</v>
      </c>
      <c r="BS5" s="14" t="s">
        <v>9</v>
      </c>
    </row>
    <row r="6" spans="2:71" ht="36.95" customHeight="1">
      <c r="B6" s="18"/>
      <c r="C6" s="19"/>
      <c r="D6" s="26" t="s">
        <v>19</v>
      </c>
      <c r="E6" s="19"/>
      <c r="F6" s="19"/>
      <c r="G6" s="19"/>
      <c r="H6" s="19"/>
      <c r="I6" s="19"/>
      <c r="J6" s="19"/>
      <c r="K6" s="363" t="s">
        <v>20</v>
      </c>
      <c r="L6" s="362"/>
      <c r="M6" s="362"/>
      <c r="N6" s="362"/>
      <c r="O6" s="362"/>
      <c r="P6" s="362"/>
      <c r="Q6" s="362"/>
      <c r="R6" s="362"/>
      <c r="S6" s="362"/>
      <c r="T6" s="362"/>
      <c r="U6" s="362"/>
      <c r="V6" s="362"/>
      <c r="W6" s="362"/>
      <c r="X6" s="362"/>
      <c r="Y6" s="362"/>
      <c r="Z6" s="362"/>
      <c r="AA6" s="362"/>
      <c r="AB6" s="362"/>
      <c r="AC6" s="362"/>
      <c r="AD6" s="362"/>
      <c r="AE6" s="362"/>
      <c r="AF6" s="362"/>
      <c r="AG6" s="362"/>
      <c r="AH6" s="362"/>
      <c r="AI6" s="362"/>
      <c r="AJ6" s="362"/>
      <c r="AK6" s="362"/>
      <c r="AL6" s="362"/>
      <c r="AM6" s="362"/>
      <c r="AN6" s="362"/>
      <c r="AO6" s="362"/>
      <c r="AP6" s="19"/>
      <c r="AQ6" s="21"/>
      <c r="BE6" s="360"/>
      <c r="BS6" s="14" t="s">
        <v>9</v>
      </c>
    </row>
    <row r="7" spans="2:71" ht="14.45" customHeight="1">
      <c r="B7" s="18"/>
      <c r="C7" s="19"/>
      <c r="D7" s="27" t="s">
        <v>21</v>
      </c>
      <c r="E7" s="19"/>
      <c r="F7" s="19"/>
      <c r="G7" s="19"/>
      <c r="H7" s="19"/>
      <c r="I7" s="19"/>
      <c r="J7" s="19"/>
      <c r="K7" s="25" t="s">
        <v>5</v>
      </c>
      <c r="L7" s="19"/>
      <c r="M7" s="19"/>
      <c r="N7" s="19"/>
      <c r="O7" s="19"/>
      <c r="P7" s="19"/>
      <c r="Q7" s="19"/>
      <c r="R7" s="19"/>
      <c r="S7" s="19"/>
      <c r="T7" s="19"/>
      <c r="U7" s="19"/>
      <c r="V7" s="19"/>
      <c r="W7" s="19"/>
      <c r="X7" s="19"/>
      <c r="Y7" s="19"/>
      <c r="Z7" s="19"/>
      <c r="AA7" s="19"/>
      <c r="AB7" s="19"/>
      <c r="AC7" s="19"/>
      <c r="AD7" s="19"/>
      <c r="AE7" s="19"/>
      <c r="AF7" s="19"/>
      <c r="AG7" s="19"/>
      <c r="AH7" s="19"/>
      <c r="AI7" s="19"/>
      <c r="AJ7" s="19"/>
      <c r="AK7" s="27" t="s">
        <v>22</v>
      </c>
      <c r="AL7" s="19"/>
      <c r="AM7" s="19"/>
      <c r="AN7" s="25" t="s">
        <v>5</v>
      </c>
      <c r="AO7" s="19"/>
      <c r="AP7" s="19"/>
      <c r="AQ7" s="21"/>
      <c r="BE7" s="360"/>
      <c r="BS7" s="14" t="s">
        <v>9</v>
      </c>
    </row>
    <row r="8" spans="2:71" ht="14.45" customHeight="1">
      <c r="B8" s="18"/>
      <c r="C8" s="19"/>
      <c r="D8" s="27" t="s">
        <v>23</v>
      </c>
      <c r="E8" s="19"/>
      <c r="F8" s="19"/>
      <c r="G8" s="19"/>
      <c r="H8" s="19"/>
      <c r="I8" s="19"/>
      <c r="J8" s="19"/>
      <c r="K8" s="25" t="s">
        <v>24</v>
      </c>
      <c r="L8" s="19"/>
      <c r="M8" s="19"/>
      <c r="N8" s="19"/>
      <c r="O8" s="19"/>
      <c r="P8" s="19"/>
      <c r="Q8" s="19"/>
      <c r="R8" s="19"/>
      <c r="S8" s="19"/>
      <c r="T8" s="19"/>
      <c r="U8" s="19"/>
      <c r="V8" s="19"/>
      <c r="W8" s="19"/>
      <c r="X8" s="19"/>
      <c r="Y8" s="19"/>
      <c r="Z8" s="19"/>
      <c r="AA8" s="19"/>
      <c r="AB8" s="19"/>
      <c r="AC8" s="19"/>
      <c r="AD8" s="19"/>
      <c r="AE8" s="19"/>
      <c r="AF8" s="19"/>
      <c r="AG8" s="19"/>
      <c r="AH8" s="19"/>
      <c r="AI8" s="19"/>
      <c r="AJ8" s="19"/>
      <c r="AK8" s="27" t="s">
        <v>25</v>
      </c>
      <c r="AL8" s="19"/>
      <c r="AM8" s="19"/>
      <c r="AN8" s="28" t="s">
        <v>26</v>
      </c>
      <c r="AO8" s="19"/>
      <c r="AP8" s="19"/>
      <c r="AQ8" s="21"/>
      <c r="BE8" s="360"/>
      <c r="BS8" s="14" t="s">
        <v>9</v>
      </c>
    </row>
    <row r="9" spans="2:71" ht="14.45" customHeight="1">
      <c r="B9" s="18"/>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21"/>
      <c r="BE9" s="360"/>
      <c r="BS9" s="14" t="s">
        <v>9</v>
      </c>
    </row>
    <row r="10" spans="2:71" ht="14.45" customHeight="1">
      <c r="B10" s="18"/>
      <c r="C10" s="19"/>
      <c r="D10" s="27" t="s">
        <v>27</v>
      </c>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7" t="s">
        <v>28</v>
      </c>
      <c r="AL10" s="19"/>
      <c r="AM10" s="19"/>
      <c r="AN10" s="25" t="s">
        <v>5</v>
      </c>
      <c r="AO10" s="19"/>
      <c r="AP10" s="19"/>
      <c r="AQ10" s="21"/>
      <c r="BE10" s="360"/>
      <c r="BS10" s="14" t="s">
        <v>9</v>
      </c>
    </row>
    <row r="11" spans="2:71" ht="18.4" customHeight="1">
      <c r="B11" s="18"/>
      <c r="C11" s="19"/>
      <c r="D11" s="19"/>
      <c r="E11" s="25" t="s">
        <v>29</v>
      </c>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7" t="s">
        <v>30</v>
      </c>
      <c r="AL11" s="19"/>
      <c r="AM11" s="19"/>
      <c r="AN11" s="25" t="s">
        <v>5</v>
      </c>
      <c r="AO11" s="19"/>
      <c r="AP11" s="19"/>
      <c r="AQ11" s="21"/>
      <c r="BE11" s="360"/>
      <c r="BS11" s="14" t="s">
        <v>9</v>
      </c>
    </row>
    <row r="12" spans="2:71" ht="6.95" customHeight="1">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21"/>
      <c r="BE12" s="360"/>
      <c r="BS12" s="14" t="s">
        <v>9</v>
      </c>
    </row>
    <row r="13" spans="2:71" ht="14.45" customHeight="1">
      <c r="B13" s="18"/>
      <c r="C13" s="19"/>
      <c r="D13" s="27" t="s">
        <v>31</v>
      </c>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27" t="s">
        <v>28</v>
      </c>
      <c r="AL13" s="19"/>
      <c r="AM13" s="19"/>
      <c r="AN13" s="29" t="s">
        <v>32</v>
      </c>
      <c r="AO13" s="19"/>
      <c r="AP13" s="19"/>
      <c r="AQ13" s="21"/>
      <c r="BE13" s="360"/>
      <c r="BS13" s="14" t="s">
        <v>9</v>
      </c>
    </row>
    <row r="14" spans="2:71" ht="15">
      <c r="B14" s="18"/>
      <c r="C14" s="19"/>
      <c r="D14" s="19"/>
      <c r="E14" s="364" t="s">
        <v>32</v>
      </c>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27" t="s">
        <v>30</v>
      </c>
      <c r="AL14" s="19"/>
      <c r="AM14" s="19"/>
      <c r="AN14" s="29" t="s">
        <v>32</v>
      </c>
      <c r="AO14" s="19"/>
      <c r="AP14" s="19"/>
      <c r="AQ14" s="21"/>
      <c r="BE14" s="360"/>
      <c r="BS14" s="14" t="s">
        <v>9</v>
      </c>
    </row>
    <row r="15" spans="2:71" ht="6.95" customHeight="1">
      <c r="B15" s="18"/>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21"/>
      <c r="BE15" s="360"/>
      <c r="BS15" s="14" t="s">
        <v>6</v>
      </c>
    </row>
    <row r="16" spans="2:71" ht="14.45" customHeight="1">
      <c r="B16" s="18"/>
      <c r="C16" s="19"/>
      <c r="D16" s="27" t="s">
        <v>33</v>
      </c>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27" t="s">
        <v>28</v>
      </c>
      <c r="AL16" s="19"/>
      <c r="AM16" s="19"/>
      <c r="AN16" s="25" t="s">
        <v>5</v>
      </c>
      <c r="AO16" s="19"/>
      <c r="AP16" s="19"/>
      <c r="AQ16" s="21"/>
      <c r="BE16" s="360"/>
      <c r="BS16" s="14" t="s">
        <v>6</v>
      </c>
    </row>
    <row r="17" spans="2:71" ht="18.4" customHeight="1">
      <c r="B17" s="18"/>
      <c r="C17" s="19"/>
      <c r="D17" s="19"/>
      <c r="E17" s="25" t="s">
        <v>34</v>
      </c>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27" t="s">
        <v>30</v>
      </c>
      <c r="AL17" s="19"/>
      <c r="AM17" s="19"/>
      <c r="AN17" s="25" t="s">
        <v>5</v>
      </c>
      <c r="AO17" s="19"/>
      <c r="AP17" s="19"/>
      <c r="AQ17" s="21"/>
      <c r="BE17" s="360"/>
      <c r="BS17" s="14" t="s">
        <v>35</v>
      </c>
    </row>
    <row r="18" spans="2:71" ht="6.95" customHeight="1">
      <c r="B18" s="18"/>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21"/>
      <c r="BE18" s="360"/>
      <c r="BS18" s="14" t="s">
        <v>9</v>
      </c>
    </row>
    <row r="19" spans="2:71" ht="14.45" customHeight="1">
      <c r="B19" s="18"/>
      <c r="C19" s="19"/>
      <c r="D19" s="27" t="s">
        <v>36</v>
      </c>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21"/>
      <c r="BE19" s="360"/>
      <c r="BS19" s="14" t="s">
        <v>9</v>
      </c>
    </row>
    <row r="20" spans="2:71" ht="16.5" customHeight="1">
      <c r="B20" s="18"/>
      <c r="C20" s="19"/>
      <c r="D20" s="19"/>
      <c r="E20" s="366" t="s">
        <v>5</v>
      </c>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19"/>
      <c r="AP20" s="19"/>
      <c r="AQ20" s="21"/>
      <c r="BE20" s="360"/>
      <c r="BS20" s="14" t="s">
        <v>6</v>
      </c>
    </row>
    <row r="21" spans="2:57" ht="6.95" customHeight="1">
      <c r="B21" s="18"/>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21"/>
      <c r="BE21" s="360"/>
    </row>
    <row r="22" spans="2:57" ht="6.95" customHeight="1">
      <c r="B22" s="18"/>
      <c r="C22" s="19"/>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30"/>
      <c r="AK22" s="30"/>
      <c r="AL22" s="30"/>
      <c r="AM22" s="30"/>
      <c r="AN22" s="30"/>
      <c r="AO22" s="30"/>
      <c r="AP22" s="19"/>
      <c r="AQ22" s="21"/>
      <c r="BE22" s="360"/>
    </row>
    <row r="23" spans="2:57" s="1" customFormat="1" ht="25.9" customHeight="1">
      <c r="B23" s="31"/>
      <c r="C23" s="32"/>
      <c r="D23" s="33" t="s">
        <v>37</v>
      </c>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67">
        <f>ROUND(AG51,2)</f>
        <v>0</v>
      </c>
      <c r="AL23" s="368"/>
      <c r="AM23" s="368"/>
      <c r="AN23" s="368"/>
      <c r="AO23" s="368"/>
      <c r="AP23" s="32"/>
      <c r="AQ23" s="35"/>
      <c r="BE23" s="360"/>
    </row>
    <row r="24" spans="2:57" s="1" customFormat="1" ht="6.95" customHeight="1">
      <c r="B24" s="31"/>
      <c r="C24" s="3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5"/>
      <c r="BE24" s="360"/>
    </row>
    <row r="25" spans="2:57" s="1" customFormat="1" ht="13.5">
      <c r="B25" s="31"/>
      <c r="C25" s="32"/>
      <c r="D25" s="32"/>
      <c r="E25" s="32"/>
      <c r="F25" s="32"/>
      <c r="G25" s="32"/>
      <c r="H25" s="32"/>
      <c r="I25" s="32"/>
      <c r="J25" s="32"/>
      <c r="K25" s="32"/>
      <c r="L25" s="369" t="s">
        <v>38</v>
      </c>
      <c r="M25" s="369"/>
      <c r="N25" s="369"/>
      <c r="O25" s="369"/>
      <c r="P25" s="32"/>
      <c r="Q25" s="32"/>
      <c r="R25" s="32"/>
      <c r="S25" s="32"/>
      <c r="T25" s="32"/>
      <c r="U25" s="32"/>
      <c r="V25" s="32"/>
      <c r="W25" s="369" t="s">
        <v>39</v>
      </c>
      <c r="X25" s="369"/>
      <c r="Y25" s="369"/>
      <c r="Z25" s="369"/>
      <c r="AA25" s="369"/>
      <c r="AB25" s="369"/>
      <c r="AC25" s="369"/>
      <c r="AD25" s="369"/>
      <c r="AE25" s="369"/>
      <c r="AF25" s="32"/>
      <c r="AG25" s="32"/>
      <c r="AH25" s="32"/>
      <c r="AI25" s="32"/>
      <c r="AJ25" s="32"/>
      <c r="AK25" s="369" t="s">
        <v>40</v>
      </c>
      <c r="AL25" s="369"/>
      <c r="AM25" s="369"/>
      <c r="AN25" s="369"/>
      <c r="AO25" s="369"/>
      <c r="AP25" s="32"/>
      <c r="AQ25" s="35"/>
      <c r="BE25" s="360"/>
    </row>
    <row r="26" spans="2:57" s="2" customFormat="1" ht="14.45" customHeight="1">
      <c r="B26" s="36"/>
      <c r="C26" s="37"/>
      <c r="D26" s="38" t="s">
        <v>41</v>
      </c>
      <c r="E26" s="37"/>
      <c r="F26" s="38" t="s">
        <v>42</v>
      </c>
      <c r="G26" s="37"/>
      <c r="H26" s="37"/>
      <c r="I26" s="37"/>
      <c r="J26" s="37"/>
      <c r="K26" s="37"/>
      <c r="L26" s="350">
        <v>0.21</v>
      </c>
      <c r="M26" s="346"/>
      <c r="N26" s="346"/>
      <c r="O26" s="346"/>
      <c r="P26" s="37"/>
      <c r="Q26" s="37"/>
      <c r="R26" s="37"/>
      <c r="S26" s="37"/>
      <c r="T26" s="37"/>
      <c r="U26" s="37"/>
      <c r="V26" s="37"/>
      <c r="W26" s="345">
        <f>ROUND(AZ51,2)</f>
        <v>0</v>
      </c>
      <c r="X26" s="346"/>
      <c r="Y26" s="346"/>
      <c r="Z26" s="346"/>
      <c r="AA26" s="346"/>
      <c r="AB26" s="346"/>
      <c r="AC26" s="346"/>
      <c r="AD26" s="346"/>
      <c r="AE26" s="346"/>
      <c r="AF26" s="37"/>
      <c r="AG26" s="37"/>
      <c r="AH26" s="37"/>
      <c r="AI26" s="37"/>
      <c r="AJ26" s="37"/>
      <c r="AK26" s="345">
        <f>ROUND(AV51,2)</f>
        <v>0</v>
      </c>
      <c r="AL26" s="346"/>
      <c r="AM26" s="346"/>
      <c r="AN26" s="346"/>
      <c r="AO26" s="346"/>
      <c r="AP26" s="37"/>
      <c r="AQ26" s="39"/>
      <c r="BE26" s="360"/>
    </row>
    <row r="27" spans="2:57" s="2" customFormat="1" ht="14.45" customHeight="1">
      <c r="B27" s="36"/>
      <c r="C27" s="37"/>
      <c r="D27" s="37"/>
      <c r="E27" s="37"/>
      <c r="F27" s="38" t="s">
        <v>43</v>
      </c>
      <c r="G27" s="37"/>
      <c r="H27" s="37"/>
      <c r="I27" s="37"/>
      <c r="J27" s="37"/>
      <c r="K27" s="37"/>
      <c r="L27" s="350">
        <v>0.15</v>
      </c>
      <c r="M27" s="346"/>
      <c r="N27" s="346"/>
      <c r="O27" s="346"/>
      <c r="P27" s="37"/>
      <c r="Q27" s="37"/>
      <c r="R27" s="37"/>
      <c r="S27" s="37"/>
      <c r="T27" s="37"/>
      <c r="U27" s="37"/>
      <c r="V27" s="37"/>
      <c r="W27" s="345">
        <f>ROUND(BA51,2)</f>
        <v>0</v>
      </c>
      <c r="X27" s="346"/>
      <c r="Y27" s="346"/>
      <c r="Z27" s="346"/>
      <c r="AA27" s="346"/>
      <c r="AB27" s="346"/>
      <c r="AC27" s="346"/>
      <c r="AD27" s="346"/>
      <c r="AE27" s="346"/>
      <c r="AF27" s="37"/>
      <c r="AG27" s="37"/>
      <c r="AH27" s="37"/>
      <c r="AI27" s="37"/>
      <c r="AJ27" s="37"/>
      <c r="AK27" s="345">
        <f>ROUND(AW51,2)</f>
        <v>0</v>
      </c>
      <c r="AL27" s="346"/>
      <c r="AM27" s="346"/>
      <c r="AN27" s="346"/>
      <c r="AO27" s="346"/>
      <c r="AP27" s="37"/>
      <c r="AQ27" s="39"/>
      <c r="BE27" s="360"/>
    </row>
    <row r="28" spans="2:57" s="2" customFormat="1" ht="14.45" customHeight="1" hidden="1">
      <c r="B28" s="36"/>
      <c r="C28" s="37"/>
      <c r="D28" s="37"/>
      <c r="E28" s="37"/>
      <c r="F28" s="38" t="s">
        <v>44</v>
      </c>
      <c r="G28" s="37"/>
      <c r="H28" s="37"/>
      <c r="I28" s="37"/>
      <c r="J28" s="37"/>
      <c r="K28" s="37"/>
      <c r="L28" s="350">
        <v>0.21</v>
      </c>
      <c r="M28" s="346"/>
      <c r="N28" s="346"/>
      <c r="O28" s="346"/>
      <c r="P28" s="37"/>
      <c r="Q28" s="37"/>
      <c r="R28" s="37"/>
      <c r="S28" s="37"/>
      <c r="T28" s="37"/>
      <c r="U28" s="37"/>
      <c r="V28" s="37"/>
      <c r="W28" s="345">
        <f>ROUND(BB51,2)</f>
        <v>0</v>
      </c>
      <c r="X28" s="346"/>
      <c r="Y28" s="346"/>
      <c r="Z28" s="346"/>
      <c r="AA28" s="346"/>
      <c r="AB28" s="346"/>
      <c r="AC28" s="346"/>
      <c r="AD28" s="346"/>
      <c r="AE28" s="346"/>
      <c r="AF28" s="37"/>
      <c r="AG28" s="37"/>
      <c r="AH28" s="37"/>
      <c r="AI28" s="37"/>
      <c r="AJ28" s="37"/>
      <c r="AK28" s="345">
        <v>0</v>
      </c>
      <c r="AL28" s="346"/>
      <c r="AM28" s="346"/>
      <c r="AN28" s="346"/>
      <c r="AO28" s="346"/>
      <c r="AP28" s="37"/>
      <c r="AQ28" s="39"/>
      <c r="BE28" s="360"/>
    </row>
    <row r="29" spans="2:57" s="2" customFormat="1" ht="14.45" customHeight="1" hidden="1">
      <c r="B29" s="36"/>
      <c r="C29" s="37"/>
      <c r="D29" s="37"/>
      <c r="E29" s="37"/>
      <c r="F29" s="38" t="s">
        <v>45</v>
      </c>
      <c r="G29" s="37"/>
      <c r="H29" s="37"/>
      <c r="I29" s="37"/>
      <c r="J29" s="37"/>
      <c r="K29" s="37"/>
      <c r="L29" s="350">
        <v>0.15</v>
      </c>
      <c r="M29" s="346"/>
      <c r="N29" s="346"/>
      <c r="O29" s="346"/>
      <c r="P29" s="37"/>
      <c r="Q29" s="37"/>
      <c r="R29" s="37"/>
      <c r="S29" s="37"/>
      <c r="T29" s="37"/>
      <c r="U29" s="37"/>
      <c r="V29" s="37"/>
      <c r="W29" s="345">
        <f>ROUND(BC51,2)</f>
        <v>0</v>
      </c>
      <c r="X29" s="346"/>
      <c r="Y29" s="346"/>
      <c r="Z29" s="346"/>
      <c r="AA29" s="346"/>
      <c r="AB29" s="346"/>
      <c r="AC29" s="346"/>
      <c r="AD29" s="346"/>
      <c r="AE29" s="346"/>
      <c r="AF29" s="37"/>
      <c r="AG29" s="37"/>
      <c r="AH29" s="37"/>
      <c r="AI29" s="37"/>
      <c r="AJ29" s="37"/>
      <c r="AK29" s="345">
        <v>0</v>
      </c>
      <c r="AL29" s="346"/>
      <c r="AM29" s="346"/>
      <c r="AN29" s="346"/>
      <c r="AO29" s="346"/>
      <c r="AP29" s="37"/>
      <c r="AQ29" s="39"/>
      <c r="BE29" s="360"/>
    </row>
    <row r="30" spans="2:57" s="2" customFormat="1" ht="14.45" customHeight="1" hidden="1">
      <c r="B30" s="36"/>
      <c r="C30" s="37"/>
      <c r="D30" s="37"/>
      <c r="E30" s="37"/>
      <c r="F30" s="38" t="s">
        <v>46</v>
      </c>
      <c r="G30" s="37"/>
      <c r="H30" s="37"/>
      <c r="I30" s="37"/>
      <c r="J30" s="37"/>
      <c r="K30" s="37"/>
      <c r="L30" s="350">
        <v>0</v>
      </c>
      <c r="M30" s="346"/>
      <c r="N30" s="346"/>
      <c r="O30" s="346"/>
      <c r="P30" s="37"/>
      <c r="Q30" s="37"/>
      <c r="R30" s="37"/>
      <c r="S30" s="37"/>
      <c r="T30" s="37"/>
      <c r="U30" s="37"/>
      <c r="V30" s="37"/>
      <c r="W30" s="345">
        <f>ROUND(BD51,2)</f>
        <v>0</v>
      </c>
      <c r="X30" s="346"/>
      <c r="Y30" s="346"/>
      <c r="Z30" s="346"/>
      <c r="AA30" s="346"/>
      <c r="AB30" s="346"/>
      <c r="AC30" s="346"/>
      <c r="AD30" s="346"/>
      <c r="AE30" s="346"/>
      <c r="AF30" s="37"/>
      <c r="AG30" s="37"/>
      <c r="AH30" s="37"/>
      <c r="AI30" s="37"/>
      <c r="AJ30" s="37"/>
      <c r="AK30" s="345">
        <v>0</v>
      </c>
      <c r="AL30" s="346"/>
      <c r="AM30" s="346"/>
      <c r="AN30" s="346"/>
      <c r="AO30" s="346"/>
      <c r="AP30" s="37"/>
      <c r="AQ30" s="39"/>
      <c r="BE30" s="360"/>
    </row>
    <row r="31" spans="2:57" s="1" customFormat="1" ht="6.9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5"/>
      <c r="BE31" s="360"/>
    </row>
    <row r="32" spans="2:57" s="1" customFormat="1" ht="25.9" customHeight="1">
      <c r="B32" s="31"/>
      <c r="C32" s="40"/>
      <c r="D32" s="41" t="s">
        <v>47</v>
      </c>
      <c r="E32" s="42"/>
      <c r="F32" s="42"/>
      <c r="G32" s="42"/>
      <c r="H32" s="42"/>
      <c r="I32" s="42"/>
      <c r="J32" s="42"/>
      <c r="K32" s="42"/>
      <c r="L32" s="42"/>
      <c r="M32" s="42"/>
      <c r="N32" s="42"/>
      <c r="O32" s="42"/>
      <c r="P32" s="42"/>
      <c r="Q32" s="42"/>
      <c r="R32" s="42"/>
      <c r="S32" s="42"/>
      <c r="T32" s="43" t="s">
        <v>48</v>
      </c>
      <c r="U32" s="42"/>
      <c r="V32" s="42"/>
      <c r="W32" s="42"/>
      <c r="X32" s="355" t="s">
        <v>49</v>
      </c>
      <c r="Y32" s="356"/>
      <c r="Z32" s="356"/>
      <c r="AA32" s="356"/>
      <c r="AB32" s="356"/>
      <c r="AC32" s="42"/>
      <c r="AD32" s="42"/>
      <c r="AE32" s="42"/>
      <c r="AF32" s="42"/>
      <c r="AG32" s="42"/>
      <c r="AH32" s="42"/>
      <c r="AI32" s="42"/>
      <c r="AJ32" s="42"/>
      <c r="AK32" s="357">
        <f>SUM(AK23:AK30)</f>
        <v>0</v>
      </c>
      <c r="AL32" s="356"/>
      <c r="AM32" s="356"/>
      <c r="AN32" s="356"/>
      <c r="AO32" s="358"/>
      <c r="AP32" s="40"/>
      <c r="AQ32" s="44"/>
      <c r="BE32" s="360"/>
    </row>
    <row r="33" spans="2:43" s="1" customFormat="1" ht="6.95" customHeight="1">
      <c r="B33" s="31"/>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5"/>
    </row>
    <row r="34" spans="2:43" s="1" customFormat="1" ht="6.95" customHeight="1">
      <c r="B34" s="45"/>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7"/>
    </row>
    <row r="38" spans="2:44" s="1" customFormat="1" ht="6.95" customHeight="1">
      <c r="B38" s="48"/>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31"/>
    </row>
    <row r="39" spans="2:44" s="1" customFormat="1" ht="36.95" customHeight="1">
      <c r="B39" s="31"/>
      <c r="C39" s="50" t="s">
        <v>50</v>
      </c>
      <c r="AR39" s="31"/>
    </row>
    <row r="40" spans="2:44" s="1" customFormat="1" ht="6.95" customHeight="1">
      <c r="B40" s="31"/>
      <c r="AR40" s="31"/>
    </row>
    <row r="41" spans="2:44" s="3" customFormat="1" ht="14.45" customHeight="1">
      <c r="B41" s="51"/>
      <c r="C41" s="52" t="s">
        <v>16</v>
      </c>
      <c r="L41" s="3" t="str">
        <f>K5</f>
        <v>275/2018</v>
      </c>
      <c r="AR41" s="51"/>
    </row>
    <row r="42" spans="2:44" s="4" customFormat="1" ht="36.95" customHeight="1">
      <c r="B42" s="53"/>
      <c r="C42" s="54" t="s">
        <v>19</v>
      </c>
      <c r="L42" s="337" t="str">
        <f>K6</f>
        <v>Pracoviště PET CT v Pardubické nemocnici 125, 530 02 Pardubice</v>
      </c>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R42" s="53"/>
    </row>
    <row r="43" spans="2:44" s="1" customFormat="1" ht="6.95" customHeight="1">
      <c r="B43" s="31"/>
      <c r="AR43" s="31"/>
    </row>
    <row r="44" spans="2:44" s="1" customFormat="1" ht="15">
      <c r="B44" s="31"/>
      <c r="C44" s="52" t="s">
        <v>23</v>
      </c>
      <c r="L44" s="55" t="str">
        <f>IF(K8="","",K8)</f>
        <v>Nemocnice Pardubice</v>
      </c>
      <c r="AI44" s="52" t="s">
        <v>25</v>
      </c>
      <c r="AM44" s="339" t="str">
        <f>IF(AN8="","",AN8)</f>
        <v>12. 10. 2018</v>
      </c>
      <c r="AN44" s="339"/>
      <c r="AR44" s="31"/>
    </row>
    <row r="45" spans="2:44" s="1" customFormat="1" ht="6.95" customHeight="1">
      <c r="B45" s="31"/>
      <c r="AR45" s="31"/>
    </row>
    <row r="46" spans="2:56" s="1" customFormat="1" ht="15">
      <c r="B46" s="31"/>
      <c r="C46" s="52" t="s">
        <v>27</v>
      </c>
      <c r="L46" s="3" t="str">
        <f>IF(E11="","",E11)</f>
        <v>Pardubický kraj, Komenského náměstí</v>
      </c>
      <c r="AI46" s="52" t="s">
        <v>33</v>
      </c>
      <c r="AM46" s="340" t="str">
        <f>IF(E17="","",E17)</f>
        <v>JIKA CZ</v>
      </c>
      <c r="AN46" s="340"/>
      <c r="AO46" s="340"/>
      <c r="AP46" s="340"/>
      <c r="AR46" s="31"/>
      <c r="AS46" s="341" t="s">
        <v>51</v>
      </c>
      <c r="AT46" s="342"/>
      <c r="AU46" s="56"/>
      <c r="AV46" s="56"/>
      <c r="AW46" s="56"/>
      <c r="AX46" s="56"/>
      <c r="AY46" s="56"/>
      <c r="AZ46" s="56"/>
      <c r="BA46" s="56"/>
      <c r="BB46" s="56"/>
      <c r="BC46" s="56"/>
      <c r="BD46" s="57"/>
    </row>
    <row r="47" spans="2:56" s="1" customFormat="1" ht="15">
      <c r="B47" s="31"/>
      <c r="C47" s="52" t="s">
        <v>31</v>
      </c>
      <c r="L47" s="3" t="str">
        <f>IF(E14="Vyplň údaj","",E14)</f>
        <v/>
      </c>
      <c r="AR47" s="31"/>
      <c r="AS47" s="343"/>
      <c r="AT47" s="344"/>
      <c r="AU47" s="32"/>
      <c r="AV47" s="32"/>
      <c r="AW47" s="32"/>
      <c r="AX47" s="32"/>
      <c r="AY47" s="32"/>
      <c r="AZ47" s="32"/>
      <c r="BA47" s="32"/>
      <c r="BB47" s="32"/>
      <c r="BC47" s="32"/>
      <c r="BD47" s="58"/>
    </row>
    <row r="48" spans="2:56" s="1" customFormat="1" ht="10.9" customHeight="1">
      <c r="B48" s="31"/>
      <c r="AR48" s="31"/>
      <c r="AS48" s="343"/>
      <c r="AT48" s="344"/>
      <c r="AU48" s="32"/>
      <c r="AV48" s="32"/>
      <c r="AW48" s="32"/>
      <c r="AX48" s="32"/>
      <c r="AY48" s="32"/>
      <c r="AZ48" s="32"/>
      <c r="BA48" s="32"/>
      <c r="BB48" s="32"/>
      <c r="BC48" s="32"/>
      <c r="BD48" s="58"/>
    </row>
    <row r="49" spans="2:56" s="1" customFormat="1" ht="29.25" customHeight="1">
      <c r="B49" s="31"/>
      <c r="C49" s="351" t="s">
        <v>52</v>
      </c>
      <c r="D49" s="352"/>
      <c r="E49" s="352"/>
      <c r="F49" s="352"/>
      <c r="G49" s="352"/>
      <c r="H49" s="59"/>
      <c r="I49" s="353" t="s">
        <v>53</v>
      </c>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4" t="s">
        <v>54</v>
      </c>
      <c r="AH49" s="352"/>
      <c r="AI49" s="352"/>
      <c r="AJ49" s="352"/>
      <c r="AK49" s="352"/>
      <c r="AL49" s="352"/>
      <c r="AM49" s="352"/>
      <c r="AN49" s="353" t="s">
        <v>55</v>
      </c>
      <c r="AO49" s="352"/>
      <c r="AP49" s="352"/>
      <c r="AQ49" s="60" t="s">
        <v>56</v>
      </c>
      <c r="AR49" s="31"/>
      <c r="AS49" s="61" t="s">
        <v>57</v>
      </c>
      <c r="AT49" s="62" t="s">
        <v>58</v>
      </c>
      <c r="AU49" s="62" t="s">
        <v>59</v>
      </c>
      <c r="AV49" s="62" t="s">
        <v>60</v>
      </c>
      <c r="AW49" s="62" t="s">
        <v>61</v>
      </c>
      <c r="AX49" s="62" t="s">
        <v>62</v>
      </c>
      <c r="AY49" s="62" t="s">
        <v>63</v>
      </c>
      <c r="AZ49" s="62" t="s">
        <v>64</v>
      </c>
      <c r="BA49" s="62" t="s">
        <v>65</v>
      </c>
      <c r="BB49" s="62" t="s">
        <v>66</v>
      </c>
      <c r="BC49" s="62" t="s">
        <v>67</v>
      </c>
      <c r="BD49" s="63" t="s">
        <v>68</v>
      </c>
    </row>
    <row r="50" spans="2:56" s="1" customFormat="1" ht="10.9" customHeight="1">
      <c r="B50" s="31"/>
      <c r="AR50" s="31"/>
      <c r="AS50" s="64"/>
      <c r="AT50" s="56"/>
      <c r="AU50" s="56"/>
      <c r="AV50" s="56"/>
      <c r="AW50" s="56"/>
      <c r="AX50" s="56"/>
      <c r="AY50" s="56"/>
      <c r="AZ50" s="56"/>
      <c r="BA50" s="56"/>
      <c r="BB50" s="56"/>
      <c r="BC50" s="56"/>
      <c r="BD50" s="57"/>
    </row>
    <row r="51" spans="2:90" s="4" customFormat="1" ht="32.45" customHeight="1">
      <c r="B51" s="53"/>
      <c r="C51" s="65" t="s">
        <v>69</v>
      </c>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348">
        <f>ROUND(SUM(AG52:AG62),2)</f>
        <v>0</v>
      </c>
      <c r="AH51" s="348"/>
      <c r="AI51" s="348"/>
      <c r="AJ51" s="348"/>
      <c r="AK51" s="348"/>
      <c r="AL51" s="348"/>
      <c r="AM51" s="348"/>
      <c r="AN51" s="349">
        <f aca="true" t="shared" si="0" ref="AN51:AN62">SUM(AG51,AT51)</f>
        <v>0</v>
      </c>
      <c r="AO51" s="349"/>
      <c r="AP51" s="349"/>
      <c r="AQ51" s="67" t="s">
        <v>5</v>
      </c>
      <c r="AR51" s="53"/>
      <c r="AS51" s="68">
        <f>ROUND(SUM(AS52:AS62),2)</f>
        <v>0</v>
      </c>
      <c r="AT51" s="69">
        <f aca="true" t="shared" si="1" ref="AT51:AT62">ROUND(SUM(AV51:AW51),2)</f>
        <v>0</v>
      </c>
      <c r="AU51" s="70">
        <f>ROUND(SUM(AU52:AU62),5)</f>
        <v>0</v>
      </c>
      <c r="AV51" s="69">
        <f>ROUND(AZ51*L26,2)</f>
        <v>0</v>
      </c>
      <c r="AW51" s="69">
        <f>ROUND(BA51*L27,2)</f>
        <v>0</v>
      </c>
      <c r="AX51" s="69">
        <f>ROUND(BB51*L26,2)</f>
        <v>0</v>
      </c>
      <c r="AY51" s="69">
        <f>ROUND(BC51*L27,2)</f>
        <v>0</v>
      </c>
      <c r="AZ51" s="69">
        <f>ROUND(SUM(AZ52:AZ62),2)</f>
        <v>0</v>
      </c>
      <c r="BA51" s="69">
        <f>ROUND(SUM(BA52:BA62),2)</f>
        <v>0</v>
      </c>
      <c r="BB51" s="69">
        <f>ROUND(SUM(BB52:BB62),2)</f>
        <v>0</v>
      </c>
      <c r="BC51" s="69">
        <f>ROUND(SUM(BC52:BC62),2)</f>
        <v>0</v>
      </c>
      <c r="BD51" s="71">
        <f>ROUND(SUM(BD52:BD62),2)</f>
        <v>0</v>
      </c>
      <c r="BS51" s="54" t="s">
        <v>70</v>
      </c>
      <c r="BT51" s="54" t="s">
        <v>71</v>
      </c>
      <c r="BU51" s="72" t="s">
        <v>72</v>
      </c>
      <c r="BV51" s="54" t="s">
        <v>73</v>
      </c>
      <c r="BW51" s="54" t="s">
        <v>7</v>
      </c>
      <c r="BX51" s="54" t="s">
        <v>74</v>
      </c>
      <c r="CL51" s="54" t="s">
        <v>5</v>
      </c>
    </row>
    <row r="52" spans="1:91" s="5" customFormat="1" ht="16.5" customHeight="1">
      <c r="A52" s="73" t="s">
        <v>75</v>
      </c>
      <c r="B52" s="74"/>
      <c r="C52" s="75"/>
      <c r="D52" s="347" t="s">
        <v>76</v>
      </c>
      <c r="E52" s="347"/>
      <c r="F52" s="347"/>
      <c r="G52" s="347"/>
      <c r="H52" s="347"/>
      <c r="I52" s="76"/>
      <c r="J52" s="347" t="s">
        <v>77</v>
      </c>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35">
        <f>'01 - ASŘ'!J27</f>
        <v>0</v>
      </c>
      <c r="AH52" s="336"/>
      <c r="AI52" s="336"/>
      <c r="AJ52" s="336"/>
      <c r="AK52" s="336"/>
      <c r="AL52" s="336"/>
      <c r="AM52" s="336"/>
      <c r="AN52" s="335">
        <f t="shared" si="0"/>
        <v>0</v>
      </c>
      <c r="AO52" s="336"/>
      <c r="AP52" s="336"/>
      <c r="AQ52" s="77" t="s">
        <v>78</v>
      </c>
      <c r="AR52" s="74"/>
      <c r="AS52" s="78">
        <v>0</v>
      </c>
      <c r="AT52" s="79">
        <f t="shared" si="1"/>
        <v>0</v>
      </c>
      <c r="AU52" s="80">
        <f>'01 - ASŘ'!P103</f>
        <v>0</v>
      </c>
      <c r="AV52" s="79">
        <f>'01 - ASŘ'!J30</f>
        <v>0</v>
      </c>
      <c r="AW52" s="79">
        <f>'01 - ASŘ'!J31</f>
        <v>0</v>
      </c>
      <c r="AX52" s="79">
        <f>'01 - ASŘ'!J32</f>
        <v>0</v>
      </c>
      <c r="AY52" s="79">
        <f>'01 - ASŘ'!J33</f>
        <v>0</v>
      </c>
      <c r="AZ52" s="79">
        <f>'01 - ASŘ'!F30</f>
        <v>0</v>
      </c>
      <c r="BA52" s="79">
        <f>'01 - ASŘ'!F31</f>
        <v>0</v>
      </c>
      <c r="BB52" s="79">
        <f>'01 - ASŘ'!F32</f>
        <v>0</v>
      </c>
      <c r="BC52" s="79">
        <f>'01 - ASŘ'!F33</f>
        <v>0</v>
      </c>
      <c r="BD52" s="81">
        <f>'01 - ASŘ'!F34</f>
        <v>0</v>
      </c>
      <c r="BT52" s="82" t="s">
        <v>79</v>
      </c>
      <c r="BV52" s="82" t="s">
        <v>73</v>
      </c>
      <c r="BW52" s="82" t="s">
        <v>80</v>
      </c>
      <c r="BX52" s="82" t="s">
        <v>7</v>
      </c>
      <c r="CL52" s="82" t="s">
        <v>5</v>
      </c>
      <c r="CM52" s="82" t="s">
        <v>81</v>
      </c>
    </row>
    <row r="53" spans="1:91" s="5" customFormat="1" ht="16.5" customHeight="1">
      <c r="A53" s="73" t="s">
        <v>75</v>
      </c>
      <c r="B53" s="74"/>
      <c r="C53" s="75"/>
      <c r="D53" s="347" t="s">
        <v>82</v>
      </c>
      <c r="E53" s="347"/>
      <c r="F53" s="347"/>
      <c r="G53" s="347"/>
      <c r="H53" s="347"/>
      <c r="I53" s="76"/>
      <c r="J53" s="347" t="s">
        <v>83</v>
      </c>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35">
        <f>'02 - ÚT'!J27</f>
        <v>0</v>
      </c>
      <c r="AH53" s="336"/>
      <c r="AI53" s="336"/>
      <c r="AJ53" s="336"/>
      <c r="AK53" s="336"/>
      <c r="AL53" s="336"/>
      <c r="AM53" s="336"/>
      <c r="AN53" s="335">
        <f t="shared" si="0"/>
        <v>0</v>
      </c>
      <c r="AO53" s="336"/>
      <c r="AP53" s="336"/>
      <c r="AQ53" s="77" t="s">
        <v>78</v>
      </c>
      <c r="AR53" s="74"/>
      <c r="AS53" s="78">
        <v>0</v>
      </c>
      <c r="AT53" s="79">
        <f t="shared" si="1"/>
        <v>0</v>
      </c>
      <c r="AU53" s="80">
        <f>'02 - ÚT'!P78</f>
        <v>0</v>
      </c>
      <c r="AV53" s="79">
        <f>'02 - ÚT'!J30</f>
        <v>0</v>
      </c>
      <c r="AW53" s="79">
        <f>'02 - ÚT'!J31</f>
        <v>0</v>
      </c>
      <c r="AX53" s="79">
        <f>'02 - ÚT'!J32</f>
        <v>0</v>
      </c>
      <c r="AY53" s="79">
        <f>'02 - ÚT'!J33</f>
        <v>0</v>
      </c>
      <c r="AZ53" s="79">
        <f>'02 - ÚT'!F30</f>
        <v>0</v>
      </c>
      <c r="BA53" s="79">
        <f>'02 - ÚT'!F31</f>
        <v>0</v>
      </c>
      <c r="BB53" s="79">
        <f>'02 - ÚT'!F32</f>
        <v>0</v>
      </c>
      <c r="BC53" s="79">
        <f>'02 - ÚT'!F33</f>
        <v>0</v>
      </c>
      <c r="BD53" s="81">
        <f>'02 - ÚT'!F34</f>
        <v>0</v>
      </c>
      <c r="BT53" s="82" t="s">
        <v>79</v>
      </c>
      <c r="BV53" s="82" t="s">
        <v>73</v>
      </c>
      <c r="BW53" s="82" t="s">
        <v>84</v>
      </c>
      <c r="BX53" s="82" t="s">
        <v>7</v>
      </c>
      <c r="CL53" s="82" t="s">
        <v>5</v>
      </c>
      <c r="CM53" s="82" t="s">
        <v>81</v>
      </c>
    </row>
    <row r="54" spans="1:91" s="5" customFormat="1" ht="16.5" customHeight="1">
      <c r="A54" s="73" t="s">
        <v>75</v>
      </c>
      <c r="B54" s="74"/>
      <c r="C54" s="75"/>
      <c r="D54" s="347" t="s">
        <v>85</v>
      </c>
      <c r="E54" s="347"/>
      <c r="F54" s="347"/>
      <c r="G54" s="347"/>
      <c r="H54" s="347"/>
      <c r="I54" s="76"/>
      <c r="J54" s="347" t="s">
        <v>86</v>
      </c>
      <c r="K54" s="347"/>
      <c r="L54" s="347"/>
      <c r="M54" s="347"/>
      <c r="N54" s="347"/>
      <c r="O54" s="347"/>
      <c r="P54" s="347"/>
      <c r="Q54" s="347"/>
      <c r="R54" s="347"/>
      <c r="S54" s="347"/>
      <c r="T54" s="347"/>
      <c r="U54" s="347"/>
      <c r="V54" s="347"/>
      <c r="W54" s="347"/>
      <c r="X54" s="347"/>
      <c r="Y54" s="347"/>
      <c r="Z54" s="347"/>
      <c r="AA54" s="347"/>
      <c r="AB54" s="347"/>
      <c r="AC54" s="347"/>
      <c r="AD54" s="347"/>
      <c r="AE54" s="347"/>
      <c r="AF54" s="347"/>
      <c r="AG54" s="335">
        <f>'03 - VZT'!J27</f>
        <v>0</v>
      </c>
      <c r="AH54" s="336"/>
      <c r="AI54" s="336"/>
      <c r="AJ54" s="336"/>
      <c r="AK54" s="336"/>
      <c r="AL54" s="336"/>
      <c r="AM54" s="336"/>
      <c r="AN54" s="335">
        <f t="shared" si="0"/>
        <v>0</v>
      </c>
      <c r="AO54" s="336"/>
      <c r="AP54" s="336"/>
      <c r="AQ54" s="77" t="s">
        <v>78</v>
      </c>
      <c r="AR54" s="74"/>
      <c r="AS54" s="78">
        <v>0</v>
      </c>
      <c r="AT54" s="79">
        <f t="shared" si="1"/>
        <v>0</v>
      </c>
      <c r="AU54" s="80">
        <f>'03 - VZT'!P78</f>
        <v>0</v>
      </c>
      <c r="AV54" s="79">
        <f>'03 - VZT'!J30</f>
        <v>0</v>
      </c>
      <c r="AW54" s="79">
        <f>'03 - VZT'!J31</f>
        <v>0</v>
      </c>
      <c r="AX54" s="79">
        <f>'03 - VZT'!J32</f>
        <v>0</v>
      </c>
      <c r="AY54" s="79">
        <f>'03 - VZT'!J33</f>
        <v>0</v>
      </c>
      <c r="AZ54" s="79">
        <f>'03 - VZT'!F30</f>
        <v>0</v>
      </c>
      <c r="BA54" s="79">
        <f>'03 - VZT'!F31</f>
        <v>0</v>
      </c>
      <c r="BB54" s="79">
        <f>'03 - VZT'!F32</f>
        <v>0</v>
      </c>
      <c r="BC54" s="79">
        <f>'03 - VZT'!F33</f>
        <v>0</v>
      </c>
      <c r="BD54" s="81">
        <f>'03 - VZT'!F34</f>
        <v>0</v>
      </c>
      <c r="BT54" s="82" t="s">
        <v>79</v>
      </c>
      <c r="BV54" s="82" t="s">
        <v>73</v>
      </c>
      <c r="BW54" s="82" t="s">
        <v>87</v>
      </c>
      <c r="BX54" s="82" t="s">
        <v>7</v>
      </c>
      <c r="CL54" s="82" t="s">
        <v>5</v>
      </c>
      <c r="CM54" s="82" t="s">
        <v>81</v>
      </c>
    </row>
    <row r="55" spans="1:91" s="5" customFormat="1" ht="16.5" customHeight="1">
      <c r="A55" s="73" t="s">
        <v>75</v>
      </c>
      <c r="B55" s="74"/>
      <c r="C55" s="75"/>
      <c r="D55" s="347" t="s">
        <v>88</v>
      </c>
      <c r="E55" s="347"/>
      <c r="F55" s="347"/>
      <c r="G55" s="347"/>
      <c r="H55" s="347"/>
      <c r="I55" s="76"/>
      <c r="J55" s="347" t="s">
        <v>89</v>
      </c>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35">
        <f>'04 - MaR'!J27</f>
        <v>0</v>
      </c>
      <c r="AH55" s="336"/>
      <c r="AI55" s="336"/>
      <c r="AJ55" s="336"/>
      <c r="AK55" s="336"/>
      <c r="AL55" s="336"/>
      <c r="AM55" s="336"/>
      <c r="AN55" s="335">
        <f t="shared" si="0"/>
        <v>0</v>
      </c>
      <c r="AO55" s="336"/>
      <c r="AP55" s="336"/>
      <c r="AQ55" s="77" t="s">
        <v>78</v>
      </c>
      <c r="AR55" s="74"/>
      <c r="AS55" s="78">
        <v>0</v>
      </c>
      <c r="AT55" s="79">
        <f t="shared" si="1"/>
        <v>0</v>
      </c>
      <c r="AU55" s="80">
        <f>'04 - MaR'!P78</f>
        <v>0</v>
      </c>
      <c r="AV55" s="79">
        <f>'04 - MaR'!J30</f>
        <v>0</v>
      </c>
      <c r="AW55" s="79">
        <f>'04 - MaR'!J31</f>
        <v>0</v>
      </c>
      <c r="AX55" s="79">
        <f>'04 - MaR'!J32</f>
        <v>0</v>
      </c>
      <c r="AY55" s="79">
        <f>'04 - MaR'!J33</f>
        <v>0</v>
      </c>
      <c r="AZ55" s="79">
        <f>'04 - MaR'!F30</f>
        <v>0</v>
      </c>
      <c r="BA55" s="79">
        <f>'04 - MaR'!F31</f>
        <v>0</v>
      </c>
      <c r="BB55" s="79">
        <f>'04 - MaR'!F32</f>
        <v>0</v>
      </c>
      <c r="BC55" s="79">
        <f>'04 - MaR'!F33</f>
        <v>0</v>
      </c>
      <c r="BD55" s="81">
        <f>'04 - MaR'!F34</f>
        <v>0</v>
      </c>
      <c r="BT55" s="82" t="s">
        <v>79</v>
      </c>
      <c r="BV55" s="82" t="s">
        <v>73</v>
      </c>
      <c r="BW55" s="82" t="s">
        <v>90</v>
      </c>
      <c r="BX55" s="82" t="s">
        <v>7</v>
      </c>
      <c r="CL55" s="82" t="s">
        <v>5</v>
      </c>
      <c r="CM55" s="82" t="s">
        <v>81</v>
      </c>
    </row>
    <row r="56" spans="1:91" s="5" customFormat="1" ht="16.5" customHeight="1">
      <c r="A56" s="73" t="s">
        <v>75</v>
      </c>
      <c r="B56" s="74"/>
      <c r="C56" s="75"/>
      <c r="D56" s="347" t="s">
        <v>91</v>
      </c>
      <c r="E56" s="347"/>
      <c r="F56" s="347"/>
      <c r="G56" s="347"/>
      <c r="H56" s="347"/>
      <c r="I56" s="76"/>
      <c r="J56" s="347" t="s">
        <v>92</v>
      </c>
      <c r="K56" s="347"/>
      <c r="L56" s="347"/>
      <c r="M56" s="347"/>
      <c r="N56" s="347"/>
      <c r="O56" s="347"/>
      <c r="P56" s="347"/>
      <c r="Q56" s="347"/>
      <c r="R56" s="347"/>
      <c r="S56" s="347"/>
      <c r="T56" s="347"/>
      <c r="U56" s="347"/>
      <c r="V56" s="347"/>
      <c r="W56" s="347"/>
      <c r="X56" s="347"/>
      <c r="Y56" s="347"/>
      <c r="Z56" s="347"/>
      <c r="AA56" s="347"/>
      <c r="AB56" s="347"/>
      <c r="AC56" s="347"/>
      <c r="AD56" s="347"/>
      <c r="AE56" s="347"/>
      <c r="AF56" s="347"/>
      <c r="AG56" s="335">
        <f>'05 - ZTI'!J27</f>
        <v>0</v>
      </c>
      <c r="AH56" s="336"/>
      <c r="AI56" s="336"/>
      <c r="AJ56" s="336"/>
      <c r="AK56" s="336"/>
      <c r="AL56" s="336"/>
      <c r="AM56" s="336"/>
      <c r="AN56" s="335">
        <f t="shared" si="0"/>
        <v>0</v>
      </c>
      <c r="AO56" s="336"/>
      <c r="AP56" s="336"/>
      <c r="AQ56" s="77" t="s">
        <v>78</v>
      </c>
      <c r="AR56" s="74"/>
      <c r="AS56" s="78">
        <v>0</v>
      </c>
      <c r="AT56" s="79">
        <f t="shared" si="1"/>
        <v>0</v>
      </c>
      <c r="AU56" s="80">
        <f>'05 - ZTI'!P78</f>
        <v>0</v>
      </c>
      <c r="AV56" s="79">
        <f>'05 - ZTI'!J30</f>
        <v>0</v>
      </c>
      <c r="AW56" s="79">
        <f>'05 - ZTI'!J31</f>
        <v>0</v>
      </c>
      <c r="AX56" s="79">
        <f>'05 - ZTI'!J32</f>
        <v>0</v>
      </c>
      <c r="AY56" s="79">
        <f>'05 - ZTI'!J33</f>
        <v>0</v>
      </c>
      <c r="AZ56" s="79">
        <f>'05 - ZTI'!F30</f>
        <v>0</v>
      </c>
      <c r="BA56" s="79">
        <f>'05 - ZTI'!F31</f>
        <v>0</v>
      </c>
      <c r="BB56" s="79">
        <f>'05 - ZTI'!F32</f>
        <v>0</v>
      </c>
      <c r="BC56" s="79">
        <f>'05 - ZTI'!F33</f>
        <v>0</v>
      </c>
      <c r="BD56" s="81">
        <f>'05 - ZTI'!F34</f>
        <v>0</v>
      </c>
      <c r="BT56" s="82" t="s">
        <v>79</v>
      </c>
      <c r="BV56" s="82" t="s">
        <v>73</v>
      </c>
      <c r="BW56" s="82" t="s">
        <v>93</v>
      </c>
      <c r="BX56" s="82" t="s">
        <v>7</v>
      </c>
      <c r="CL56" s="82" t="s">
        <v>5</v>
      </c>
      <c r="CM56" s="82" t="s">
        <v>81</v>
      </c>
    </row>
    <row r="57" spans="1:91" s="5" customFormat="1" ht="16.5" customHeight="1">
      <c r="A57" s="73" t="s">
        <v>75</v>
      </c>
      <c r="B57" s="74"/>
      <c r="C57" s="75"/>
      <c r="D57" s="347" t="s">
        <v>94</v>
      </c>
      <c r="E57" s="347"/>
      <c r="F57" s="347"/>
      <c r="G57" s="347"/>
      <c r="H57" s="347"/>
      <c r="I57" s="76"/>
      <c r="J57" s="347" t="s">
        <v>95</v>
      </c>
      <c r="K57" s="347"/>
      <c r="L57" s="347"/>
      <c r="M57" s="347"/>
      <c r="N57" s="347"/>
      <c r="O57" s="347"/>
      <c r="P57" s="347"/>
      <c r="Q57" s="347"/>
      <c r="R57" s="347"/>
      <c r="S57" s="347"/>
      <c r="T57" s="347"/>
      <c r="U57" s="347"/>
      <c r="V57" s="347"/>
      <c r="W57" s="347"/>
      <c r="X57" s="347"/>
      <c r="Y57" s="347"/>
      <c r="Z57" s="347"/>
      <c r="AA57" s="347"/>
      <c r="AB57" s="347"/>
      <c r="AC57" s="347"/>
      <c r="AD57" s="347"/>
      <c r="AE57" s="347"/>
      <c r="AF57" s="347"/>
      <c r="AG57" s="335">
        <f>'06 - NN'!J27</f>
        <v>0</v>
      </c>
      <c r="AH57" s="336"/>
      <c r="AI57" s="336"/>
      <c r="AJ57" s="336"/>
      <c r="AK57" s="336"/>
      <c r="AL57" s="336"/>
      <c r="AM57" s="336"/>
      <c r="AN57" s="335">
        <f t="shared" si="0"/>
        <v>0</v>
      </c>
      <c r="AO57" s="336"/>
      <c r="AP57" s="336"/>
      <c r="AQ57" s="77" t="s">
        <v>78</v>
      </c>
      <c r="AR57" s="74"/>
      <c r="AS57" s="78">
        <v>0</v>
      </c>
      <c r="AT57" s="79">
        <f t="shared" si="1"/>
        <v>0</v>
      </c>
      <c r="AU57" s="80">
        <f>'06 - NN'!P78</f>
        <v>0</v>
      </c>
      <c r="AV57" s="79">
        <f>'06 - NN'!J30</f>
        <v>0</v>
      </c>
      <c r="AW57" s="79">
        <f>'06 - NN'!J31</f>
        <v>0</v>
      </c>
      <c r="AX57" s="79">
        <f>'06 - NN'!J32</f>
        <v>0</v>
      </c>
      <c r="AY57" s="79">
        <f>'06 - NN'!J33</f>
        <v>0</v>
      </c>
      <c r="AZ57" s="79">
        <f>'06 - NN'!F30</f>
        <v>0</v>
      </c>
      <c r="BA57" s="79">
        <f>'06 - NN'!F31</f>
        <v>0</v>
      </c>
      <c r="BB57" s="79">
        <f>'06 - NN'!F32</f>
        <v>0</v>
      </c>
      <c r="BC57" s="79">
        <f>'06 - NN'!F33</f>
        <v>0</v>
      </c>
      <c r="BD57" s="81">
        <f>'06 - NN'!F34</f>
        <v>0</v>
      </c>
      <c r="BT57" s="82" t="s">
        <v>79</v>
      </c>
      <c r="BV57" s="82" t="s">
        <v>73</v>
      </c>
      <c r="BW57" s="82" t="s">
        <v>96</v>
      </c>
      <c r="BX57" s="82" t="s">
        <v>7</v>
      </c>
      <c r="CL57" s="82" t="s">
        <v>5</v>
      </c>
      <c r="CM57" s="82" t="s">
        <v>81</v>
      </c>
    </row>
    <row r="58" spans="1:91" s="5" customFormat="1" ht="16.5" customHeight="1">
      <c r="A58" s="73" t="s">
        <v>75</v>
      </c>
      <c r="B58" s="74"/>
      <c r="C58" s="75"/>
      <c r="D58" s="347" t="s">
        <v>97</v>
      </c>
      <c r="E58" s="347"/>
      <c r="F58" s="347"/>
      <c r="G58" s="347"/>
      <c r="H58" s="347"/>
      <c r="I58" s="76"/>
      <c r="J58" s="347" t="s">
        <v>98</v>
      </c>
      <c r="K58" s="347"/>
      <c r="L58" s="347"/>
      <c r="M58" s="347"/>
      <c r="N58" s="347"/>
      <c r="O58" s="347"/>
      <c r="P58" s="347"/>
      <c r="Q58" s="347"/>
      <c r="R58" s="347"/>
      <c r="S58" s="347"/>
      <c r="T58" s="347"/>
      <c r="U58" s="347"/>
      <c r="V58" s="347"/>
      <c r="W58" s="347"/>
      <c r="X58" s="347"/>
      <c r="Y58" s="347"/>
      <c r="Z58" s="347"/>
      <c r="AA58" s="347"/>
      <c r="AB58" s="347"/>
      <c r="AC58" s="347"/>
      <c r="AD58" s="347"/>
      <c r="AE58" s="347"/>
      <c r="AF58" s="347"/>
      <c r="AG58" s="335">
        <f>'07 - Slaboproud'!J27</f>
        <v>0</v>
      </c>
      <c r="AH58" s="336"/>
      <c r="AI58" s="336"/>
      <c r="AJ58" s="336"/>
      <c r="AK58" s="336"/>
      <c r="AL58" s="336"/>
      <c r="AM58" s="336"/>
      <c r="AN58" s="335">
        <f t="shared" si="0"/>
        <v>0</v>
      </c>
      <c r="AO58" s="336"/>
      <c r="AP58" s="336"/>
      <c r="AQ58" s="77" t="s">
        <v>78</v>
      </c>
      <c r="AR58" s="74"/>
      <c r="AS58" s="78">
        <v>0</v>
      </c>
      <c r="AT58" s="79">
        <f t="shared" si="1"/>
        <v>0</v>
      </c>
      <c r="AU58" s="80">
        <f>'07 - Slaboproud'!P78</f>
        <v>0</v>
      </c>
      <c r="AV58" s="79">
        <f>'07 - Slaboproud'!J30</f>
        <v>0</v>
      </c>
      <c r="AW58" s="79">
        <f>'07 - Slaboproud'!J31</f>
        <v>0</v>
      </c>
      <c r="AX58" s="79">
        <f>'07 - Slaboproud'!J32</f>
        <v>0</v>
      </c>
      <c r="AY58" s="79">
        <f>'07 - Slaboproud'!J33</f>
        <v>0</v>
      </c>
      <c r="AZ58" s="79">
        <f>'07 - Slaboproud'!F30</f>
        <v>0</v>
      </c>
      <c r="BA58" s="79">
        <f>'07 - Slaboproud'!F31</f>
        <v>0</v>
      </c>
      <c r="BB58" s="79">
        <f>'07 - Slaboproud'!F32</f>
        <v>0</v>
      </c>
      <c r="BC58" s="79">
        <f>'07 - Slaboproud'!F33</f>
        <v>0</v>
      </c>
      <c r="BD58" s="81">
        <f>'07 - Slaboproud'!F34</f>
        <v>0</v>
      </c>
      <c r="BT58" s="82" t="s">
        <v>79</v>
      </c>
      <c r="BV58" s="82" t="s">
        <v>73</v>
      </c>
      <c r="BW58" s="82" t="s">
        <v>99</v>
      </c>
      <c r="BX58" s="82" t="s">
        <v>7</v>
      </c>
      <c r="CL58" s="82" t="s">
        <v>5</v>
      </c>
      <c r="CM58" s="82" t="s">
        <v>81</v>
      </c>
    </row>
    <row r="59" spans="1:91" s="5" customFormat="1" ht="16.5" customHeight="1">
      <c r="A59" s="73" t="s">
        <v>75</v>
      </c>
      <c r="B59" s="74"/>
      <c r="C59" s="75"/>
      <c r="D59" s="347" t="s">
        <v>100</v>
      </c>
      <c r="E59" s="347"/>
      <c r="F59" s="347"/>
      <c r="G59" s="347"/>
      <c r="H59" s="347"/>
      <c r="I59" s="76"/>
      <c r="J59" s="347" t="s">
        <v>101</v>
      </c>
      <c r="K59" s="347"/>
      <c r="L59" s="347"/>
      <c r="M59" s="347"/>
      <c r="N59" s="347"/>
      <c r="O59" s="347"/>
      <c r="P59" s="347"/>
      <c r="Q59" s="347"/>
      <c r="R59" s="347"/>
      <c r="S59" s="347"/>
      <c r="T59" s="347"/>
      <c r="U59" s="347"/>
      <c r="V59" s="347"/>
      <c r="W59" s="347"/>
      <c r="X59" s="347"/>
      <c r="Y59" s="347"/>
      <c r="Z59" s="347"/>
      <c r="AA59" s="347"/>
      <c r="AB59" s="347"/>
      <c r="AC59" s="347"/>
      <c r="AD59" s="347"/>
      <c r="AE59" s="347"/>
      <c r="AF59" s="347"/>
      <c r="AG59" s="335">
        <f>'08 - Mediciální plyny'!J27</f>
        <v>0</v>
      </c>
      <c r="AH59" s="336"/>
      <c r="AI59" s="336"/>
      <c r="AJ59" s="336"/>
      <c r="AK59" s="336"/>
      <c r="AL59" s="336"/>
      <c r="AM59" s="336"/>
      <c r="AN59" s="335">
        <f t="shared" si="0"/>
        <v>0</v>
      </c>
      <c r="AO59" s="336"/>
      <c r="AP59" s="336"/>
      <c r="AQ59" s="77" t="s">
        <v>78</v>
      </c>
      <c r="AR59" s="74"/>
      <c r="AS59" s="78">
        <v>0</v>
      </c>
      <c r="AT59" s="79">
        <f t="shared" si="1"/>
        <v>0</v>
      </c>
      <c r="AU59" s="80">
        <f>'08 - Mediciální plyny'!P78</f>
        <v>0</v>
      </c>
      <c r="AV59" s="79">
        <f>'08 - Mediciální plyny'!J30</f>
        <v>0</v>
      </c>
      <c r="AW59" s="79">
        <f>'08 - Mediciální plyny'!J31</f>
        <v>0</v>
      </c>
      <c r="AX59" s="79">
        <f>'08 - Mediciální plyny'!J32</f>
        <v>0</v>
      </c>
      <c r="AY59" s="79">
        <f>'08 - Mediciální plyny'!J33</f>
        <v>0</v>
      </c>
      <c r="AZ59" s="79">
        <f>'08 - Mediciální plyny'!F30</f>
        <v>0</v>
      </c>
      <c r="BA59" s="79">
        <f>'08 - Mediciální plyny'!F31</f>
        <v>0</v>
      </c>
      <c r="BB59" s="79">
        <f>'08 - Mediciální plyny'!F32</f>
        <v>0</v>
      </c>
      <c r="BC59" s="79">
        <f>'08 - Mediciální plyny'!F33</f>
        <v>0</v>
      </c>
      <c r="BD59" s="81">
        <f>'08 - Mediciální plyny'!F34</f>
        <v>0</v>
      </c>
      <c r="BT59" s="82" t="s">
        <v>79</v>
      </c>
      <c r="BV59" s="82" t="s">
        <v>73</v>
      </c>
      <c r="BW59" s="82" t="s">
        <v>102</v>
      </c>
      <c r="BX59" s="82" t="s">
        <v>7</v>
      </c>
      <c r="CL59" s="82" t="s">
        <v>5</v>
      </c>
      <c r="CM59" s="82" t="s">
        <v>81</v>
      </c>
    </row>
    <row r="60" spans="1:91" s="5" customFormat="1" ht="16.5" customHeight="1">
      <c r="A60" s="73" t="s">
        <v>75</v>
      </c>
      <c r="B60" s="74"/>
      <c r="C60" s="75"/>
      <c r="D60" s="347" t="s">
        <v>103</v>
      </c>
      <c r="E60" s="347"/>
      <c r="F60" s="347"/>
      <c r="G60" s="347"/>
      <c r="H60" s="347"/>
      <c r="I60" s="76"/>
      <c r="J60" s="347" t="s">
        <v>105</v>
      </c>
      <c r="K60" s="347"/>
      <c r="L60" s="347"/>
      <c r="M60" s="347"/>
      <c r="N60" s="347"/>
      <c r="O60" s="347"/>
      <c r="P60" s="347"/>
      <c r="Q60" s="347"/>
      <c r="R60" s="347"/>
      <c r="S60" s="347"/>
      <c r="T60" s="347"/>
      <c r="U60" s="347"/>
      <c r="V60" s="347"/>
      <c r="W60" s="347"/>
      <c r="X60" s="347"/>
      <c r="Y60" s="347"/>
      <c r="Z60" s="347"/>
      <c r="AA60" s="347"/>
      <c r="AB60" s="347"/>
      <c r="AC60" s="347"/>
      <c r="AD60" s="347"/>
      <c r="AE60" s="347"/>
      <c r="AF60" s="347"/>
      <c r="AG60" s="335">
        <f>'09 - NN přípojka'!J27</f>
        <v>0</v>
      </c>
      <c r="AH60" s="336"/>
      <c r="AI60" s="336"/>
      <c r="AJ60" s="336"/>
      <c r="AK60" s="336"/>
      <c r="AL60" s="336"/>
      <c r="AM60" s="336"/>
      <c r="AN60" s="335">
        <f t="shared" si="0"/>
        <v>0</v>
      </c>
      <c r="AO60" s="336"/>
      <c r="AP60" s="336"/>
      <c r="AQ60" s="77" t="s">
        <v>78</v>
      </c>
      <c r="AR60" s="74"/>
      <c r="AS60" s="78">
        <v>0</v>
      </c>
      <c r="AT60" s="79">
        <f t="shared" si="1"/>
        <v>0</v>
      </c>
      <c r="AU60" s="80">
        <f>'09 - NN přípojka'!P78</f>
        <v>0</v>
      </c>
      <c r="AV60" s="79">
        <f>'09 - NN přípojka'!J30</f>
        <v>0</v>
      </c>
      <c r="AW60" s="79">
        <f>'09 - NN přípojka'!J31</f>
        <v>0</v>
      </c>
      <c r="AX60" s="79">
        <f>'09 - NN přípojka'!J32</f>
        <v>0</v>
      </c>
      <c r="AY60" s="79">
        <f>'09 - NN přípojka'!J33</f>
        <v>0</v>
      </c>
      <c r="AZ60" s="79">
        <f>'09 - NN přípojka'!F30</f>
        <v>0</v>
      </c>
      <c r="BA60" s="79">
        <f>'09 - NN přípojka'!F31</f>
        <v>0</v>
      </c>
      <c r="BB60" s="79">
        <f>'09 - NN přípojka'!F32</f>
        <v>0</v>
      </c>
      <c r="BC60" s="79">
        <f>'09 - NN přípojka'!F33</f>
        <v>0</v>
      </c>
      <c r="BD60" s="81">
        <f>'09 - NN přípojka'!F34</f>
        <v>0</v>
      </c>
      <c r="BT60" s="82" t="s">
        <v>79</v>
      </c>
      <c r="BV60" s="82" t="s">
        <v>73</v>
      </c>
      <c r="BW60" s="82" t="s">
        <v>106</v>
      </c>
      <c r="BX60" s="82" t="s">
        <v>7</v>
      </c>
      <c r="CL60" s="82" t="s">
        <v>5</v>
      </c>
      <c r="CM60" s="82" t="s">
        <v>81</v>
      </c>
    </row>
    <row r="61" spans="1:91" s="5" customFormat="1" ht="16.5" customHeight="1">
      <c r="A61" s="73" t="s">
        <v>75</v>
      </c>
      <c r="B61" s="74"/>
      <c r="C61" s="75"/>
      <c r="D61" s="347" t="s">
        <v>104</v>
      </c>
      <c r="E61" s="347"/>
      <c r="F61" s="347"/>
      <c r="G61" s="347"/>
      <c r="H61" s="347"/>
      <c r="I61" s="76"/>
      <c r="J61" s="347" t="s">
        <v>108</v>
      </c>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35">
        <f>'10 - Přesun MRI'!J27</f>
        <v>0</v>
      </c>
      <c r="AH61" s="336"/>
      <c r="AI61" s="336"/>
      <c r="AJ61" s="336"/>
      <c r="AK61" s="336"/>
      <c r="AL61" s="336"/>
      <c r="AM61" s="336"/>
      <c r="AN61" s="335">
        <f t="shared" si="0"/>
        <v>0</v>
      </c>
      <c r="AO61" s="336"/>
      <c r="AP61" s="336"/>
      <c r="AQ61" s="77" t="s">
        <v>78</v>
      </c>
      <c r="AR61" s="74"/>
      <c r="AS61" s="78">
        <v>0</v>
      </c>
      <c r="AT61" s="79">
        <f t="shared" si="1"/>
        <v>0</v>
      </c>
      <c r="AU61" s="80">
        <f>'10 - Přesun MRI'!P81</f>
        <v>0</v>
      </c>
      <c r="AV61" s="79">
        <f>'10 - Přesun MRI'!J30</f>
        <v>0</v>
      </c>
      <c r="AW61" s="79">
        <f>'10 - Přesun MRI'!J31</f>
        <v>0</v>
      </c>
      <c r="AX61" s="79">
        <f>'10 - Přesun MRI'!J32</f>
        <v>0</v>
      </c>
      <c r="AY61" s="79">
        <f>'10 - Přesun MRI'!J33</f>
        <v>0</v>
      </c>
      <c r="AZ61" s="79">
        <f>'10 - Přesun MRI'!F30</f>
        <v>0</v>
      </c>
      <c r="BA61" s="79">
        <f>'10 - Přesun MRI'!F31</f>
        <v>0</v>
      </c>
      <c r="BB61" s="79">
        <f>'10 - Přesun MRI'!F32</f>
        <v>0</v>
      </c>
      <c r="BC61" s="79">
        <f>'10 - Přesun MRI'!F33</f>
        <v>0</v>
      </c>
      <c r="BD61" s="81">
        <f>'10 - Přesun MRI'!F34</f>
        <v>0</v>
      </c>
      <c r="BT61" s="82" t="s">
        <v>79</v>
      </c>
      <c r="BV61" s="82" t="s">
        <v>73</v>
      </c>
      <c r="BW61" s="82" t="s">
        <v>109</v>
      </c>
      <c r="BX61" s="82" t="s">
        <v>7</v>
      </c>
      <c r="CL61" s="82" t="s">
        <v>5</v>
      </c>
      <c r="CM61" s="82" t="s">
        <v>81</v>
      </c>
    </row>
    <row r="62" spans="1:91" s="5" customFormat="1" ht="16.5" customHeight="1">
      <c r="A62" s="73" t="s">
        <v>75</v>
      </c>
      <c r="B62" s="74"/>
      <c r="C62" s="75"/>
      <c r="D62" s="347" t="s">
        <v>110</v>
      </c>
      <c r="E62" s="347"/>
      <c r="F62" s="347"/>
      <c r="G62" s="347"/>
      <c r="H62" s="347"/>
      <c r="I62" s="76"/>
      <c r="J62" s="347" t="s">
        <v>111</v>
      </c>
      <c r="K62" s="347"/>
      <c r="L62" s="347"/>
      <c r="M62" s="347"/>
      <c r="N62" s="347"/>
      <c r="O62" s="347"/>
      <c r="P62" s="347"/>
      <c r="Q62" s="347"/>
      <c r="R62" s="347"/>
      <c r="S62" s="347"/>
      <c r="T62" s="347"/>
      <c r="U62" s="347"/>
      <c r="V62" s="347"/>
      <c r="W62" s="347"/>
      <c r="X62" s="347"/>
      <c r="Y62" s="347"/>
      <c r="Z62" s="347"/>
      <c r="AA62" s="347"/>
      <c r="AB62" s="347"/>
      <c r="AC62" s="347"/>
      <c r="AD62" s="347"/>
      <c r="AE62" s="347"/>
      <c r="AF62" s="347"/>
      <c r="AG62" s="335">
        <f>'VORN - Vedlejší a ostatní...'!J27</f>
        <v>0</v>
      </c>
      <c r="AH62" s="336"/>
      <c r="AI62" s="336"/>
      <c r="AJ62" s="336"/>
      <c r="AK62" s="336"/>
      <c r="AL62" s="336"/>
      <c r="AM62" s="336"/>
      <c r="AN62" s="335">
        <f t="shared" si="0"/>
        <v>0</v>
      </c>
      <c r="AO62" s="336"/>
      <c r="AP62" s="336"/>
      <c r="AQ62" s="77" t="s">
        <v>78</v>
      </c>
      <c r="AR62" s="74"/>
      <c r="AS62" s="83">
        <v>0</v>
      </c>
      <c r="AT62" s="84">
        <f t="shared" si="1"/>
        <v>0</v>
      </c>
      <c r="AU62" s="85">
        <f>'VORN - Vedlejší a ostatní...'!P84</f>
        <v>0</v>
      </c>
      <c r="AV62" s="84">
        <f>'VORN - Vedlejší a ostatní...'!J30</f>
        <v>0</v>
      </c>
      <c r="AW62" s="84">
        <f>'VORN - Vedlejší a ostatní...'!J31</f>
        <v>0</v>
      </c>
      <c r="AX62" s="84">
        <f>'VORN - Vedlejší a ostatní...'!J32</f>
        <v>0</v>
      </c>
      <c r="AY62" s="84">
        <f>'VORN - Vedlejší a ostatní...'!J33</f>
        <v>0</v>
      </c>
      <c r="AZ62" s="84">
        <f>'VORN - Vedlejší a ostatní...'!F30</f>
        <v>0</v>
      </c>
      <c r="BA62" s="84">
        <f>'VORN - Vedlejší a ostatní...'!F31</f>
        <v>0</v>
      </c>
      <c r="BB62" s="84">
        <f>'VORN - Vedlejší a ostatní...'!F32</f>
        <v>0</v>
      </c>
      <c r="BC62" s="84">
        <f>'VORN - Vedlejší a ostatní...'!F33</f>
        <v>0</v>
      </c>
      <c r="BD62" s="86">
        <f>'VORN - Vedlejší a ostatní...'!F34</f>
        <v>0</v>
      </c>
      <c r="BT62" s="82" t="s">
        <v>79</v>
      </c>
      <c r="BV62" s="82" t="s">
        <v>73</v>
      </c>
      <c r="BW62" s="82" t="s">
        <v>112</v>
      </c>
      <c r="BX62" s="82" t="s">
        <v>7</v>
      </c>
      <c r="CL62" s="82" t="s">
        <v>5</v>
      </c>
      <c r="CM62" s="82" t="s">
        <v>81</v>
      </c>
    </row>
    <row r="63" spans="2:44" s="1" customFormat="1" ht="30" customHeight="1">
      <c r="B63" s="31"/>
      <c r="AR63" s="31"/>
    </row>
    <row r="64" spans="2:44" s="1" customFormat="1" ht="6.95" customHeight="1">
      <c r="B64" s="45"/>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31"/>
    </row>
  </sheetData>
  <sheetProtection algorithmName="SHA-512" hashValue="ml8rEjnyMIA0t8cx/krBRF1IeZmeV0a+Q7lmVVtyTOft0NmZZeAliT5nQ0E7hnre+spbkifmmNvX/m62mluYQA==" saltValue="Or8HNcUc3P/RuaWdsAX+9Q==" spinCount="100000" sheet="1" objects="1" scenarios="1" selectLockedCells="1"/>
  <mergeCells count="8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AK28:AO28"/>
    <mergeCell ref="L29:O29"/>
    <mergeCell ref="W29:AE29"/>
    <mergeCell ref="AK29:AO29"/>
    <mergeCell ref="D52:H52"/>
    <mergeCell ref="J52:AF52"/>
    <mergeCell ref="C49:G49"/>
    <mergeCell ref="I49:AF49"/>
    <mergeCell ref="AG49:AM49"/>
    <mergeCell ref="AN49:AP49"/>
    <mergeCell ref="L30:O30"/>
    <mergeCell ref="W30:AE30"/>
    <mergeCell ref="AK30:AO30"/>
    <mergeCell ref="X32:AB32"/>
    <mergeCell ref="AK32:AO32"/>
    <mergeCell ref="AN53:AP53"/>
    <mergeCell ref="AG53:AM53"/>
    <mergeCell ref="D53:H53"/>
    <mergeCell ref="J53:AF53"/>
    <mergeCell ref="D54:H54"/>
    <mergeCell ref="J54:AF54"/>
    <mergeCell ref="AN55:AP55"/>
    <mergeCell ref="AG55:AM55"/>
    <mergeCell ref="D55:H55"/>
    <mergeCell ref="J55:AF55"/>
    <mergeCell ref="D59:H59"/>
    <mergeCell ref="J59:AF59"/>
    <mergeCell ref="D56:H56"/>
    <mergeCell ref="J56:AF56"/>
    <mergeCell ref="AN57:AP57"/>
    <mergeCell ref="AG57:AM57"/>
    <mergeCell ref="D57:H57"/>
    <mergeCell ref="J57:AF57"/>
    <mergeCell ref="AN62:AP62"/>
    <mergeCell ref="AG62:AM62"/>
    <mergeCell ref="D62:H62"/>
    <mergeCell ref="J62:AF62"/>
    <mergeCell ref="AG51:AM51"/>
    <mergeCell ref="AN51:AP51"/>
    <mergeCell ref="D60:H60"/>
    <mergeCell ref="AN60:AP60"/>
    <mergeCell ref="AG60:AM60"/>
    <mergeCell ref="J60:AF60"/>
    <mergeCell ref="D61:H61"/>
    <mergeCell ref="J61:AF61"/>
    <mergeCell ref="D58:H58"/>
    <mergeCell ref="J58:AF58"/>
    <mergeCell ref="AN59:AP59"/>
    <mergeCell ref="AG59:AM59"/>
    <mergeCell ref="AR2:BE2"/>
    <mergeCell ref="AN61:AP61"/>
    <mergeCell ref="AG61:AM61"/>
    <mergeCell ref="AN58:AP58"/>
    <mergeCell ref="AG58:AM58"/>
    <mergeCell ref="AN56:AP56"/>
    <mergeCell ref="AG56:AM56"/>
    <mergeCell ref="AN54:AP54"/>
    <mergeCell ref="AG54:AM54"/>
    <mergeCell ref="AN52:AP52"/>
    <mergeCell ref="AG52:AM52"/>
    <mergeCell ref="L42:AO42"/>
    <mergeCell ref="AM44:AN44"/>
    <mergeCell ref="AM46:AP46"/>
    <mergeCell ref="AS46:AT48"/>
    <mergeCell ref="W28:AE28"/>
  </mergeCells>
  <hyperlinks>
    <hyperlink ref="K1:S1" location="C2" display="1) Rekapitulace stavby"/>
    <hyperlink ref="W1:AI1" location="C51" display="2) Rekapitulace objektů stavby a soupisů prací"/>
    <hyperlink ref="A52" location="'01 - ASŘ'!C2" display="/"/>
    <hyperlink ref="A53" location="'02 - ÚT'!C2" display="/"/>
    <hyperlink ref="A54" location="'03 - VZT'!C2" display="/"/>
    <hyperlink ref="A55" location="'04 - MaR'!C2" display="/"/>
    <hyperlink ref="A56" location="'05 - ZTI'!C2" display="/"/>
    <hyperlink ref="A57" location="'06 - NN'!C2" display="/"/>
    <hyperlink ref="A58" location="'07 - Slaboproud'!C2" display="/"/>
    <hyperlink ref="A59" location="'08 - Mediciální plyny'!C2" display="/"/>
    <hyperlink ref="A60" location="'10 - NN přípojka'!C2" display="/"/>
    <hyperlink ref="A61" location="'11 - Přesun MRI'!C2" display="/"/>
    <hyperlink ref="A62" location="'VORN - Vedlejší a ostatní...'!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106</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1684</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10 - NN přípojka</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1685</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10 - NN přípojka</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1686</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1686</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1687</v>
      </c>
    </row>
    <row r="82" spans="2:12" s="103" customFormat="1" ht="6.95" customHeight="1">
      <c r="B82" s="129"/>
      <c r="C82" s="130"/>
      <c r="D82" s="130"/>
      <c r="E82" s="130"/>
      <c r="F82" s="130"/>
      <c r="G82" s="130"/>
      <c r="H82" s="130"/>
      <c r="I82" s="130"/>
      <c r="J82" s="130"/>
      <c r="K82" s="130"/>
      <c r="L82" s="104"/>
    </row>
  </sheetData>
  <sheetProtection algorithmName="SHA-512" hashValue="QzH9iImgx03ID4rIITsN7EbDq+bOxmpH8shXoa/SyA9pfnPA6APZDthU9PixedLHXth90xLmsJdBi/JERswGzg==" saltValue="1m7/KH2sch4HuAAgqoDXnw=="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R108"/>
  <sheetViews>
    <sheetView showGridLines="0" workbookViewId="0" topLeftCell="A1">
      <pane ySplit="1" topLeftCell="A71" activePane="bottomLeft" state="frozen"/>
      <selection pane="bottomLeft" activeCell="I84" sqref="I84"/>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109</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1688</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ROUND(J81,2)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ROUND(SUM(BE81:BE107),2)</f>
        <v>0</v>
      </c>
      <c r="G30" s="105"/>
      <c r="H30" s="105"/>
      <c r="I30" s="121">
        <v>0.21</v>
      </c>
      <c r="J30" s="120">
        <f>ROUND(ROUND((SUM(BE81:BE107)),2)*I30,2)</f>
        <v>0</v>
      </c>
      <c r="K30" s="106"/>
    </row>
    <row r="31" spans="2:11" s="103" customFormat="1" ht="14.45" customHeight="1">
      <c r="B31" s="104"/>
      <c r="C31" s="105"/>
      <c r="D31" s="105"/>
      <c r="E31" s="119" t="s">
        <v>43</v>
      </c>
      <c r="F31" s="120">
        <f>ROUND(SUM(BF81:BF107),2)</f>
        <v>0</v>
      </c>
      <c r="G31" s="105"/>
      <c r="H31" s="105"/>
      <c r="I31" s="121">
        <v>0.15</v>
      </c>
      <c r="J31" s="120">
        <f>ROUND(ROUND((SUM(BF81:BF107)),2)*I31,2)</f>
        <v>0</v>
      </c>
      <c r="K31" s="106"/>
    </row>
    <row r="32" spans="2:11" s="103" customFormat="1" ht="14.45" customHeight="1" hidden="1">
      <c r="B32" s="104"/>
      <c r="C32" s="105"/>
      <c r="D32" s="105"/>
      <c r="E32" s="119" t="s">
        <v>44</v>
      </c>
      <c r="F32" s="120">
        <f>ROUND(SUM(BG81:BG107),2)</f>
        <v>0</v>
      </c>
      <c r="G32" s="105"/>
      <c r="H32" s="105"/>
      <c r="I32" s="121">
        <v>0.21</v>
      </c>
      <c r="J32" s="120">
        <v>0</v>
      </c>
      <c r="K32" s="106"/>
    </row>
    <row r="33" spans="2:11" s="103" customFormat="1" ht="14.45" customHeight="1" hidden="1">
      <c r="B33" s="104"/>
      <c r="C33" s="105"/>
      <c r="D33" s="105"/>
      <c r="E33" s="119" t="s">
        <v>45</v>
      </c>
      <c r="F33" s="120">
        <f>ROUND(SUM(BH81:BH107),2)</f>
        <v>0</v>
      </c>
      <c r="G33" s="105"/>
      <c r="H33" s="105"/>
      <c r="I33" s="121">
        <v>0.15</v>
      </c>
      <c r="J33" s="120">
        <v>0</v>
      </c>
      <c r="K33" s="106"/>
    </row>
    <row r="34" spans="2:11" s="103" customFormat="1" ht="14.45" customHeight="1" hidden="1">
      <c r="B34" s="104"/>
      <c r="C34" s="105"/>
      <c r="D34" s="105"/>
      <c r="E34" s="119" t="s">
        <v>46</v>
      </c>
      <c r="F34" s="120">
        <f>ROUND(SUM(BI81:BI107),2)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11 - Přesun MRI</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J81</f>
        <v>0</v>
      </c>
      <c r="K56" s="106"/>
      <c r="AU56" s="93" t="s">
        <v>125</v>
      </c>
    </row>
    <row r="57" spans="2:11" s="145" customFormat="1" ht="24.95" customHeight="1">
      <c r="B57" s="139"/>
      <c r="C57" s="140"/>
      <c r="D57" s="141" t="s">
        <v>126</v>
      </c>
      <c r="E57" s="142"/>
      <c r="F57" s="142"/>
      <c r="G57" s="142"/>
      <c r="H57" s="142"/>
      <c r="I57" s="142"/>
      <c r="J57" s="143">
        <f>J82</f>
        <v>0</v>
      </c>
      <c r="K57" s="144"/>
    </row>
    <row r="58" spans="2:11" s="152" customFormat="1" ht="19.9" customHeight="1">
      <c r="B58" s="146"/>
      <c r="C58" s="147"/>
      <c r="D58" s="148" t="s">
        <v>133</v>
      </c>
      <c r="E58" s="149"/>
      <c r="F58" s="149"/>
      <c r="G58" s="149"/>
      <c r="H58" s="149"/>
      <c r="I58" s="149"/>
      <c r="J58" s="150">
        <f>J83</f>
        <v>0</v>
      </c>
      <c r="K58" s="151"/>
    </row>
    <row r="59" spans="2:11" s="152" customFormat="1" ht="19.9" customHeight="1">
      <c r="B59" s="146"/>
      <c r="C59" s="147"/>
      <c r="D59" s="148" t="s">
        <v>134</v>
      </c>
      <c r="E59" s="149"/>
      <c r="F59" s="149"/>
      <c r="G59" s="149"/>
      <c r="H59" s="149"/>
      <c r="I59" s="149"/>
      <c r="J59" s="150">
        <f>J92</f>
        <v>0</v>
      </c>
      <c r="K59" s="151"/>
    </row>
    <row r="60" spans="2:11" s="145" customFormat="1" ht="24.95" customHeight="1">
      <c r="B60" s="139"/>
      <c r="C60" s="140"/>
      <c r="D60" s="141" t="s">
        <v>150</v>
      </c>
      <c r="E60" s="142"/>
      <c r="F60" s="142"/>
      <c r="G60" s="142"/>
      <c r="H60" s="142"/>
      <c r="I60" s="142"/>
      <c r="J60" s="143">
        <f>J98</f>
        <v>0</v>
      </c>
      <c r="K60" s="144"/>
    </row>
    <row r="61" spans="2:11" s="152" customFormat="1" ht="19.9" customHeight="1">
      <c r="B61" s="146"/>
      <c r="C61" s="147"/>
      <c r="D61" s="148" t="s">
        <v>1689</v>
      </c>
      <c r="E61" s="149"/>
      <c r="F61" s="149"/>
      <c r="G61" s="149"/>
      <c r="H61" s="149"/>
      <c r="I61" s="149"/>
      <c r="J61" s="150">
        <f>J99</f>
        <v>0</v>
      </c>
      <c r="K61" s="151"/>
    </row>
    <row r="62" spans="2:11" s="103" customFormat="1" ht="21.75" customHeight="1">
      <c r="B62" s="104"/>
      <c r="C62" s="105"/>
      <c r="D62" s="105"/>
      <c r="E62" s="105"/>
      <c r="F62" s="105"/>
      <c r="G62" s="105"/>
      <c r="H62" s="105"/>
      <c r="I62" s="105"/>
      <c r="J62" s="105"/>
      <c r="K62" s="106"/>
    </row>
    <row r="63" spans="2:11" s="103" customFormat="1" ht="6.95" customHeight="1">
      <c r="B63" s="129"/>
      <c r="C63" s="130"/>
      <c r="D63" s="130"/>
      <c r="E63" s="130"/>
      <c r="F63" s="130"/>
      <c r="G63" s="130"/>
      <c r="H63" s="130"/>
      <c r="I63" s="130"/>
      <c r="J63" s="130"/>
      <c r="K63" s="131"/>
    </row>
    <row r="67" spans="2:12" s="103" customFormat="1" ht="6.95" customHeight="1">
      <c r="B67" s="132"/>
      <c r="C67" s="133"/>
      <c r="D67" s="133"/>
      <c r="E67" s="133"/>
      <c r="F67" s="133"/>
      <c r="G67" s="133"/>
      <c r="H67" s="133"/>
      <c r="I67" s="133"/>
      <c r="J67" s="133"/>
      <c r="K67" s="133"/>
      <c r="L67" s="104"/>
    </row>
    <row r="68" spans="2:12" s="103" customFormat="1" ht="36.95" customHeight="1">
      <c r="B68" s="104"/>
      <c r="C68" s="153" t="s">
        <v>153</v>
      </c>
      <c r="L68" s="104"/>
    </row>
    <row r="69" spans="2:12" s="103" customFormat="1" ht="6.95" customHeight="1">
      <c r="B69" s="104"/>
      <c r="L69" s="104"/>
    </row>
    <row r="70" spans="2:12" s="103" customFormat="1" ht="14.45" customHeight="1">
      <c r="B70" s="104"/>
      <c r="C70" s="154" t="s">
        <v>19</v>
      </c>
      <c r="L70" s="104"/>
    </row>
    <row r="71" spans="2:12" s="103" customFormat="1" ht="16.5" customHeight="1">
      <c r="B71" s="104"/>
      <c r="E71" s="372" t="str">
        <f>E7</f>
        <v>Pracoviště PET CT v Pardubické nemocnici 125, 530 02 Pardubice</v>
      </c>
      <c r="F71" s="373"/>
      <c r="G71" s="373"/>
      <c r="H71" s="373"/>
      <c r="L71" s="104"/>
    </row>
    <row r="72" spans="2:12" s="103" customFormat="1" ht="14.45" customHeight="1">
      <c r="B72" s="104"/>
      <c r="C72" s="154" t="s">
        <v>119</v>
      </c>
      <c r="L72" s="104"/>
    </row>
    <row r="73" spans="2:12" s="103" customFormat="1" ht="17.25" customHeight="1">
      <c r="B73" s="104"/>
      <c r="E73" s="374" t="str">
        <f>E9</f>
        <v>11 - Přesun MRI</v>
      </c>
      <c r="F73" s="375"/>
      <c r="G73" s="375"/>
      <c r="H73" s="375"/>
      <c r="L73" s="104"/>
    </row>
    <row r="74" spans="2:12" s="103" customFormat="1" ht="6.95" customHeight="1">
      <c r="B74" s="104"/>
      <c r="L74" s="104"/>
    </row>
    <row r="75" spans="2:12" s="103" customFormat="1" ht="18" customHeight="1">
      <c r="B75" s="104"/>
      <c r="C75" s="154" t="s">
        <v>23</v>
      </c>
      <c r="F75" s="156" t="str">
        <f>F12</f>
        <v>Nemocnice Pardubice</v>
      </c>
      <c r="I75" s="154" t="s">
        <v>25</v>
      </c>
      <c r="J75" s="157" t="str">
        <f>IF(J12="","",J12)</f>
        <v>12. 10. 2018</v>
      </c>
      <c r="L75" s="104"/>
    </row>
    <row r="76" spans="2:12" s="103" customFormat="1" ht="6.95" customHeight="1">
      <c r="B76" s="104"/>
      <c r="L76" s="104"/>
    </row>
    <row r="77" spans="2:12" s="103" customFormat="1" ht="15">
      <c r="B77" s="104"/>
      <c r="C77" s="154" t="s">
        <v>27</v>
      </c>
      <c r="F77" s="156" t="str">
        <f>E15</f>
        <v>Pardubický kraj, Komenského náměstí</v>
      </c>
      <c r="I77" s="154" t="s">
        <v>33</v>
      </c>
      <c r="J77" s="156" t="str">
        <f>E21</f>
        <v>JIKA CZ</v>
      </c>
      <c r="L77" s="104"/>
    </row>
    <row r="78" spans="2:12" s="103" customFormat="1" ht="14.45" customHeight="1">
      <c r="B78" s="104"/>
      <c r="C78" s="154" t="s">
        <v>31</v>
      </c>
      <c r="F78" s="156" t="str">
        <f>IF(E18="","",E18)</f>
        <v/>
      </c>
      <c r="L78" s="104"/>
    </row>
    <row r="79" spans="2:12" s="103" customFormat="1" ht="10.35" customHeight="1">
      <c r="B79" s="104"/>
      <c r="L79" s="104"/>
    </row>
    <row r="80" spans="2:20" s="165" customFormat="1" ht="29.25" customHeight="1">
      <c r="B80" s="158"/>
      <c r="C80" s="159" t="s">
        <v>154</v>
      </c>
      <c r="D80" s="160" t="s">
        <v>56</v>
      </c>
      <c r="E80" s="160" t="s">
        <v>52</v>
      </c>
      <c r="F80" s="160" t="s">
        <v>155</v>
      </c>
      <c r="G80" s="160" t="s">
        <v>156</v>
      </c>
      <c r="H80" s="160" t="s">
        <v>157</v>
      </c>
      <c r="I80" s="160" t="s">
        <v>158</v>
      </c>
      <c r="J80" s="160" t="s">
        <v>123</v>
      </c>
      <c r="K80" s="161" t="s">
        <v>159</v>
      </c>
      <c r="L80" s="158"/>
      <c r="M80" s="162" t="s">
        <v>160</v>
      </c>
      <c r="N80" s="163" t="s">
        <v>41</v>
      </c>
      <c r="O80" s="163" t="s">
        <v>161</v>
      </c>
      <c r="P80" s="163" t="s">
        <v>162</v>
      </c>
      <c r="Q80" s="163" t="s">
        <v>163</v>
      </c>
      <c r="R80" s="163" t="s">
        <v>164</v>
      </c>
      <c r="S80" s="163" t="s">
        <v>165</v>
      </c>
      <c r="T80" s="164" t="s">
        <v>166</v>
      </c>
    </row>
    <row r="81" spans="2:63" s="103" customFormat="1" ht="29.25" customHeight="1">
      <c r="B81" s="104"/>
      <c r="C81" s="166" t="s">
        <v>124</v>
      </c>
      <c r="J81" s="167">
        <f>BK81</f>
        <v>0</v>
      </c>
      <c r="L81" s="104"/>
      <c r="M81" s="168"/>
      <c r="N81" s="114"/>
      <c r="O81" s="114"/>
      <c r="P81" s="169">
        <f>P82+P98</f>
        <v>0</v>
      </c>
      <c r="Q81" s="114"/>
      <c r="R81" s="169">
        <f>R82+R98</f>
        <v>0.002059</v>
      </c>
      <c r="S81" s="114"/>
      <c r="T81" s="170">
        <f>T82+T98</f>
        <v>0.06459999999999999</v>
      </c>
      <c r="AT81" s="93" t="s">
        <v>70</v>
      </c>
      <c r="AU81" s="93" t="s">
        <v>125</v>
      </c>
      <c r="BK81" s="171">
        <f>BK82+BK98</f>
        <v>0</v>
      </c>
    </row>
    <row r="82" spans="2:63" s="173" customFormat="1" ht="37.35" customHeight="1">
      <c r="B82" s="172"/>
      <c r="D82" s="174" t="s">
        <v>70</v>
      </c>
      <c r="E82" s="175" t="s">
        <v>167</v>
      </c>
      <c r="F82" s="175" t="s">
        <v>168</v>
      </c>
      <c r="J82" s="176">
        <f>BK82</f>
        <v>0</v>
      </c>
      <c r="L82" s="172"/>
      <c r="M82" s="177"/>
      <c r="N82" s="178"/>
      <c r="O82" s="178"/>
      <c r="P82" s="179">
        <f>P83+P92</f>
        <v>0</v>
      </c>
      <c r="Q82" s="178"/>
      <c r="R82" s="179">
        <f>R83+R92</f>
        <v>0.0018189999999999999</v>
      </c>
      <c r="S82" s="178"/>
      <c r="T82" s="180">
        <f>T83+T92</f>
        <v>0.06459999999999999</v>
      </c>
      <c r="AR82" s="174" t="s">
        <v>79</v>
      </c>
      <c r="AT82" s="181" t="s">
        <v>70</v>
      </c>
      <c r="AU82" s="181" t="s">
        <v>71</v>
      </c>
      <c r="AY82" s="174" t="s">
        <v>169</v>
      </c>
      <c r="BK82" s="182">
        <f>BK83+BK92</f>
        <v>0</v>
      </c>
    </row>
    <row r="83" spans="2:63" s="173" customFormat="1" ht="19.9" customHeight="1">
      <c r="B83" s="172"/>
      <c r="D83" s="174" t="s">
        <v>70</v>
      </c>
      <c r="E83" s="183" t="s">
        <v>232</v>
      </c>
      <c r="F83" s="183" t="s">
        <v>845</v>
      </c>
      <c r="J83" s="184">
        <f>BK83</f>
        <v>0</v>
      </c>
      <c r="L83" s="172"/>
      <c r="M83" s="177"/>
      <c r="N83" s="178"/>
      <c r="O83" s="178"/>
      <c r="P83" s="179">
        <f>SUM(P84:P91)</f>
        <v>0</v>
      </c>
      <c r="Q83" s="178"/>
      <c r="R83" s="179">
        <f>SUM(R84:R91)</f>
        <v>0.0018189999999999999</v>
      </c>
      <c r="S83" s="178"/>
      <c r="T83" s="180">
        <f>SUM(T84:T91)</f>
        <v>0.06459999999999999</v>
      </c>
      <c r="AR83" s="174" t="s">
        <v>79</v>
      </c>
      <c r="AT83" s="181" t="s">
        <v>70</v>
      </c>
      <c r="AU83" s="181" t="s">
        <v>79</v>
      </c>
      <c r="AY83" s="174" t="s">
        <v>169</v>
      </c>
      <c r="BK83" s="182">
        <f>SUM(BK84:BK91)</f>
        <v>0</v>
      </c>
    </row>
    <row r="84" spans="2:65" s="103" customFormat="1" ht="25.5" customHeight="1">
      <c r="B84" s="104"/>
      <c r="C84" s="185" t="s">
        <v>79</v>
      </c>
      <c r="D84" s="185" t="s">
        <v>171</v>
      </c>
      <c r="E84" s="186" t="s">
        <v>1690</v>
      </c>
      <c r="F84" s="187" t="s">
        <v>1691</v>
      </c>
      <c r="G84" s="188" t="s">
        <v>199</v>
      </c>
      <c r="H84" s="189">
        <v>1.7</v>
      </c>
      <c r="I84" s="87"/>
      <c r="J84" s="190">
        <f>ROUND(I84*H84,2)</f>
        <v>0</v>
      </c>
      <c r="K84" s="187" t="s">
        <v>175</v>
      </c>
      <c r="L84" s="104"/>
      <c r="M84" s="191" t="s">
        <v>5</v>
      </c>
      <c r="N84" s="192" t="s">
        <v>42</v>
      </c>
      <c r="O84" s="105"/>
      <c r="P84" s="193">
        <f>O84*H84</f>
        <v>0</v>
      </c>
      <c r="Q84" s="193">
        <v>0.00107</v>
      </c>
      <c r="R84" s="193">
        <f>Q84*H84</f>
        <v>0.0018189999999999999</v>
      </c>
      <c r="S84" s="193">
        <v>0.038</v>
      </c>
      <c r="T84" s="194">
        <f>S84*H84</f>
        <v>0.06459999999999999</v>
      </c>
      <c r="AR84" s="93" t="s">
        <v>176</v>
      </c>
      <c r="AT84" s="93" t="s">
        <v>171</v>
      </c>
      <c r="AU84" s="93" t="s">
        <v>81</v>
      </c>
      <c r="AY84" s="93" t="s">
        <v>169</v>
      </c>
      <c r="BE84" s="195">
        <f>IF(N84="základní",J84,0)</f>
        <v>0</v>
      </c>
      <c r="BF84" s="195">
        <f>IF(N84="snížená",J84,0)</f>
        <v>0</v>
      </c>
      <c r="BG84" s="195">
        <f>IF(N84="zákl. přenesená",J84,0)</f>
        <v>0</v>
      </c>
      <c r="BH84" s="195">
        <f>IF(N84="sníž. přenesená",J84,0)</f>
        <v>0</v>
      </c>
      <c r="BI84" s="195">
        <f>IF(N84="nulová",J84,0)</f>
        <v>0</v>
      </c>
      <c r="BJ84" s="93" t="s">
        <v>79</v>
      </c>
      <c r="BK84" s="195">
        <f>ROUND(I84*H84,2)</f>
        <v>0</v>
      </c>
      <c r="BL84" s="93" t="s">
        <v>176</v>
      </c>
      <c r="BM84" s="93" t="s">
        <v>1692</v>
      </c>
    </row>
    <row r="85" spans="2:51" s="197" customFormat="1" ht="13.5">
      <c r="B85" s="196"/>
      <c r="D85" s="198" t="s">
        <v>178</v>
      </c>
      <c r="E85" s="199" t="s">
        <v>5</v>
      </c>
      <c r="F85" s="200" t="s">
        <v>951</v>
      </c>
      <c r="H85" s="199" t="s">
        <v>5</v>
      </c>
      <c r="L85" s="196"/>
      <c r="M85" s="201"/>
      <c r="N85" s="202"/>
      <c r="O85" s="202"/>
      <c r="P85" s="202"/>
      <c r="Q85" s="202"/>
      <c r="R85" s="202"/>
      <c r="S85" s="202"/>
      <c r="T85" s="203"/>
      <c r="AT85" s="199" t="s">
        <v>178</v>
      </c>
      <c r="AU85" s="199" t="s">
        <v>81</v>
      </c>
      <c r="AV85" s="197" t="s">
        <v>79</v>
      </c>
      <c r="AW85" s="197" t="s">
        <v>35</v>
      </c>
      <c r="AX85" s="197" t="s">
        <v>71</v>
      </c>
      <c r="AY85" s="199" t="s">
        <v>169</v>
      </c>
    </row>
    <row r="86" spans="2:51" s="205" customFormat="1" ht="13.5">
      <c r="B86" s="204"/>
      <c r="D86" s="198" t="s">
        <v>178</v>
      </c>
      <c r="E86" s="206" t="s">
        <v>5</v>
      </c>
      <c r="F86" s="207" t="s">
        <v>1693</v>
      </c>
      <c r="H86" s="208">
        <v>1.7</v>
      </c>
      <c r="L86" s="204"/>
      <c r="M86" s="209"/>
      <c r="N86" s="210"/>
      <c r="O86" s="210"/>
      <c r="P86" s="210"/>
      <c r="Q86" s="210"/>
      <c r="R86" s="210"/>
      <c r="S86" s="210"/>
      <c r="T86" s="211"/>
      <c r="AT86" s="206" t="s">
        <v>178</v>
      </c>
      <c r="AU86" s="206" t="s">
        <v>81</v>
      </c>
      <c r="AV86" s="205" t="s">
        <v>81</v>
      </c>
      <c r="AW86" s="205" t="s">
        <v>35</v>
      </c>
      <c r="AX86" s="205" t="s">
        <v>71</v>
      </c>
      <c r="AY86" s="206" t="s">
        <v>169</v>
      </c>
    </row>
    <row r="87" spans="2:51" s="213" customFormat="1" ht="13.5">
      <c r="B87" s="212"/>
      <c r="D87" s="198" t="s">
        <v>178</v>
      </c>
      <c r="E87" s="214" t="s">
        <v>5</v>
      </c>
      <c r="F87" s="215" t="s">
        <v>181</v>
      </c>
      <c r="H87" s="216">
        <v>1.7</v>
      </c>
      <c r="L87" s="212"/>
      <c r="M87" s="217"/>
      <c r="N87" s="218"/>
      <c r="O87" s="218"/>
      <c r="P87" s="218"/>
      <c r="Q87" s="218"/>
      <c r="R87" s="218"/>
      <c r="S87" s="218"/>
      <c r="T87" s="219"/>
      <c r="AT87" s="214" t="s">
        <v>178</v>
      </c>
      <c r="AU87" s="214" t="s">
        <v>81</v>
      </c>
      <c r="AV87" s="213" t="s">
        <v>176</v>
      </c>
      <c r="AW87" s="213" t="s">
        <v>35</v>
      </c>
      <c r="AX87" s="213" t="s">
        <v>79</v>
      </c>
      <c r="AY87" s="214" t="s">
        <v>169</v>
      </c>
    </row>
    <row r="88" spans="2:65" s="103" customFormat="1" ht="25.5" customHeight="1">
      <c r="B88" s="104"/>
      <c r="C88" s="185" t="s">
        <v>81</v>
      </c>
      <c r="D88" s="185" t="s">
        <v>171</v>
      </c>
      <c r="E88" s="186" t="s">
        <v>1694</v>
      </c>
      <c r="F88" s="187" t="s">
        <v>1695</v>
      </c>
      <c r="G88" s="188" t="s">
        <v>686</v>
      </c>
      <c r="H88" s="189">
        <v>2</v>
      </c>
      <c r="I88" s="87"/>
      <c r="J88" s="190">
        <f>ROUND(I88*H88,2)</f>
        <v>0</v>
      </c>
      <c r="K88" s="187" t="s">
        <v>5</v>
      </c>
      <c r="L88" s="104"/>
      <c r="M88" s="191" t="s">
        <v>5</v>
      </c>
      <c r="N88" s="192" t="s">
        <v>42</v>
      </c>
      <c r="O88" s="105"/>
      <c r="P88" s="193">
        <f>O88*H88</f>
        <v>0</v>
      </c>
      <c r="Q88" s="193">
        <v>0</v>
      </c>
      <c r="R88" s="193">
        <f>Q88*H88</f>
        <v>0</v>
      </c>
      <c r="S88" s="193">
        <v>0</v>
      </c>
      <c r="T88" s="194">
        <f>S88*H88</f>
        <v>0</v>
      </c>
      <c r="AR88" s="93" t="s">
        <v>176</v>
      </c>
      <c r="AT88" s="93" t="s">
        <v>171</v>
      </c>
      <c r="AU88" s="93" t="s">
        <v>81</v>
      </c>
      <c r="AY88" s="93" t="s">
        <v>169</v>
      </c>
      <c r="BE88" s="195">
        <f>IF(N88="základní",J88,0)</f>
        <v>0</v>
      </c>
      <c r="BF88" s="195">
        <f>IF(N88="snížená",J88,0)</f>
        <v>0</v>
      </c>
      <c r="BG88" s="195">
        <f>IF(N88="zákl. přenesená",J88,0)</f>
        <v>0</v>
      </c>
      <c r="BH88" s="195">
        <f>IF(N88="sníž. přenesená",J88,0)</f>
        <v>0</v>
      </c>
      <c r="BI88" s="195">
        <f>IF(N88="nulová",J88,0)</f>
        <v>0</v>
      </c>
      <c r="BJ88" s="93" t="s">
        <v>79</v>
      </c>
      <c r="BK88" s="195">
        <f>ROUND(I88*H88,2)</f>
        <v>0</v>
      </c>
      <c r="BL88" s="93" t="s">
        <v>176</v>
      </c>
      <c r="BM88" s="93" t="s">
        <v>1696</v>
      </c>
    </row>
    <row r="89" spans="2:65" s="103" customFormat="1" ht="25.5" customHeight="1">
      <c r="B89" s="104"/>
      <c r="C89" s="185" t="s">
        <v>185</v>
      </c>
      <c r="D89" s="185" t="s">
        <v>171</v>
      </c>
      <c r="E89" s="186" t="s">
        <v>1697</v>
      </c>
      <c r="F89" s="187" t="s">
        <v>1698</v>
      </c>
      <c r="G89" s="188" t="s">
        <v>188</v>
      </c>
      <c r="H89" s="189">
        <v>39</v>
      </c>
      <c r="I89" s="87"/>
      <c r="J89" s="190">
        <f>ROUND(I89*H89,2)</f>
        <v>0</v>
      </c>
      <c r="K89" s="187" t="s">
        <v>5</v>
      </c>
      <c r="L89" s="104"/>
      <c r="M89" s="191" t="s">
        <v>5</v>
      </c>
      <c r="N89" s="192" t="s">
        <v>42</v>
      </c>
      <c r="O89" s="105"/>
      <c r="P89" s="193">
        <f>O89*H89</f>
        <v>0</v>
      </c>
      <c r="Q89" s="193">
        <v>0</v>
      </c>
      <c r="R89" s="193">
        <f>Q89*H89</f>
        <v>0</v>
      </c>
      <c r="S89" s="193">
        <v>0</v>
      </c>
      <c r="T89" s="194">
        <f>S89*H89</f>
        <v>0</v>
      </c>
      <c r="AR89" s="93" t="s">
        <v>176</v>
      </c>
      <c r="AT89" s="93" t="s">
        <v>171</v>
      </c>
      <c r="AU89" s="93" t="s">
        <v>81</v>
      </c>
      <c r="AY89" s="93" t="s">
        <v>169</v>
      </c>
      <c r="BE89" s="195">
        <f>IF(N89="základní",J89,0)</f>
        <v>0</v>
      </c>
      <c r="BF89" s="195">
        <f>IF(N89="snížená",J89,0)</f>
        <v>0</v>
      </c>
      <c r="BG89" s="195">
        <f>IF(N89="zákl. přenesená",J89,0)</f>
        <v>0</v>
      </c>
      <c r="BH89" s="195">
        <f>IF(N89="sníž. přenesená",J89,0)</f>
        <v>0</v>
      </c>
      <c r="BI89" s="195">
        <f>IF(N89="nulová",J89,0)</f>
        <v>0</v>
      </c>
      <c r="BJ89" s="93" t="s">
        <v>79</v>
      </c>
      <c r="BK89" s="195">
        <f>ROUND(I89*H89,2)</f>
        <v>0</v>
      </c>
      <c r="BL89" s="93" t="s">
        <v>176</v>
      </c>
      <c r="BM89" s="93" t="s">
        <v>1699</v>
      </c>
    </row>
    <row r="90" spans="2:65" s="103" customFormat="1" ht="16.5" customHeight="1">
      <c r="B90" s="104"/>
      <c r="C90" s="185" t="s">
        <v>176</v>
      </c>
      <c r="D90" s="185" t="s">
        <v>171</v>
      </c>
      <c r="E90" s="186" t="s">
        <v>1700</v>
      </c>
      <c r="F90" s="187" t="s">
        <v>1701</v>
      </c>
      <c r="G90" s="188" t="s">
        <v>686</v>
      </c>
      <c r="H90" s="189">
        <v>1</v>
      </c>
      <c r="I90" s="87"/>
      <c r="J90" s="190">
        <f>ROUND(I90*H90,2)</f>
        <v>0</v>
      </c>
      <c r="K90" s="187" t="s">
        <v>5</v>
      </c>
      <c r="L90" s="104"/>
      <c r="M90" s="191" t="s">
        <v>5</v>
      </c>
      <c r="N90" s="192" t="s">
        <v>42</v>
      </c>
      <c r="O90" s="105"/>
      <c r="P90" s="193">
        <f>O90*H90</f>
        <v>0</v>
      </c>
      <c r="Q90" s="193">
        <v>0</v>
      </c>
      <c r="R90" s="193">
        <f>Q90*H90</f>
        <v>0</v>
      </c>
      <c r="S90" s="193">
        <v>0</v>
      </c>
      <c r="T90" s="194">
        <f>S90*H90</f>
        <v>0</v>
      </c>
      <c r="AR90" s="93" t="s">
        <v>176</v>
      </c>
      <c r="AT90" s="93" t="s">
        <v>171</v>
      </c>
      <c r="AU90" s="93" t="s">
        <v>81</v>
      </c>
      <c r="AY90" s="93" t="s">
        <v>169</v>
      </c>
      <c r="BE90" s="195">
        <f>IF(N90="základní",J90,0)</f>
        <v>0</v>
      </c>
      <c r="BF90" s="195">
        <f>IF(N90="snížená",J90,0)</f>
        <v>0</v>
      </c>
      <c r="BG90" s="195">
        <f>IF(N90="zákl. přenesená",J90,0)</f>
        <v>0</v>
      </c>
      <c r="BH90" s="195">
        <f>IF(N90="sníž. přenesená",J90,0)</f>
        <v>0</v>
      </c>
      <c r="BI90" s="195">
        <f>IF(N90="nulová",J90,0)</f>
        <v>0</v>
      </c>
      <c r="BJ90" s="93" t="s">
        <v>79</v>
      </c>
      <c r="BK90" s="195">
        <f>ROUND(I90*H90,2)</f>
        <v>0</v>
      </c>
      <c r="BL90" s="93" t="s">
        <v>176</v>
      </c>
      <c r="BM90" s="93" t="s">
        <v>1702</v>
      </c>
    </row>
    <row r="91" spans="2:65" s="103" customFormat="1" ht="16.5" customHeight="1">
      <c r="B91" s="104"/>
      <c r="C91" s="185" t="s">
        <v>196</v>
      </c>
      <c r="D91" s="185" t="s">
        <v>171</v>
      </c>
      <c r="E91" s="186" t="s">
        <v>1703</v>
      </c>
      <c r="F91" s="187" t="s">
        <v>1704</v>
      </c>
      <c r="G91" s="188" t="s">
        <v>686</v>
      </c>
      <c r="H91" s="189">
        <v>2</v>
      </c>
      <c r="I91" s="87"/>
      <c r="J91" s="190">
        <f>ROUND(I91*H91,2)</f>
        <v>0</v>
      </c>
      <c r="K91" s="187" t="s">
        <v>5</v>
      </c>
      <c r="L91" s="104"/>
      <c r="M91" s="191" t="s">
        <v>5</v>
      </c>
      <c r="N91" s="192" t="s">
        <v>42</v>
      </c>
      <c r="O91" s="105"/>
      <c r="P91" s="193">
        <f>O91*H91</f>
        <v>0</v>
      </c>
      <c r="Q91" s="193">
        <v>0</v>
      </c>
      <c r="R91" s="193">
        <f>Q91*H91</f>
        <v>0</v>
      </c>
      <c r="S91" s="193">
        <v>0</v>
      </c>
      <c r="T91" s="194">
        <f>S91*H91</f>
        <v>0</v>
      </c>
      <c r="AR91" s="93" t="s">
        <v>176</v>
      </c>
      <c r="AT91" s="93" t="s">
        <v>171</v>
      </c>
      <c r="AU91" s="93" t="s">
        <v>81</v>
      </c>
      <c r="AY91" s="93" t="s">
        <v>169</v>
      </c>
      <c r="BE91" s="195">
        <f>IF(N91="základní",J91,0)</f>
        <v>0</v>
      </c>
      <c r="BF91" s="195">
        <f>IF(N91="snížená",J91,0)</f>
        <v>0</v>
      </c>
      <c r="BG91" s="195">
        <f>IF(N91="zákl. přenesená",J91,0)</f>
        <v>0</v>
      </c>
      <c r="BH91" s="195">
        <f>IF(N91="sníž. přenesená",J91,0)</f>
        <v>0</v>
      </c>
      <c r="BI91" s="195">
        <f>IF(N91="nulová",J91,0)</f>
        <v>0</v>
      </c>
      <c r="BJ91" s="93" t="s">
        <v>79</v>
      </c>
      <c r="BK91" s="195">
        <f>ROUND(I91*H91,2)</f>
        <v>0</v>
      </c>
      <c r="BL91" s="93" t="s">
        <v>176</v>
      </c>
      <c r="BM91" s="93" t="s">
        <v>1705</v>
      </c>
    </row>
    <row r="92" spans="2:63" s="173" customFormat="1" ht="29.85" customHeight="1">
      <c r="B92" s="172"/>
      <c r="D92" s="174" t="s">
        <v>70</v>
      </c>
      <c r="E92" s="183" t="s">
        <v>961</v>
      </c>
      <c r="F92" s="183" t="s">
        <v>962</v>
      </c>
      <c r="J92" s="184">
        <f>BK92</f>
        <v>0</v>
      </c>
      <c r="L92" s="172"/>
      <c r="M92" s="177"/>
      <c r="N92" s="178"/>
      <c r="O92" s="178"/>
      <c r="P92" s="179">
        <f>SUM(P93:P97)</f>
        <v>0</v>
      </c>
      <c r="Q92" s="178"/>
      <c r="R92" s="179">
        <f>SUM(R93:R97)</f>
        <v>0</v>
      </c>
      <c r="S92" s="178"/>
      <c r="T92" s="180">
        <f>SUM(T93:T97)</f>
        <v>0</v>
      </c>
      <c r="AR92" s="174" t="s">
        <v>79</v>
      </c>
      <c r="AT92" s="181" t="s">
        <v>70</v>
      </c>
      <c r="AU92" s="181" t="s">
        <v>79</v>
      </c>
      <c r="AY92" s="174" t="s">
        <v>169</v>
      </c>
      <c r="BK92" s="182">
        <f>SUM(BK93:BK97)</f>
        <v>0</v>
      </c>
    </row>
    <row r="93" spans="2:65" s="103" customFormat="1" ht="25.5" customHeight="1">
      <c r="B93" s="104"/>
      <c r="C93" s="185" t="s">
        <v>180</v>
      </c>
      <c r="D93" s="185" t="s">
        <v>171</v>
      </c>
      <c r="E93" s="186" t="s">
        <v>1706</v>
      </c>
      <c r="F93" s="187" t="s">
        <v>1707</v>
      </c>
      <c r="G93" s="188" t="s">
        <v>315</v>
      </c>
      <c r="H93" s="189">
        <v>0.065</v>
      </c>
      <c r="I93" s="87"/>
      <c r="J93" s="190">
        <f>ROUND(I93*H93,2)</f>
        <v>0</v>
      </c>
      <c r="K93" s="187" t="s">
        <v>175</v>
      </c>
      <c r="L93" s="104"/>
      <c r="M93" s="191" t="s">
        <v>5</v>
      </c>
      <c r="N93" s="192" t="s">
        <v>42</v>
      </c>
      <c r="O93" s="105"/>
      <c r="P93" s="193">
        <f>O93*H93</f>
        <v>0</v>
      </c>
      <c r="Q93" s="193">
        <v>0</v>
      </c>
      <c r="R93" s="193">
        <f>Q93*H93</f>
        <v>0</v>
      </c>
      <c r="S93" s="193">
        <v>0</v>
      </c>
      <c r="T93" s="194">
        <f>S93*H93</f>
        <v>0</v>
      </c>
      <c r="AR93" s="93" t="s">
        <v>176</v>
      </c>
      <c r="AT93" s="93" t="s">
        <v>171</v>
      </c>
      <c r="AU93" s="93" t="s">
        <v>81</v>
      </c>
      <c r="AY93" s="93" t="s">
        <v>169</v>
      </c>
      <c r="BE93" s="195">
        <f>IF(N93="základní",J93,0)</f>
        <v>0</v>
      </c>
      <c r="BF93" s="195">
        <f>IF(N93="snížená",J93,0)</f>
        <v>0</v>
      </c>
      <c r="BG93" s="195">
        <f>IF(N93="zákl. přenesená",J93,0)</f>
        <v>0</v>
      </c>
      <c r="BH93" s="195">
        <f>IF(N93="sníž. přenesená",J93,0)</f>
        <v>0</v>
      </c>
      <c r="BI93" s="195">
        <f>IF(N93="nulová",J93,0)</f>
        <v>0</v>
      </c>
      <c r="BJ93" s="93" t="s">
        <v>79</v>
      </c>
      <c r="BK93" s="195">
        <f>ROUND(I93*H93,2)</f>
        <v>0</v>
      </c>
      <c r="BL93" s="93" t="s">
        <v>176</v>
      </c>
      <c r="BM93" s="93" t="s">
        <v>1708</v>
      </c>
    </row>
    <row r="94" spans="2:65" s="103" customFormat="1" ht="25.5" customHeight="1">
      <c r="B94" s="104"/>
      <c r="C94" s="185" t="s">
        <v>221</v>
      </c>
      <c r="D94" s="185" t="s">
        <v>171</v>
      </c>
      <c r="E94" s="186" t="s">
        <v>967</v>
      </c>
      <c r="F94" s="187" t="s">
        <v>968</v>
      </c>
      <c r="G94" s="188" t="s">
        <v>315</v>
      </c>
      <c r="H94" s="189">
        <v>1.3</v>
      </c>
      <c r="I94" s="87"/>
      <c r="J94" s="190">
        <f>ROUND(I94*H94,2)</f>
        <v>0</v>
      </c>
      <c r="K94" s="187" t="s">
        <v>175</v>
      </c>
      <c r="L94" s="104"/>
      <c r="M94" s="191" t="s">
        <v>5</v>
      </c>
      <c r="N94" s="192" t="s">
        <v>42</v>
      </c>
      <c r="O94" s="105"/>
      <c r="P94" s="193">
        <f>O94*H94</f>
        <v>0</v>
      </c>
      <c r="Q94" s="193">
        <v>0</v>
      </c>
      <c r="R94" s="193">
        <f>Q94*H94</f>
        <v>0</v>
      </c>
      <c r="S94" s="193">
        <v>0</v>
      </c>
      <c r="T94" s="194">
        <f>S94*H94</f>
        <v>0</v>
      </c>
      <c r="AR94" s="93" t="s">
        <v>176</v>
      </c>
      <c r="AT94" s="93" t="s">
        <v>171</v>
      </c>
      <c r="AU94" s="93" t="s">
        <v>81</v>
      </c>
      <c r="AY94" s="93" t="s">
        <v>169</v>
      </c>
      <c r="BE94" s="195">
        <f>IF(N94="základní",J94,0)</f>
        <v>0</v>
      </c>
      <c r="BF94" s="195">
        <f>IF(N94="snížená",J94,0)</f>
        <v>0</v>
      </c>
      <c r="BG94" s="195">
        <f>IF(N94="zákl. přenesená",J94,0)</f>
        <v>0</v>
      </c>
      <c r="BH94" s="195">
        <f>IF(N94="sníž. přenesená",J94,0)</f>
        <v>0</v>
      </c>
      <c r="BI94" s="195">
        <f>IF(N94="nulová",J94,0)</f>
        <v>0</v>
      </c>
      <c r="BJ94" s="93" t="s">
        <v>79</v>
      </c>
      <c r="BK94" s="195">
        <f>ROUND(I94*H94,2)</f>
        <v>0</v>
      </c>
      <c r="BL94" s="93" t="s">
        <v>176</v>
      </c>
      <c r="BM94" s="93" t="s">
        <v>1709</v>
      </c>
    </row>
    <row r="95" spans="2:51" s="205" customFormat="1" ht="13.5">
      <c r="B95" s="204"/>
      <c r="D95" s="198" t="s">
        <v>178</v>
      </c>
      <c r="F95" s="207" t="s">
        <v>1710</v>
      </c>
      <c r="H95" s="208">
        <v>1.3</v>
      </c>
      <c r="L95" s="204"/>
      <c r="M95" s="209"/>
      <c r="N95" s="210"/>
      <c r="O95" s="210"/>
      <c r="P95" s="210"/>
      <c r="Q95" s="210"/>
      <c r="R95" s="210"/>
      <c r="S95" s="210"/>
      <c r="T95" s="211"/>
      <c r="AT95" s="206" t="s">
        <v>178</v>
      </c>
      <c r="AU95" s="206" t="s">
        <v>81</v>
      </c>
      <c r="AV95" s="205" t="s">
        <v>81</v>
      </c>
      <c r="AW95" s="205" t="s">
        <v>6</v>
      </c>
      <c r="AX95" s="205" t="s">
        <v>79</v>
      </c>
      <c r="AY95" s="206" t="s">
        <v>169</v>
      </c>
    </row>
    <row r="96" spans="2:65" s="103" customFormat="1" ht="25.5" customHeight="1">
      <c r="B96" s="104"/>
      <c r="C96" s="185" t="s">
        <v>225</v>
      </c>
      <c r="D96" s="185" t="s">
        <v>171</v>
      </c>
      <c r="E96" s="186" t="s">
        <v>972</v>
      </c>
      <c r="F96" s="187" t="s">
        <v>973</v>
      </c>
      <c r="G96" s="188" t="s">
        <v>315</v>
      </c>
      <c r="H96" s="189">
        <v>0.065</v>
      </c>
      <c r="I96" s="87"/>
      <c r="J96" s="190">
        <f>ROUND(I96*H96,2)</f>
        <v>0</v>
      </c>
      <c r="K96" s="187" t="s">
        <v>175</v>
      </c>
      <c r="L96" s="104"/>
      <c r="M96" s="191" t="s">
        <v>5</v>
      </c>
      <c r="N96" s="192" t="s">
        <v>42</v>
      </c>
      <c r="O96" s="105"/>
      <c r="P96" s="193">
        <f>O96*H96</f>
        <v>0</v>
      </c>
      <c r="Q96" s="193">
        <v>0</v>
      </c>
      <c r="R96" s="193">
        <f>Q96*H96</f>
        <v>0</v>
      </c>
      <c r="S96" s="193">
        <v>0</v>
      </c>
      <c r="T96" s="194">
        <f>S96*H96</f>
        <v>0</v>
      </c>
      <c r="AR96" s="93" t="s">
        <v>176</v>
      </c>
      <c r="AT96" s="93" t="s">
        <v>171</v>
      </c>
      <c r="AU96" s="93" t="s">
        <v>81</v>
      </c>
      <c r="AY96" s="93" t="s">
        <v>169</v>
      </c>
      <c r="BE96" s="195">
        <f>IF(N96="základní",J96,0)</f>
        <v>0</v>
      </c>
      <c r="BF96" s="195">
        <f>IF(N96="snížená",J96,0)</f>
        <v>0</v>
      </c>
      <c r="BG96" s="195">
        <f>IF(N96="zákl. přenesená",J96,0)</f>
        <v>0</v>
      </c>
      <c r="BH96" s="195">
        <f>IF(N96="sníž. přenesená",J96,0)</f>
        <v>0</v>
      </c>
      <c r="BI96" s="195">
        <f>IF(N96="nulová",J96,0)</f>
        <v>0</v>
      </c>
      <c r="BJ96" s="93" t="s">
        <v>79</v>
      </c>
      <c r="BK96" s="195">
        <f>ROUND(I96*H96,2)</f>
        <v>0</v>
      </c>
      <c r="BL96" s="93" t="s">
        <v>176</v>
      </c>
      <c r="BM96" s="93" t="s">
        <v>1711</v>
      </c>
    </row>
    <row r="97" spans="2:65" s="103" customFormat="1" ht="38.25" customHeight="1">
      <c r="B97" s="104"/>
      <c r="C97" s="185" t="s">
        <v>232</v>
      </c>
      <c r="D97" s="185" t="s">
        <v>171</v>
      </c>
      <c r="E97" s="186" t="s">
        <v>1712</v>
      </c>
      <c r="F97" s="187" t="s">
        <v>1713</v>
      </c>
      <c r="G97" s="188" t="s">
        <v>315</v>
      </c>
      <c r="H97" s="189">
        <v>0.065</v>
      </c>
      <c r="I97" s="87"/>
      <c r="J97" s="190">
        <f>ROUND(I97*H97,2)</f>
        <v>0</v>
      </c>
      <c r="K97" s="187" t="s">
        <v>175</v>
      </c>
      <c r="L97" s="104"/>
      <c r="M97" s="191" t="s">
        <v>5</v>
      </c>
      <c r="N97" s="192" t="s">
        <v>42</v>
      </c>
      <c r="O97" s="105"/>
      <c r="P97" s="193">
        <f>O97*H97</f>
        <v>0</v>
      </c>
      <c r="Q97" s="193">
        <v>0</v>
      </c>
      <c r="R97" s="193">
        <f>Q97*H97</f>
        <v>0</v>
      </c>
      <c r="S97" s="193">
        <v>0</v>
      </c>
      <c r="T97" s="194">
        <f>S97*H97</f>
        <v>0</v>
      </c>
      <c r="AR97" s="93" t="s">
        <v>176</v>
      </c>
      <c r="AT97" s="93" t="s">
        <v>171</v>
      </c>
      <c r="AU97" s="93" t="s">
        <v>81</v>
      </c>
      <c r="AY97" s="93" t="s">
        <v>169</v>
      </c>
      <c r="BE97" s="195">
        <f>IF(N97="základní",J97,0)</f>
        <v>0</v>
      </c>
      <c r="BF97" s="195">
        <f>IF(N97="snížená",J97,0)</f>
        <v>0</v>
      </c>
      <c r="BG97" s="195">
        <f>IF(N97="zákl. přenesená",J97,0)</f>
        <v>0</v>
      </c>
      <c r="BH97" s="195">
        <f>IF(N97="sníž. přenesená",J97,0)</f>
        <v>0</v>
      </c>
      <c r="BI97" s="195">
        <f>IF(N97="nulová",J97,0)</f>
        <v>0</v>
      </c>
      <c r="BJ97" s="93" t="s">
        <v>79</v>
      </c>
      <c r="BK97" s="195">
        <f>ROUND(I97*H97,2)</f>
        <v>0</v>
      </c>
      <c r="BL97" s="93" t="s">
        <v>176</v>
      </c>
      <c r="BM97" s="93" t="s">
        <v>1714</v>
      </c>
    </row>
    <row r="98" spans="2:63" s="173" customFormat="1" ht="37.35" customHeight="1">
      <c r="B98" s="172"/>
      <c r="D98" s="174" t="s">
        <v>70</v>
      </c>
      <c r="E98" s="175" t="s">
        <v>397</v>
      </c>
      <c r="F98" s="175" t="s">
        <v>1636</v>
      </c>
      <c r="J98" s="176">
        <f>BK98</f>
        <v>0</v>
      </c>
      <c r="L98" s="172"/>
      <c r="M98" s="177"/>
      <c r="N98" s="178"/>
      <c r="O98" s="178"/>
      <c r="P98" s="179">
        <f>P99</f>
        <v>0</v>
      </c>
      <c r="Q98" s="178"/>
      <c r="R98" s="179">
        <f>R99</f>
        <v>0.00024000000000000003</v>
      </c>
      <c r="S98" s="178"/>
      <c r="T98" s="180">
        <f>T99</f>
        <v>0</v>
      </c>
      <c r="AR98" s="174" t="s">
        <v>185</v>
      </c>
      <c r="AT98" s="181" t="s">
        <v>70</v>
      </c>
      <c r="AU98" s="181" t="s">
        <v>71</v>
      </c>
      <c r="AY98" s="174" t="s">
        <v>169</v>
      </c>
      <c r="BK98" s="182">
        <f>BK99</f>
        <v>0</v>
      </c>
    </row>
    <row r="99" spans="2:63" s="173" customFormat="1" ht="19.9" customHeight="1">
      <c r="B99" s="172"/>
      <c r="D99" s="174" t="s">
        <v>70</v>
      </c>
      <c r="E99" s="183" t="s">
        <v>1715</v>
      </c>
      <c r="F99" s="183" t="s">
        <v>1716</v>
      </c>
      <c r="J99" s="184">
        <f>BK99</f>
        <v>0</v>
      </c>
      <c r="L99" s="172"/>
      <c r="M99" s="177"/>
      <c r="N99" s="178"/>
      <c r="O99" s="178"/>
      <c r="P99" s="179">
        <f>SUM(P100:P107)</f>
        <v>0</v>
      </c>
      <c r="Q99" s="178"/>
      <c r="R99" s="179">
        <f>SUM(R100:R107)</f>
        <v>0.00024000000000000003</v>
      </c>
      <c r="S99" s="178"/>
      <c r="T99" s="180">
        <f>SUM(T100:T107)</f>
        <v>0</v>
      </c>
      <c r="AR99" s="174" t="s">
        <v>185</v>
      </c>
      <c r="AT99" s="181" t="s">
        <v>70</v>
      </c>
      <c r="AU99" s="181" t="s">
        <v>79</v>
      </c>
      <c r="AY99" s="174" t="s">
        <v>169</v>
      </c>
      <c r="BK99" s="182">
        <f>SUM(BK100:BK107)</f>
        <v>0</v>
      </c>
    </row>
    <row r="100" spans="2:65" s="103" customFormat="1" ht="16.5" customHeight="1">
      <c r="B100" s="104"/>
      <c r="C100" s="185" t="s">
        <v>104</v>
      </c>
      <c r="D100" s="185" t="s">
        <v>171</v>
      </c>
      <c r="E100" s="186" t="s">
        <v>1717</v>
      </c>
      <c r="F100" s="187" t="s">
        <v>1718</v>
      </c>
      <c r="G100" s="188" t="s">
        <v>199</v>
      </c>
      <c r="H100" s="189">
        <v>12</v>
      </c>
      <c r="I100" s="87"/>
      <c r="J100" s="190">
        <f>ROUND(I100*H100,2)</f>
        <v>0</v>
      </c>
      <c r="K100" s="187" t="s">
        <v>5</v>
      </c>
      <c r="L100" s="104"/>
      <c r="M100" s="191" t="s">
        <v>5</v>
      </c>
      <c r="N100" s="192" t="s">
        <v>42</v>
      </c>
      <c r="O100" s="105"/>
      <c r="P100" s="193">
        <f>O100*H100</f>
        <v>0</v>
      </c>
      <c r="Q100" s="193">
        <v>2E-05</v>
      </c>
      <c r="R100" s="193">
        <f>Q100*H100</f>
        <v>0.00024000000000000003</v>
      </c>
      <c r="S100" s="193">
        <v>0</v>
      </c>
      <c r="T100" s="194">
        <f>S100*H100</f>
        <v>0</v>
      </c>
      <c r="AR100" s="93" t="s">
        <v>269</v>
      </c>
      <c r="AT100" s="93" t="s">
        <v>171</v>
      </c>
      <c r="AU100" s="93" t="s">
        <v>81</v>
      </c>
      <c r="AY100" s="93" t="s">
        <v>169</v>
      </c>
      <c r="BE100" s="195">
        <f>IF(N100="základní",J100,0)</f>
        <v>0</v>
      </c>
      <c r="BF100" s="195">
        <f>IF(N100="snížená",J100,0)</f>
        <v>0</v>
      </c>
      <c r="BG100" s="195">
        <f>IF(N100="zákl. přenesená",J100,0)</f>
        <v>0</v>
      </c>
      <c r="BH100" s="195">
        <f>IF(N100="sníž. přenesená",J100,0)</f>
        <v>0</v>
      </c>
      <c r="BI100" s="195">
        <f>IF(N100="nulová",J100,0)</f>
        <v>0</v>
      </c>
      <c r="BJ100" s="93" t="s">
        <v>79</v>
      </c>
      <c r="BK100" s="195">
        <f>ROUND(I100*H100,2)</f>
        <v>0</v>
      </c>
      <c r="BL100" s="93" t="s">
        <v>269</v>
      </c>
      <c r="BM100" s="93" t="s">
        <v>1719</v>
      </c>
    </row>
    <row r="101" spans="2:51" s="205" customFormat="1" ht="13.5">
      <c r="B101" s="204"/>
      <c r="D101" s="198" t="s">
        <v>178</v>
      </c>
      <c r="E101" s="206" t="s">
        <v>5</v>
      </c>
      <c r="F101" s="207" t="s">
        <v>1720</v>
      </c>
      <c r="H101" s="208">
        <v>12</v>
      </c>
      <c r="L101" s="204"/>
      <c r="M101" s="209"/>
      <c r="N101" s="210"/>
      <c r="O101" s="210"/>
      <c r="P101" s="210"/>
      <c r="Q101" s="210"/>
      <c r="R101" s="210"/>
      <c r="S101" s="210"/>
      <c r="T101" s="211"/>
      <c r="AT101" s="206" t="s">
        <v>178</v>
      </c>
      <c r="AU101" s="206" t="s">
        <v>81</v>
      </c>
      <c r="AV101" s="205" t="s">
        <v>81</v>
      </c>
      <c r="AW101" s="205" t="s">
        <v>35</v>
      </c>
      <c r="AX101" s="205" t="s">
        <v>71</v>
      </c>
      <c r="AY101" s="206" t="s">
        <v>169</v>
      </c>
    </row>
    <row r="102" spans="2:51" s="213" customFormat="1" ht="13.5">
      <c r="B102" s="212"/>
      <c r="D102" s="198" t="s">
        <v>178</v>
      </c>
      <c r="E102" s="214" t="s">
        <v>5</v>
      </c>
      <c r="F102" s="215" t="s">
        <v>181</v>
      </c>
      <c r="H102" s="216">
        <v>12</v>
      </c>
      <c r="L102" s="212"/>
      <c r="M102" s="217"/>
      <c r="N102" s="218"/>
      <c r="O102" s="218"/>
      <c r="P102" s="218"/>
      <c r="Q102" s="218"/>
      <c r="R102" s="218"/>
      <c r="S102" s="218"/>
      <c r="T102" s="219"/>
      <c r="AT102" s="214" t="s">
        <v>178</v>
      </c>
      <c r="AU102" s="214" t="s">
        <v>81</v>
      </c>
      <c r="AV102" s="213" t="s">
        <v>176</v>
      </c>
      <c r="AW102" s="213" t="s">
        <v>35</v>
      </c>
      <c r="AX102" s="213" t="s">
        <v>79</v>
      </c>
      <c r="AY102" s="214" t="s">
        <v>169</v>
      </c>
    </row>
    <row r="103" spans="2:65" s="103" customFormat="1" ht="16.5" customHeight="1">
      <c r="B103" s="104"/>
      <c r="C103" s="185" t="s">
        <v>107</v>
      </c>
      <c r="D103" s="185" t="s">
        <v>171</v>
      </c>
      <c r="E103" s="186" t="s">
        <v>1721</v>
      </c>
      <c r="F103" s="187" t="s">
        <v>1722</v>
      </c>
      <c r="G103" s="188" t="s">
        <v>199</v>
      </c>
      <c r="H103" s="189">
        <v>12</v>
      </c>
      <c r="I103" s="87"/>
      <c r="J103" s="190">
        <f>ROUND(I103*H103,2)</f>
        <v>0</v>
      </c>
      <c r="K103" s="187" t="s">
        <v>175</v>
      </c>
      <c r="L103" s="104"/>
      <c r="M103" s="191" t="s">
        <v>5</v>
      </c>
      <c r="N103" s="192" t="s">
        <v>42</v>
      </c>
      <c r="O103" s="105"/>
      <c r="P103" s="193">
        <f>O103*H103</f>
        <v>0</v>
      </c>
      <c r="Q103" s="193">
        <v>0</v>
      </c>
      <c r="R103" s="193">
        <f>Q103*H103</f>
        <v>0</v>
      </c>
      <c r="S103" s="193">
        <v>0</v>
      </c>
      <c r="T103" s="194">
        <f>S103*H103</f>
        <v>0</v>
      </c>
      <c r="AR103" s="93" t="s">
        <v>269</v>
      </c>
      <c r="AT103" s="93" t="s">
        <v>171</v>
      </c>
      <c r="AU103" s="93" t="s">
        <v>81</v>
      </c>
      <c r="AY103" s="93" t="s">
        <v>169</v>
      </c>
      <c r="BE103" s="195">
        <f>IF(N103="základní",J103,0)</f>
        <v>0</v>
      </c>
      <c r="BF103" s="195">
        <f>IF(N103="snížená",J103,0)</f>
        <v>0</v>
      </c>
      <c r="BG103" s="195">
        <f>IF(N103="zákl. přenesená",J103,0)</f>
        <v>0</v>
      </c>
      <c r="BH103" s="195">
        <f>IF(N103="sníž. přenesená",J103,0)</f>
        <v>0</v>
      </c>
      <c r="BI103" s="195">
        <f>IF(N103="nulová",J103,0)</f>
        <v>0</v>
      </c>
      <c r="BJ103" s="93" t="s">
        <v>79</v>
      </c>
      <c r="BK103" s="195">
        <f>ROUND(I103*H103,2)</f>
        <v>0</v>
      </c>
      <c r="BL103" s="93" t="s">
        <v>269</v>
      </c>
      <c r="BM103" s="93" t="s">
        <v>1723</v>
      </c>
    </row>
    <row r="104" spans="2:65" s="103" customFormat="1" ht="16.5" customHeight="1">
      <c r="B104" s="104"/>
      <c r="C104" s="185" t="s">
        <v>246</v>
      </c>
      <c r="D104" s="185" t="s">
        <v>171</v>
      </c>
      <c r="E104" s="186" t="s">
        <v>1724</v>
      </c>
      <c r="F104" s="187" t="s">
        <v>1725</v>
      </c>
      <c r="G104" s="188" t="s">
        <v>199</v>
      </c>
      <c r="H104" s="189">
        <v>12</v>
      </c>
      <c r="I104" s="87"/>
      <c r="J104" s="190">
        <f>ROUND(I104*H104,2)</f>
        <v>0</v>
      </c>
      <c r="K104" s="187" t="s">
        <v>5</v>
      </c>
      <c r="L104" s="104"/>
      <c r="M104" s="191" t="s">
        <v>5</v>
      </c>
      <c r="N104" s="192" t="s">
        <v>42</v>
      </c>
      <c r="O104" s="105"/>
      <c r="P104" s="193">
        <f>O104*H104</f>
        <v>0</v>
      </c>
      <c r="Q104" s="193">
        <v>0</v>
      </c>
      <c r="R104" s="193">
        <f>Q104*H104</f>
        <v>0</v>
      </c>
      <c r="S104" s="193">
        <v>0</v>
      </c>
      <c r="T104" s="194">
        <f>S104*H104</f>
        <v>0</v>
      </c>
      <c r="AR104" s="93" t="s">
        <v>269</v>
      </c>
      <c r="AT104" s="93" t="s">
        <v>171</v>
      </c>
      <c r="AU104" s="93" t="s">
        <v>81</v>
      </c>
      <c r="AY104" s="93" t="s">
        <v>169</v>
      </c>
      <c r="BE104" s="195">
        <f>IF(N104="základní",J104,0)</f>
        <v>0</v>
      </c>
      <c r="BF104" s="195">
        <f>IF(N104="snížená",J104,0)</f>
        <v>0</v>
      </c>
      <c r="BG104" s="195">
        <f>IF(N104="zákl. přenesená",J104,0)</f>
        <v>0</v>
      </c>
      <c r="BH104" s="195">
        <f>IF(N104="sníž. přenesená",J104,0)</f>
        <v>0</v>
      </c>
      <c r="BI104" s="195">
        <f>IF(N104="nulová",J104,0)</f>
        <v>0</v>
      </c>
      <c r="BJ104" s="93" t="s">
        <v>79</v>
      </c>
      <c r="BK104" s="195">
        <f>ROUND(I104*H104,2)</f>
        <v>0</v>
      </c>
      <c r="BL104" s="93" t="s">
        <v>269</v>
      </c>
      <c r="BM104" s="93" t="s">
        <v>1726</v>
      </c>
    </row>
    <row r="105" spans="2:65" s="103" customFormat="1" ht="16.5" customHeight="1">
      <c r="B105" s="104"/>
      <c r="C105" s="185" t="s">
        <v>253</v>
      </c>
      <c r="D105" s="185" t="s">
        <v>171</v>
      </c>
      <c r="E105" s="186" t="s">
        <v>1727</v>
      </c>
      <c r="F105" s="187" t="s">
        <v>1728</v>
      </c>
      <c r="G105" s="188" t="s">
        <v>174</v>
      </c>
      <c r="H105" s="189">
        <v>2</v>
      </c>
      <c r="I105" s="87"/>
      <c r="J105" s="190">
        <f>ROUND(I105*H105,2)</f>
        <v>0</v>
      </c>
      <c r="K105" s="187" t="s">
        <v>5</v>
      </c>
      <c r="L105" s="104"/>
      <c r="M105" s="191" t="s">
        <v>5</v>
      </c>
      <c r="N105" s="192" t="s">
        <v>42</v>
      </c>
      <c r="O105" s="105"/>
      <c r="P105" s="193">
        <f>O105*H105</f>
        <v>0</v>
      </c>
      <c r="Q105" s="193">
        <v>0</v>
      </c>
      <c r="R105" s="193">
        <f>Q105*H105</f>
        <v>0</v>
      </c>
      <c r="S105" s="193">
        <v>0</v>
      </c>
      <c r="T105" s="194">
        <f>S105*H105</f>
        <v>0</v>
      </c>
      <c r="AR105" s="93" t="s">
        <v>269</v>
      </c>
      <c r="AT105" s="93" t="s">
        <v>171</v>
      </c>
      <c r="AU105" s="93" t="s">
        <v>81</v>
      </c>
      <c r="AY105" s="93" t="s">
        <v>169</v>
      </c>
      <c r="BE105" s="195">
        <f>IF(N105="základní",J105,0)</f>
        <v>0</v>
      </c>
      <c r="BF105" s="195">
        <f>IF(N105="snížená",J105,0)</f>
        <v>0</v>
      </c>
      <c r="BG105" s="195">
        <f>IF(N105="zákl. přenesená",J105,0)</f>
        <v>0</v>
      </c>
      <c r="BH105" s="195">
        <f>IF(N105="sníž. přenesená",J105,0)</f>
        <v>0</v>
      </c>
      <c r="BI105" s="195">
        <f>IF(N105="nulová",J105,0)</f>
        <v>0</v>
      </c>
      <c r="BJ105" s="93" t="s">
        <v>79</v>
      </c>
      <c r="BK105" s="195">
        <f>ROUND(I105*H105,2)</f>
        <v>0</v>
      </c>
      <c r="BL105" s="93" t="s">
        <v>269</v>
      </c>
      <c r="BM105" s="93" t="s">
        <v>1729</v>
      </c>
    </row>
    <row r="106" spans="2:65" s="103" customFormat="1" ht="16.5" customHeight="1">
      <c r="B106" s="104"/>
      <c r="C106" s="185" t="s">
        <v>257</v>
      </c>
      <c r="D106" s="185" t="s">
        <v>171</v>
      </c>
      <c r="E106" s="186" t="s">
        <v>1730</v>
      </c>
      <c r="F106" s="187" t="s">
        <v>1731</v>
      </c>
      <c r="G106" s="188" t="s">
        <v>174</v>
      </c>
      <c r="H106" s="189">
        <v>2</v>
      </c>
      <c r="I106" s="87"/>
      <c r="J106" s="190">
        <f>ROUND(I106*H106,2)</f>
        <v>0</v>
      </c>
      <c r="K106" s="187" t="s">
        <v>5</v>
      </c>
      <c r="L106" s="104"/>
      <c r="M106" s="191" t="s">
        <v>5</v>
      </c>
      <c r="N106" s="192" t="s">
        <v>42</v>
      </c>
      <c r="O106" s="105"/>
      <c r="P106" s="193">
        <f>O106*H106</f>
        <v>0</v>
      </c>
      <c r="Q106" s="193">
        <v>0</v>
      </c>
      <c r="R106" s="193">
        <f>Q106*H106</f>
        <v>0</v>
      </c>
      <c r="S106" s="193">
        <v>0</v>
      </c>
      <c r="T106" s="194">
        <f>S106*H106</f>
        <v>0</v>
      </c>
      <c r="AR106" s="93" t="s">
        <v>269</v>
      </c>
      <c r="AT106" s="93" t="s">
        <v>171</v>
      </c>
      <c r="AU106" s="93" t="s">
        <v>81</v>
      </c>
      <c r="AY106" s="93" t="s">
        <v>169</v>
      </c>
      <c r="BE106" s="195">
        <f>IF(N106="základní",J106,0)</f>
        <v>0</v>
      </c>
      <c r="BF106" s="195">
        <f>IF(N106="snížená",J106,0)</f>
        <v>0</v>
      </c>
      <c r="BG106" s="195">
        <f>IF(N106="zákl. přenesená",J106,0)</f>
        <v>0</v>
      </c>
      <c r="BH106" s="195">
        <f>IF(N106="sníž. přenesená",J106,0)</f>
        <v>0</v>
      </c>
      <c r="BI106" s="195">
        <f>IF(N106="nulová",J106,0)</f>
        <v>0</v>
      </c>
      <c r="BJ106" s="93" t="s">
        <v>79</v>
      </c>
      <c r="BK106" s="195">
        <f>ROUND(I106*H106,2)</f>
        <v>0</v>
      </c>
      <c r="BL106" s="93" t="s">
        <v>269</v>
      </c>
      <c r="BM106" s="93" t="s">
        <v>1732</v>
      </c>
    </row>
    <row r="107" spans="2:65" s="103" customFormat="1" ht="16.5" customHeight="1">
      <c r="B107" s="104"/>
      <c r="C107" s="185" t="s">
        <v>11</v>
      </c>
      <c r="D107" s="185" t="s">
        <v>171</v>
      </c>
      <c r="E107" s="186" t="s">
        <v>1733</v>
      </c>
      <c r="F107" s="187" t="s">
        <v>1734</v>
      </c>
      <c r="G107" s="188" t="s">
        <v>686</v>
      </c>
      <c r="H107" s="189">
        <v>1</v>
      </c>
      <c r="I107" s="87"/>
      <c r="J107" s="190">
        <f>ROUND(I107*H107,2)</f>
        <v>0</v>
      </c>
      <c r="K107" s="187" t="s">
        <v>5</v>
      </c>
      <c r="L107" s="104"/>
      <c r="M107" s="191" t="s">
        <v>5</v>
      </c>
      <c r="N107" s="240" t="s">
        <v>42</v>
      </c>
      <c r="O107" s="241"/>
      <c r="P107" s="242">
        <f>O107*H107</f>
        <v>0</v>
      </c>
      <c r="Q107" s="242">
        <v>0</v>
      </c>
      <c r="R107" s="242">
        <f>Q107*H107</f>
        <v>0</v>
      </c>
      <c r="S107" s="242">
        <v>0</v>
      </c>
      <c r="T107" s="243">
        <f>S107*H107</f>
        <v>0</v>
      </c>
      <c r="AR107" s="93" t="s">
        <v>269</v>
      </c>
      <c r="AT107" s="93" t="s">
        <v>171</v>
      </c>
      <c r="AU107" s="93" t="s">
        <v>81</v>
      </c>
      <c r="AY107" s="93" t="s">
        <v>169</v>
      </c>
      <c r="BE107" s="195">
        <f>IF(N107="základní",J107,0)</f>
        <v>0</v>
      </c>
      <c r="BF107" s="195">
        <f>IF(N107="snížená",J107,0)</f>
        <v>0</v>
      </c>
      <c r="BG107" s="195">
        <f>IF(N107="zákl. přenesená",J107,0)</f>
        <v>0</v>
      </c>
      <c r="BH107" s="195">
        <f>IF(N107="sníž. přenesená",J107,0)</f>
        <v>0</v>
      </c>
      <c r="BI107" s="195">
        <f>IF(N107="nulová",J107,0)</f>
        <v>0</v>
      </c>
      <c r="BJ107" s="93" t="s">
        <v>79</v>
      </c>
      <c r="BK107" s="195">
        <f>ROUND(I107*H107,2)</f>
        <v>0</v>
      </c>
      <c r="BL107" s="93" t="s">
        <v>269</v>
      </c>
      <c r="BM107" s="93" t="s">
        <v>1735</v>
      </c>
    </row>
    <row r="108" spans="2:12" s="103" customFormat="1" ht="6.95" customHeight="1">
      <c r="B108" s="129"/>
      <c r="C108" s="130"/>
      <c r="D108" s="130"/>
      <c r="E108" s="130"/>
      <c r="F108" s="130"/>
      <c r="G108" s="130"/>
      <c r="H108" s="130"/>
      <c r="I108" s="130"/>
      <c r="J108" s="130"/>
      <c r="K108" s="130"/>
      <c r="L108" s="104"/>
    </row>
  </sheetData>
  <sheetProtection algorithmName="SHA-512" hashValue="07F/K+asYGwN3Mb79StMHSWly/mRqIkJ/QivllJM9dpEjk0+iLuqnUIrYQe4//jN23HCX7jssZaO0QEvYRc/mQ==" saltValue="iByF+dp8EaKk0Sr7d93W+g==" spinCount="100000" sheet="1" objects="1" scenarios="1" selectLockedCells="1"/>
  <autoFilter ref="C80:K107"/>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R117"/>
  <sheetViews>
    <sheetView showGridLines="0" workbookViewId="0" topLeftCell="A1">
      <pane ySplit="1" topLeftCell="A80" activePane="bottomLeft" state="frozen"/>
      <selection pane="bottomLeft" activeCell="I88" sqref="I88"/>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112</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1736</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ROUND(J84,2)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ROUND(SUM(BE84:BE116),2)</f>
        <v>0</v>
      </c>
      <c r="G30" s="105"/>
      <c r="H30" s="105"/>
      <c r="I30" s="121">
        <v>0.21</v>
      </c>
      <c r="J30" s="120">
        <f>ROUND(ROUND((SUM(BE84:BE116)),2)*I30,2)</f>
        <v>0</v>
      </c>
      <c r="K30" s="106"/>
    </row>
    <row r="31" spans="2:11" s="103" customFormat="1" ht="14.45" customHeight="1">
      <c r="B31" s="104"/>
      <c r="C31" s="105"/>
      <c r="D31" s="105"/>
      <c r="E31" s="119" t="s">
        <v>43</v>
      </c>
      <c r="F31" s="120">
        <f>ROUND(SUM(BF84:BF116),2)</f>
        <v>0</v>
      </c>
      <c r="G31" s="105"/>
      <c r="H31" s="105"/>
      <c r="I31" s="121">
        <v>0.15</v>
      </c>
      <c r="J31" s="120">
        <f>ROUND(ROUND((SUM(BF84:BF116)),2)*I31,2)</f>
        <v>0</v>
      </c>
      <c r="K31" s="106"/>
    </row>
    <row r="32" spans="2:11" s="103" customFormat="1" ht="14.45" customHeight="1" hidden="1">
      <c r="B32" s="104"/>
      <c r="C32" s="105"/>
      <c r="D32" s="105"/>
      <c r="E32" s="119" t="s">
        <v>44</v>
      </c>
      <c r="F32" s="120">
        <f>ROUND(SUM(BG84:BG116),2)</f>
        <v>0</v>
      </c>
      <c r="G32" s="105"/>
      <c r="H32" s="105"/>
      <c r="I32" s="121">
        <v>0.21</v>
      </c>
      <c r="J32" s="120">
        <v>0</v>
      </c>
      <c r="K32" s="106"/>
    </row>
    <row r="33" spans="2:11" s="103" customFormat="1" ht="14.45" customHeight="1" hidden="1">
      <c r="B33" s="104"/>
      <c r="C33" s="105"/>
      <c r="D33" s="105"/>
      <c r="E33" s="119" t="s">
        <v>45</v>
      </c>
      <c r="F33" s="120">
        <f>ROUND(SUM(BH84:BH116),2)</f>
        <v>0</v>
      </c>
      <c r="G33" s="105"/>
      <c r="H33" s="105"/>
      <c r="I33" s="121">
        <v>0.15</v>
      </c>
      <c r="J33" s="120">
        <v>0</v>
      </c>
      <c r="K33" s="106"/>
    </row>
    <row r="34" spans="2:11" s="103" customFormat="1" ht="14.45" customHeight="1" hidden="1">
      <c r="B34" s="104"/>
      <c r="C34" s="105"/>
      <c r="D34" s="105"/>
      <c r="E34" s="119" t="s">
        <v>46</v>
      </c>
      <c r="F34" s="120">
        <f>ROUND(SUM(BI84:BI116),2)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VORN - Vedlejší a ostatní rozpočtové náklady</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J84</f>
        <v>0</v>
      </c>
      <c r="K56" s="106"/>
      <c r="AU56" s="93" t="s">
        <v>125</v>
      </c>
    </row>
    <row r="57" spans="2:11" s="145" customFormat="1" ht="24.95" customHeight="1">
      <c r="B57" s="139"/>
      <c r="C57" s="140"/>
      <c r="D57" s="141" t="s">
        <v>1737</v>
      </c>
      <c r="E57" s="142"/>
      <c r="F57" s="142"/>
      <c r="G57" s="142"/>
      <c r="H57" s="142"/>
      <c r="I57" s="142"/>
      <c r="J57" s="143">
        <f>J85</f>
        <v>0</v>
      </c>
      <c r="K57" s="144"/>
    </row>
    <row r="58" spans="2:11" s="152" customFormat="1" ht="19.9" customHeight="1">
      <c r="B58" s="146"/>
      <c r="C58" s="147"/>
      <c r="D58" s="148" t="s">
        <v>1738</v>
      </c>
      <c r="E58" s="149"/>
      <c r="F58" s="149"/>
      <c r="G58" s="149"/>
      <c r="H58" s="149"/>
      <c r="I58" s="149"/>
      <c r="J58" s="150">
        <f>J86</f>
        <v>0</v>
      </c>
      <c r="K58" s="151"/>
    </row>
    <row r="59" spans="2:11" s="152" customFormat="1" ht="19.9" customHeight="1">
      <c r="B59" s="146"/>
      <c r="C59" s="147"/>
      <c r="D59" s="148" t="s">
        <v>1739</v>
      </c>
      <c r="E59" s="149"/>
      <c r="F59" s="149"/>
      <c r="G59" s="149"/>
      <c r="H59" s="149"/>
      <c r="I59" s="149"/>
      <c r="J59" s="150">
        <f>J93</f>
        <v>0</v>
      </c>
      <c r="K59" s="151"/>
    </row>
    <row r="60" spans="2:11" s="152" customFormat="1" ht="19.9" customHeight="1">
      <c r="B60" s="146"/>
      <c r="C60" s="147"/>
      <c r="D60" s="148" t="s">
        <v>1740</v>
      </c>
      <c r="E60" s="149"/>
      <c r="F60" s="149"/>
      <c r="G60" s="149"/>
      <c r="H60" s="149"/>
      <c r="I60" s="149"/>
      <c r="J60" s="150">
        <f>J105</f>
        <v>0</v>
      </c>
      <c r="K60" s="151"/>
    </row>
    <row r="61" spans="2:11" s="152" customFormat="1" ht="19.9" customHeight="1">
      <c r="B61" s="146"/>
      <c r="C61" s="147"/>
      <c r="D61" s="148" t="s">
        <v>1741</v>
      </c>
      <c r="E61" s="149"/>
      <c r="F61" s="149"/>
      <c r="G61" s="149"/>
      <c r="H61" s="149"/>
      <c r="I61" s="149"/>
      <c r="J61" s="150">
        <f>J107</f>
        <v>0</v>
      </c>
      <c r="K61" s="151"/>
    </row>
    <row r="62" spans="2:11" s="152" customFormat="1" ht="19.9" customHeight="1">
      <c r="B62" s="146"/>
      <c r="C62" s="147"/>
      <c r="D62" s="148" t="s">
        <v>1742</v>
      </c>
      <c r="E62" s="149"/>
      <c r="F62" s="149"/>
      <c r="G62" s="149"/>
      <c r="H62" s="149"/>
      <c r="I62" s="149"/>
      <c r="J62" s="150">
        <f>J111</f>
        <v>0</v>
      </c>
      <c r="K62" s="151"/>
    </row>
    <row r="63" spans="2:11" s="152" customFormat="1" ht="19.9" customHeight="1">
      <c r="B63" s="146"/>
      <c r="C63" s="147"/>
      <c r="D63" s="148" t="s">
        <v>1743</v>
      </c>
      <c r="E63" s="149"/>
      <c r="F63" s="149"/>
      <c r="G63" s="149"/>
      <c r="H63" s="149"/>
      <c r="I63" s="149"/>
      <c r="J63" s="150">
        <f>J113</f>
        <v>0</v>
      </c>
      <c r="K63" s="151"/>
    </row>
    <row r="64" spans="2:11" s="152" customFormat="1" ht="19.9" customHeight="1">
      <c r="B64" s="146"/>
      <c r="C64" s="147"/>
      <c r="D64" s="148" t="s">
        <v>1744</v>
      </c>
      <c r="E64" s="149"/>
      <c r="F64" s="149"/>
      <c r="G64" s="149"/>
      <c r="H64" s="149"/>
      <c r="I64" s="149"/>
      <c r="J64" s="150">
        <f>J115</f>
        <v>0</v>
      </c>
      <c r="K64" s="151"/>
    </row>
    <row r="65" spans="2:11" s="103" customFormat="1" ht="21.75" customHeight="1">
      <c r="B65" s="104"/>
      <c r="C65" s="105"/>
      <c r="D65" s="105"/>
      <c r="E65" s="105"/>
      <c r="F65" s="105"/>
      <c r="G65" s="105"/>
      <c r="H65" s="105"/>
      <c r="I65" s="105"/>
      <c r="J65" s="105"/>
      <c r="K65" s="106"/>
    </row>
    <row r="66" spans="2:11" s="103" customFormat="1" ht="6.95" customHeight="1">
      <c r="B66" s="129"/>
      <c r="C66" s="130"/>
      <c r="D66" s="130"/>
      <c r="E66" s="130"/>
      <c r="F66" s="130"/>
      <c r="G66" s="130"/>
      <c r="H66" s="130"/>
      <c r="I66" s="130"/>
      <c r="J66" s="130"/>
      <c r="K66" s="131"/>
    </row>
    <row r="70" spans="2:12" s="103" customFormat="1" ht="6.95" customHeight="1">
      <c r="B70" s="132"/>
      <c r="C70" s="133"/>
      <c r="D70" s="133"/>
      <c r="E70" s="133"/>
      <c r="F70" s="133"/>
      <c r="G70" s="133"/>
      <c r="H70" s="133"/>
      <c r="I70" s="133"/>
      <c r="J70" s="133"/>
      <c r="K70" s="133"/>
      <c r="L70" s="104"/>
    </row>
    <row r="71" spans="2:12" s="103" customFormat="1" ht="36.95" customHeight="1">
      <c r="B71" s="104"/>
      <c r="C71" s="153" t="s">
        <v>153</v>
      </c>
      <c r="L71" s="104"/>
    </row>
    <row r="72" spans="2:12" s="103" customFormat="1" ht="6.95" customHeight="1">
      <c r="B72" s="104"/>
      <c r="L72" s="104"/>
    </row>
    <row r="73" spans="2:12" s="103" customFormat="1" ht="14.45" customHeight="1">
      <c r="B73" s="104"/>
      <c r="C73" s="154" t="s">
        <v>19</v>
      </c>
      <c r="L73" s="104"/>
    </row>
    <row r="74" spans="2:12" s="103" customFormat="1" ht="16.5" customHeight="1">
      <c r="B74" s="104"/>
      <c r="E74" s="372" t="str">
        <f>E7</f>
        <v>Pracoviště PET CT v Pardubické nemocnici 125, 530 02 Pardubice</v>
      </c>
      <c r="F74" s="373"/>
      <c r="G74" s="373"/>
      <c r="H74" s="373"/>
      <c r="L74" s="104"/>
    </row>
    <row r="75" spans="2:12" s="103" customFormat="1" ht="14.45" customHeight="1">
      <c r="B75" s="104"/>
      <c r="C75" s="154" t="s">
        <v>119</v>
      </c>
      <c r="L75" s="104"/>
    </row>
    <row r="76" spans="2:12" s="103" customFormat="1" ht="17.25" customHeight="1">
      <c r="B76" s="104"/>
      <c r="E76" s="374" t="str">
        <f>E9</f>
        <v>VORN - Vedlejší a ostatní rozpočtové náklady</v>
      </c>
      <c r="F76" s="375"/>
      <c r="G76" s="375"/>
      <c r="H76" s="375"/>
      <c r="L76" s="104"/>
    </row>
    <row r="77" spans="2:12" s="103" customFormat="1" ht="6.95" customHeight="1">
      <c r="B77" s="104"/>
      <c r="L77" s="104"/>
    </row>
    <row r="78" spans="2:12" s="103" customFormat="1" ht="18" customHeight="1">
      <c r="B78" s="104"/>
      <c r="C78" s="154" t="s">
        <v>23</v>
      </c>
      <c r="F78" s="156" t="str">
        <f>F12</f>
        <v>Nemocnice Pardubice</v>
      </c>
      <c r="I78" s="154" t="s">
        <v>25</v>
      </c>
      <c r="J78" s="157" t="str">
        <f>IF(J12="","",J12)</f>
        <v>12. 10. 2018</v>
      </c>
      <c r="L78" s="104"/>
    </row>
    <row r="79" spans="2:12" s="103" customFormat="1" ht="6.95" customHeight="1">
      <c r="B79" s="104"/>
      <c r="L79" s="104"/>
    </row>
    <row r="80" spans="2:12" s="103" customFormat="1" ht="15">
      <c r="B80" s="104"/>
      <c r="C80" s="154" t="s">
        <v>27</v>
      </c>
      <c r="F80" s="156" t="str">
        <f>E15</f>
        <v>Pardubický kraj, Komenského náměstí</v>
      </c>
      <c r="I80" s="154" t="s">
        <v>33</v>
      </c>
      <c r="J80" s="156" t="str">
        <f>E21</f>
        <v>JIKA CZ</v>
      </c>
      <c r="L80" s="104"/>
    </row>
    <row r="81" spans="2:12" s="103" customFormat="1" ht="14.45" customHeight="1">
      <c r="B81" s="104"/>
      <c r="C81" s="154" t="s">
        <v>31</v>
      </c>
      <c r="F81" s="156" t="str">
        <f>IF(E18="","",E18)</f>
        <v/>
      </c>
      <c r="L81" s="104"/>
    </row>
    <row r="82" spans="2:12" s="103" customFormat="1" ht="10.35" customHeight="1">
      <c r="B82" s="104"/>
      <c r="L82" s="104"/>
    </row>
    <row r="83" spans="2:20" s="165" customFormat="1" ht="29.25" customHeight="1">
      <c r="B83" s="158"/>
      <c r="C83" s="159" t="s">
        <v>154</v>
      </c>
      <c r="D83" s="160" t="s">
        <v>56</v>
      </c>
      <c r="E83" s="160" t="s">
        <v>52</v>
      </c>
      <c r="F83" s="160" t="s">
        <v>155</v>
      </c>
      <c r="G83" s="160" t="s">
        <v>156</v>
      </c>
      <c r="H83" s="160" t="s">
        <v>157</v>
      </c>
      <c r="I83" s="160" t="s">
        <v>158</v>
      </c>
      <c r="J83" s="160" t="s">
        <v>123</v>
      </c>
      <c r="K83" s="161" t="s">
        <v>159</v>
      </c>
      <c r="L83" s="158"/>
      <c r="M83" s="162" t="s">
        <v>160</v>
      </c>
      <c r="N83" s="163" t="s">
        <v>41</v>
      </c>
      <c r="O83" s="163" t="s">
        <v>161</v>
      </c>
      <c r="P83" s="163" t="s">
        <v>162</v>
      </c>
      <c r="Q83" s="163" t="s">
        <v>163</v>
      </c>
      <c r="R83" s="163" t="s">
        <v>164</v>
      </c>
      <c r="S83" s="163" t="s">
        <v>165</v>
      </c>
      <c r="T83" s="164" t="s">
        <v>166</v>
      </c>
    </row>
    <row r="84" spans="2:63" s="103" customFormat="1" ht="29.25" customHeight="1">
      <c r="B84" s="104"/>
      <c r="C84" s="166" t="s">
        <v>124</v>
      </c>
      <c r="J84" s="167">
        <f>BK84</f>
        <v>0</v>
      </c>
      <c r="L84" s="104"/>
      <c r="M84" s="168"/>
      <c r="N84" s="114"/>
      <c r="O84" s="114"/>
      <c r="P84" s="169">
        <f>P85</f>
        <v>0</v>
      </c>
      <c r="Q84" s="114"/>
      <c r="R84" s="169">
        <f>R85</f>
        <v>0</v>
      </c>
      <c r="S84" s="114"/>
      <c r="T84" s="170">
        <f>T85</f>
        <v>0</v>
      </c>
      <c r="AT84" s="93" t="s">
        <v>70</v>
      </c>
      <c r="AU84" s="93" t="s">
        <v>125</v>
      </c>
      <c r="BK84" s="171">
        <f>BK85</f>
        <v>0</v>
      </c>
    </row>
    <row r="85" spans="2:63" s="173" customFormat="1" ht="37.35" customHeight="1">
      <c r="B85" s="172"/>
      <c r="D85" s="174" t="s">
        <v>70</v>
      </c>
      <c r="E85" s="175" t="s">
        <v>1745</v>
      </c>
      <c r="F85" s="175" t="s">
        <v>1746</v>
      </c>
      <c r="J85" s="176">
        <f>BK85</f>
        <v>0</v>
      </c>
      <c r="L85" s="172"/>
      <c r="M85" s="177"/>
      <c r="N85" s="178"/>
      <c r="O85" s="178"/>
      <c r="P85" s="179">
        <f>P86+P93+P105+P107+P111+P113+P115</f>
        <v>0</v>
      </c>
      <c r="Q85" s="178"/>
      <c r="R85" s="179">
        <f>R86+R93+R105+R107+R111+R113+R115</f>
        <v>0</v>
      </c>
      <c r="S85" s="178"/>
      <c r="T85" s="180">
        <f>T86+T93+T105+T107+T111+T113+T115</f>
        <v>0</v>
      </c>
      <c r="AR85" s="174" t="s">
        <v>196</v>
      </c>
      <c r="AT85" s="181" t="s">
        <v>70</v>
      </c>
      <c r="AU85" s="181" t="s">
        <v>71</v>
      </c>
      <c r="AY85" s="174" t="s">
        <v>169</v>
      </c>
      <c r="BK85" s="182">
        <f>BK86+BK93+BK105+BK107+BK111+BK113+BK115</f>
        <v>0</v>
      </c>
    </row>
    <row r="86" spans="2:63" s="173" customFormat="1" ht="19.9" customHeight="1">
      <c r="B86" s="172"/>
      <c r="D86" s="174" t="s">
        <v>70</v>
      </c>
      <c r="E86" s="183" t="s">
        <v>1747</v>
      </c>
      <c r="F86" s="183" t="s">
        <v>1748</v>
      </c>
      <c r="J86" s="184">
        <f>BK86</f>
        <v>0</v>
      </c>
      <c r="L86" s="172"/>
      <c r="M86" s="177"/>
      <c r="N86" s="178"/>
      <c r="O86" s="178"/>
      <c r="P86" s="179">
        <f>SUM(P87:P92)</f>
        <v>0</v>
      </c>
      <c r="Q86" s="178"/>
      <c r="R86" s="179">
        <f>SUM(R87:R92)</f>
        <v>0</v>
      </c>
      <c r="S86" s="178"/>
      <c r="T86" s="180">
        <f>SUM(T87:T92)</f>
        <v>0</v>
      </c>
      <c r="AR86" s="174" t="s">
        <v>196</v>
      </c>
      <c r="AT86" s="181" t="s">
        <v>70</v>
      </c>
      <c r="AU86" s="181" t="s">
        <v>79</v>
      </c>
      <c r="AY86" s="174" t="s">
        <v>169</v>
      </c>
      <c r="BK86" s="182">
        <f>SUM(BK87:BK92)</f>
        <v>0</v>
      </c>
    </row>
    <row r="87" spans="2:65" s="103" customFormat="1" ht="16.5" customHeight="1">
      <c r="B87" s="104"/>
      <c r="C87" s="185" t="s">
        <v>79</v>
      </c>
      <c r="D87" s="185" t="s">
        <v>171</v>
      </c>
      <c r="E87" s="186" t="s">
        <v>1749</v>
      </c>
      <c r="F87" s="187" t="s">
        <v>1750</v>
      </c>
      <c r="G87" s="188" t="s">
        <v>1751</v>
      </c>
      <c r="H87" s="189">
        <v>1</v>
      </c>
      <c r="I87" s="87"/>
      <c r="J87" s="190">
        <f aca="true" t="shared" si="0" ref="J87:J92">ROUND(I87*H87,2)</f>
        <v>0</v>
      </c>
      <c r="K87" s="187" t="s">
        <v>175</v>
      </c>
      <c r="L87" s="104"/>
      <c r="M87" s="191" t="s">
        <v>5</v>
      </c>
      <c r="N87" s="192" t="s">
        <v>42</v>
      </c>
      <c r="O87" s="105"/>
      <c r="P87" s="193">
        <f aca="true" t="shared" si="1" ref="P87:P92">O87*H87</f>
        <v>0</v>
      </c>
      <c r="Q87" s="193">
        <v>0</v>
      </c>
      <c r="R87" s="193">
        <f aca="true" t="shared" si="2" ref="R87:R92">Q87*H87</f>
        <v>0</v>
      </c>
      <c r="S87" s="193">
        <v>0</v>
      </c>
      <c r="T87" s="194">
        <f aca="true" t="shared" si="3" ref="T87:T92">S87*H87</f>
        <v>0</v>
      </c>
      <c r="AR87" s="93" t="s">
        <v>1752</v>
      </c>
      <c r="AT87" s="93" t="s">
        <v>171</v>
      </c>
      <c r="AU87" s="93" t="s">
        <v>81</v>
      </c>
      <c r="AY87" s="93" t="s">
        <v>169</v>
      </c>
      <c r="BE87" s="195">
        <f aca="true" t="shared" si="4" ref="BE87:BE92">IF(N87="základní",J87,0)</f>
        <v>0</v>
      </c>
      <c r="BF87" s="195">
        <f aca="true" t="shared" si="5" ref="BF87:BF92">IF(N87="snížená",J87,0)</f>
        <v>0</v>
      </c>
      <c r="BG87" s="195">
        <f aca="true" t="shared" si="6" ref="BG87:BG92">IF(N87="zákl. přenesená",J87,0)</f>
        <v>0</v>
      </c>
      <c r="BH87" s="195">
        <f aca="true" t="shared" si="7" ref="BH87:BH92">IF(N87="sníž. přenesená",J87,0)</f>
        <v>0</v>
      </c>
      <c r="BI87" s="195">
        <f aca="true" t="shared" si="8" ref="BI87:BI92">IF(N87="nulová",J87,0)</f>
        <v>0</v>
      </c>
      <c r="BJ87" s="93" t="s">
        <v>79</v>
      </c>
      <c r="BK87" s="195">
        <f aca="true" t="shared" si="9" ref="BK87:BK92">ROUND(I87*H87,2)</f>
        <v>0</v>
      </c>
      <c r="BL87" s="93" t="s">
        <v>1752</v>
      </c>
      <c r="BM87" s="93" t="s">
        <v>1753</v>
      </c>
    </row>
    <row r="88" spans="2:65" s="103" customFormat="1" ht="16.5" customHeight="1">
      <c r="B88" s="104"/>
      <c r="C88" s="185" t="s">
        <v>81</v>
      </c>
      <c r="D88" s="185" t="s">
        <v>171</v>
      </c>
      <c r="E88" s="186" t="s">
        <v>1754</v>
      </c>
      <c r="F88" s="187" t="s">
        <v>1755</v>
      </c>
      <c r="G88" s="188" t="s">
        <v>1751</v>
      </c>
      <c r="H88" s="189">
        <v>1</v>
      </c>
      <c r="I88" s="87"/>
      <c r="J88" s="190">
        <f t="shared" si="0"/>
        <v>0</v>
      </c>
      <c r="K88" s="187" t="s">
        <v>175</v>
      </c>
      <c r="L88" s="104"/>
      <c r="M88" s="191" t="s">
        <v>5</v>
      </c>
      <c r="N88" s="192" t="s">
        <v>42</v>
      </c>
      <c r="O88" s="105"/>
      <c r="P88" s="193">
        <f t="shared" si="1"/>
        <v>0</v>
      </c>
      <c r="Q88" s="193">
        <v>0</v>
      </c>
      <c r="R88" s="193">
        <f t="shared" si="2"/>
        <v>0</v>
      </c>
      <c r="S88" s="193">
        <v>0</v>
      </c>
      <c r="T88" s="194">
        <f t="shared" si="3"/>
        <v>0</v>
      </c>
      <c r="AR88" s="93" t="s">
        <v>1752</v>
      </c>
      <c r="AT88" s="93" t="s">
        <v>171</v>
      </c>
      <c r="AU88" s="93" t="s">
        <v>81</v>
      </c>
      <c r="AY88" s="93" t="s">
        <v>169</v>
      </c>
      <c r="BE88" s="195">
        <f t="shared" si="4"/>
        <v>0</v>
      </c>
      <c r="BF88" s="195">
        <f t="shared" si="5"/>
        <v>0</v>
      </c>
      <c r="BG88" s="195">
        <f t="shared" si="6"/>
        <v>0</v>
      </c>
      <c r="BH88" s="195">
        <f t="shared" si="7"/>
        <v>0</v>
      </c>
      <c r="BI88" s="195">
        <f t="shared" si="8"/>
        <v>0</v>
      </c>
      <c r="BJ88" s="93" t="s">
        <v>79</v>
      </c>
      <c r="BK88" s="195">
        <f t="shared" si="9"/>
        <v>0</v>
      </c>
      <c r="BL88" s="93" t="s">
        <v>1752</v>
      </c>
      <c r="BM88" s="93" t="s">
        <v>1756</v>
      </c>
    </row>
    <row r="89" spans="2:65" s="103" customFormat="1" ht="16.5" customHeight="1">
      <c r="B89" s="104"/>
      <c r="C89" s="185" t="s">
        <v>185</v>
      </c>
      <c r="D89" s="185" t="s">
        <v>171</v>
      </c>
      <c r="E89" s="186" t="s">
        <v>1757</v>
      </c>
      <c r="F89" s="187" t="s">
        <v>1758</v>
      </c>
      <c r="G89" s="188" t="s">
        <v>1751</v>
      </c>
      <c r="H89" s="189">
        <v>1</v>
      </c>
      <c r="I89" s="87"/>
      <c r="J89" s="190">
        <f t="shared" si="0"/>
        <v>0</v>
      </c>
      <c r="K89" s="187" t="s">
        <v>175</v>
      </c>
      <c r="L89" s="104"/>
      <c r="M89" s="191" t="s">
        <v>5</v>
      </c>
      <c r="N89" s="192" t="s">
        <v>42</v>
      </c>
      <c r="O89" s="105"/>
      <c r="P89" s="193">
        <f t="shared" si="1"/>
        <v>0</v>
      </c>
      <c r="Q89" s="193">
        <v>0</v>
      </c>
      <c r="R89" s="193">
        <f t="shared" si="2"/>
        <v>0</v>
      </c>
      <c r="S89" s="193">
        <v>0</v>
      </c>
      <c r="T89" s="194">
        <f t="shared" si="3"/>
        <v>0</v>
      </c>
      <c r="AR89" s="93" t="s">
        <v>1752</v>
      </c>
      <c r="AT89" s="93" t="s">
        <v>171</v>
      </c>
      <c r="AU89" s="93" t="s">
        <v>81</v>
      </c>
      <c r="AY89" s="93" t="s">
        <v>169</v>
      </c>
      <c r="BE89" s="195">
        <f t="shared" si="4"/>
        <v>0</v>
      </c>
      <c r="BF89" s="195">
        <f t="shared" si="5"/>
        <v>0</v>
      </c>
      <c r="BG89" s="195">
        <f t="shared" si="6"/>
        <v>0</v>
      </c>
      <c r="BH89" s="195">
        <f t="shared" si="7"/>
        <v>0</v>
      </c>
      <c r="BI89" s="195">
        <f t="shared" si="8"/>
        <v>0</v>
      </c>
      <c r="BJ89" s="93" t="s">
        <v>79</v>
      </c>
      <c r="BK89" s="195">
        <f t="shared" si="9"/>
        <v>0</v>
      </c>
      <c r="BL89" s="93" t="s">
        <v>1752</v>
      </c>
      <c r="BM89" s="93" t="s">
        <v>1759</v>
      </c>
    </row>
    <row r="90" spans="2:65" s="103" customFormat="1" ht="16.5" customHeight="1">
      <c r="B90" s="104"/>
      <c r="C90" s="185" t="s">
        <v>176</v>
      </c>
      <c r="D90" s="185" t="s">
        <v>171</v>
      </c>
      <c r="E90" s="186" t="s">
        <v>1760</v>
      </c>
      <c r="F90" s="187" t="s">
        <v>1761</v>
      </c>
      <c r="G90" s="188" t="s">
        <v>1751</v>
      </c>
      <c r="H90" s="189">
        <v>1</v>
      </c>
      <c r="I90" s="87"/>
      <c r="J90" s="190">
        <f t="shared" si="0"/>
        <v>0</v>
      </c>
      <c r="K90" s="187" t="s">
        <v>5</v>
      </c>
      <c r="L90" s="104"/>
      <c r="M90" s="191" t="s">
        <v>5</v>
      </c>
      <c r="N90" s="192" t="s">
        <v>42</v>
      </c>
      <c r="O90" s="105"/>
      <c r="P90" s="193">
        <f t="shared" si="1"/>
        <v>0</v>
      </c>
      <c r="Q90" s="193">
        <v>0</v>
      </c>
      <c r="R90" s="193">
        <f t="shared" si="2"/>
        <v>0</v>
      </c>
      <c r="S90" s="193">
        <v>0</v>
      </c>
      <c r="T90" s="194">
        <f t="shared" si="3"/>
        <v>0</v>
      </c>
      <c r="AR90" s="93" t="s">
        <v>1752</v>
      </c>
      <c r="AT90" s="93" t="s">
        <v>171</v>
      </c>
      <c r="AU90" s="93" t="s">
        <v>81</v>
      </c>
      <c r="AY90" s="93" t="s">
        <v>169</v>
      </c>
      <c r="BE90" s="195">
        <f t="shared" si="4"/>
        <v>0</v>
      </c>
      <c r="BF90" s="195">
        <f t="shared" si="5"/>
        <v>0</v>
      </c>
      <c r="BG90" s="195">
        <f t="shared" si="6"/>
        <v>0</v>
      </c>
      <c r="BH90" s="195">
        <f t="shared" si="7"/>
        <v>0</v>
      </c>
      <c r="BI90" s="195">
        <f t="shared" si="8"/>
        <v>0</v>
      </c>
      <c r="BJ90" s="93" t="s">
        <v>79</v>
      </c>
      <c r="BK90" s="195">
        <f t="shared" si="9"/>
        <v>0</v>
      </c>
      <c r="BL90" s="93" t="s">
        <v>1752</v>
      </c>
      <c r="BM90" s="93" t="s">
        <v>1762</v>
      </c>
    </row>
    <row r="91" spans="2:65" s="103" customFormat="1" ht="16.5" customHeight="1">
      <c r="B91" s="104"/>
      <c r="C91" s="185" t="s">
        <v>196</v>
      </c>
      <c r="D91" s="185" t="s">
        <v>171</v>
      </c>
      <c r="E91" s="186" t="s">
        <v>1763</v>
      </c>
      <c r="F91" s="187" t="s">
        <v>1764</v>
      </c>
      <c r="G91" s="188" t="s">
        <v>1751</v>
      </c>
      <c r="H91" s="189">
        <v>1</v>
      </c>
      <c r="I91" s="87"/>
      <c r="J91" s="190">
        <f t="shared" si="0"/>
        <v>0</v>
      </c>
      <c r="K91" s="187" t="s">
        <v>5</v>
      </c>
      <c r="L91" s="104"/>
      <c r="M91" s="191" t="s">
        <v>5</v>
      </c>
      <c r="N91" s="192" t="s">
        <v>42</v>
      </c>
      <c r="O91" s="105"/>
      <c r="P91" s="193">
        <f t="shared" si="1"/>
        <v>0</v>
      </c>
      <c r="Q91" s="193">
        <v>0</v>
      </c>
      <c r="R91" s="193">
        <f t="shared" si="2"/>
        <v>0</v>
      </c>
      <c r="S91" s="193">
        <v>0</v>
      </c>
      <c r="T91" s="194">
        <f t="shared" si="3"/>
        <v>0</v>
      </c>
      <c r="AR91" s="93" t="s">
        <v>1752</v>
      </c>
      <c r="AT91" s="93" t="s">
        <v>171</v>
      </c>
      <c r="AU91" s="93" t="s">
        <v>81</v>
      </c>
      <c r="AY91" s="93" t="s">
        <v>169</v>
      </c>
      <c r="BE91" s="195">
        <f t="shared" si="4"/>
        <v>0</v>
      </c>
      <c r="BF91" s="195">
        <f t="shared" si="5"/>
        <v>0</v>
      </c>
      <c r="BG91" s="195">
        <f t="shared" si="6"/>
        <v>0</v>
      </c>
      <c r="BH91" s="195">
        <f t="shared" si="7"/>
        <v>0</v>
      </c>
      <c r="BI91" s="195">
        <f t="shared" si="8"/>
        <v>0</v>
      </c>
      <c r="BJ91" s="93" t="s">
        <v>79</v>
      </c>
      <c r="BK91" s="195">
        <f t="shared" si="9"/>
        <v>0</v>
      </c>
      <c r="BL91" s="93" t="s">
        <v>1752</v>
      </c>
      <c r="BM91" s="93" t="s">
        <v>1765</v>
      </c>
    </row>
    <row r="92" spans="2:65" s="103" customFormat="1" ht="16.5" customHeight="1">
      <c r="B92" s="104"/>
      <c r="C92" s="185" t="s">
        <v>180</v>
      </c>
      <c r="D92" s="185" t="s">
        <v>171</v>
      </c>
      <c r="E92" s="186" t="s">
        <v>1766</v>
      </c>
      <c r="F92" s="187" t="s">
        <v>1767</v>
      </c>
      <c r="G92" s="188" t="s">
        <v>1751</v>
      </c>
      <c r="H92" s="189">
        <v>1</v>
      </c>
      <c r="I92" s="87"/>
      <c r="J92" s="190">
        <f t="shared" si="0"/>
        <v>0</v>
      </c>
      <c r="K92" s="187" t="s">
        <v>5</v>
      </c>
      <c r="L92" s="104"/>
      <c r="M92" s="191" t="s">
        <v>5</v>
      </c>
      <c r="N92" s="192" t="s">
        <v>42</v>
      </c>
      <c r="O92" s="105"/>
      <c r="P92" s="193">
        <f t="shared" si="1"/>
        <v>0</v>
      </c>
      <c r="Q92" s="193">
        <v>0</v>
      </c>
      <c r="R92" s="193">
        <f t="shared" si="2"/>
        <v>0</v>
      </c>
      <c r="S92" s="193">
        <v>0</v>
      </c>
      <c r="T92" s="194">
        <f t="shared" si="3"/>
        <v>0</v>
      </c>
      <c r="AR92" s="93" t="s">
        <v>1752</v>
      </c>
      <c r="AT92" s="93" t="s">
        <v>171</v>
      </c>
      <c r="AU92" s="93" t="s">
        <v>81</v>
      </c>
      <c r="AY92" s="93" t="s">
        <v>169</v>
      </c>
      <c r="BE92" s="195">
        <f t="shared" si="4"/>
        <v>0</v>
      </c>
      <c r="BF92" s="195">
        <f t="shared" si="5"/>
        <v>0</v>
      </c>
      <c r="BG92" s="195">
        <f t="shared" si="6"/>
        <v>0</v>
      </c>
      <c r="BH92" s="195">
        <f t="shared" si="7"/>
        <v>0</v>
      </c>
      <c r="BI92" s="195">
        <f t="shared" si="8"/>
        <v>0</v>
      </c>
      <c r="BJ92" s="93" t="s">
        <v>79</v>
      </c>
      <c r="BK92" s="195">
        <f t="shared" si="9"/>
        <v>0</v>
      </c>
      <c r="BL92" s="93" t="s">
        <v>1752</v>
      </c>
      <c r="BM92" s="93" t="s">
        <v>1768</v>
      </c>
    </row>
    <row r="93" spans="2:63" s="173" customFormat="1" ht="29.85" customHeight="1">
      <c r="B93" s="172"/>
      <c r="D93" s="174" t="s">
        <v>70</v>
      </c>
      <c r="E93" s="183" t="s">
        <v>1769</v>
      </c>
      <c r="F93" s="183" t="s">
        <v>1770</v>
      </c>
      <c r="J93" s="184">
        <f>BK93</f>
        <v>0</v>
      </c>
      <c r="L93" s="172"/>
      <c r="M93" s="177"/>
      <c r="N93" s="178"/>
      <c r="O93" s="178"/>
      <c r="P93" s="179">
        <f>SUM(P94:P104)</f>
        <v>0</v>
      </c>
      <c r="Q93" s="178"/>
      <c r="R93" s="179">
        <f>SUM(R94:R104)</f>
        <v>0</v>
      </c>
      <c r="S93" s="178"/>
      <c r="T93" s="180">
        <f>SUM(T94:T104)</f>
        <v>0</v>
      </c>
      <c r="AR93" s="174" t="s">
        <v>196</v>
      </c>
      <c r="AT93" s="181" t="s">
        <v>70</v>
      </c>
      <c r="AU93" s="181" t="s">
        <v>79</v>
      </c>
      <c r="AY93" s="174" t="s">
        <v>169</v>
      </c>
      <c r="BK93" s="182">
        <f>SUM(BK94:BK104)</f>
        <v>0</v>
      </c>
    </row>
    <row r="94" spans="2:65" s="103" customFormat="1" ht="16.5" customHeight="1">
      <c r="B94" s="104"/>
      <c r="C94" s="185" t="s">
        <v>221</v>
      </c>
      <c r="D94" s="185" t="s">
        <v>171</v>
      </c>
      <c r="E94" s="186" t="s">
        <v>1771</v>
      </c>
      <c r="F94" s="187" t="s">
        <v>1772</v>
      </c>
      <c r="G94" s="188" t="s">
        <v>1751</v>
      </c>
      <c r="H94" s="189">
        <v>1</v>
      </c>
      <c r="I94" s="87"/>
      <c r="J94" s="190">
        <f aca="true" t="shared" si="10" ref="J94:J104">ROUND(I94*H94,2)</f>
        <v>0</v>
      </c>
      <c r="K94" s="187" t="s">
        <v>175</v>
      </c>
      <c r="L94" s="104"/>
      <c r="M94" s="191" t="s">
        <v>5</v>
      </c>
      <c r="N94" s="192" t="s">
        <v>42</v>
      </c>
      <c r="O94" s="105"/>
      <c r="P94" s="193">
        <f aca="true" t="shared" si="11" ref="P94:P104">O94*H94</f>
        <v>0</v>
      </c>
      <c r="Q94" s="193">
        <v>0</v>
      </c>
      <c r="R94" s="193">
        <f aca="true" t="shared" si="12" ref="R94:R104">Q94*H94</f>
        <v>0</v>
      </c>
      <c r="S94" s="193">
        <v>0</v>
      </c>
      <c r="T94" s="194">
        <f aca="true" t="shared" si="13" ref="T94:T104">S94*H94</f>
        <v>0</v>
      </c>
      <c r="AR94" s="93" t="s">
        <v>1752</v>
      </c>
      <c r="AT94" s="93" t="s">
        <v>171</v>
      </c>
      <c r="AU94" s="93" t="s">
        <v>81</v>
      </c>
      <c r="AY94" s="93" t="s">
        <v>169</v>
      </c>
      <c r="BE94" s="195">
        <f aca="true" t="shared" si="14" ref="BE94:BE104">IF(N94="základní",J94,0)</f>
        <v>0</v>
      </c>
      <c r="BF94" s="195">
        <f aca="true" t="shared" si="15" ref="BF94:BF104">IF(N94="snížená",J94,0)</f>
        <v>0</v>
      </c>
      <c r="BG94" s="195">
        <f aca="true" t="shared" si="16" ref="BG94:BG104">IF(N94="zákl. přenesená",J94,0)</f>
        <v>0</v>
      </c>
      <c r="BH94" s="195">
        <f aca="true" t="shared" si="17" ref="BH94:BH104">IF(N94="sníž. přenesená",J94,0)</f>
        <v>0</v>
      </c>
      <c r="BI94" s="195">
        <f aca="true" t="shared" si="18" ref="BI94:BI104">IF(N94="nulová",J94,0)</f>
        <v>0</v>
      </c>
      <c r="BJ94" s="93" t="s">
        <v>79</v>
      </c>
      <c r="BK94" s="195">
        <f aca="true" t="shared" si="19" ref="BK94:BK104">ROUND(I94*H94,2)</f>
        <v>0</v>
      </c>
      <c r="BL94" s="93" t="s">
        <v>1752</v>
      </c>
      <c r="BM94" s="93" t="s">
        <v>1773</v>
      </c>
    </row>
    <row r="95" spans="2:65" s="103" customFormat="1" ht="16.5" customHeight="1">
      <c r="B95" s="104"/>
      <c r="C95" s="185" t="s">
        <v>225</v>
      </c>
      <c r="D95" s="185" t="s">
        <v>171</v>
      </c>
      <c r="E95" s="186" t="s">
        <v>1774</v>
      </c>
      <c r="F95" s="187" t="s">
        <v>1775</v>
      </c>
      <c r="G95" s="188" t="s">
        <v>1751</v>
      </c>
      <c r="H95" s="189">
        <v>1</v>
      </c>
      <c r="I95" s="87"/>
      <c r="J95" s="190">
        <f t="shared" si="10"/>
        <v>0</v>
      </c>
      <c r="K95" s="187" t="s">
        <v>1776</v>
      </c>
      <c r="L95" s="104"/>
      <c r="M95" s="191" t="s">
        <v>5</v>
      </c>
      <c r="N95" s="192" t="s">
        <v>42</v>
      </c>
      <c r="O95" s="105"/>
      <c r="P95" s="193">
        <f t="shared" si="11"/>
        <v>0</v>
      </c>
      <c r="Q95" s="193">
        <v>0</v>
      </c>
      <c r="R95" s="193">
        <f t="shared" si="12"/>
        <v>0</v>
      </c>
      <c r="S95" s="193">
        <v>0</v>
      </c>
      <c r="T95" s="194">
        <f t="shared" si="13"/>
        <v>0</v>
      </c>
      <c r="AR95" s="93" t="s">
        <v>1752</v>
      </c>
      <c r="AT95" s="93" t="s">
        <v>171</v>
      </c>
      <c r="AU95" s="93" t="s">
        <v>81</v>
      </c>
      <c r="AY95" s="93" t="s">
        <v>169</v>
      </c>
      <c r="BE95" s="195">
        <f t="shared" si="14"/>
        <v>0</v>
      </c>
      <c r="BF95" s="195">
        <f t="shared" si="15"/>
        <v>0</v>
      </c>
      <c r="BG95" s="195">
        <f t="shared" si="16"/>
        <v>0</v>
      </c>
      <c r="BH95" s="195">
        <f t="shared" si="17"/>
        <v>0</v>
      </c>
      <c r="BI95" s="195">
        <f t="shared" si="18"/>
        <v>0</v>
      </c>
      <c r="BJ95" s="93" t="s">
        <v>79</v>
      </c>
      <c r="BK95" s="195">
        <f t="shared" si="19"/>
        <v>0</v>
      </c>
      <c r="BL95" s="93" t="s">
        <v>1752</v>
      </c>
      <c r="BM95" s="93" t="s">
        <v>1777</v>
      </c>
    </row>
    <row r="96" spans="2:65" s="103" customFormat="1" ht="16.5" customHeight="1">
      <c r="B96" s="104"/>
      <c r="C96" s="185" t="s">
        <v>232</v>
      </c>
      <c r="D96" s="185" t="s">
        <v>171</v>
      </c>
      <c r="E96" s="186" t="s">
        <v>1778</v>
      </c>
      <c r="F96" s="187" t="s">
        <v>1779</v>
      </c>
      <c r="G96" s="188" t="s">
        <v>1751</v>
      </c>
      <c r="H96" s="189">
        <v>1</v>
      </c>
      <c r="I96" s="87"/>
      <c r="J96" s="190">
        <f t="shared" si="10"/>
        <v>0</v>
      </c>
      <c r="K96" s="187" t="s">
        <v>1776</v>
      </c>
      <c r="L96" s="104"/>
      <c r="M96" s="191" t="s">
        <v>5</v>
      </c>
      <c r="N96" s="192" t="s">
        <v>42</v>
      </c>
      <c r="O96" s="105"/>
      <c r="P96" s="193">
        <f t="shared" si="11"/>
        <v>0</v>
      </c>
      <c r="Q96" s="193">
        <v>0</v>
      </c>
      <c r="R96" s="193">
        <f t="shared" si="12"/>
        <v>0</v>
      </c>
      <c r="S96" s="193">
        <v>0</v>
      </c>
      <c r="T96" s="194">
        <f t="shared" si="13"/>
        <v>0</v>
      </c>
      <c r="AR96" s="93" t="s">
        <v>1752</v>
      </c>
      <c r="AT96" s="93" t="s">
        <v>171</v>
      </c>
      <c r="AU96" s="93" t="s">
        <v>81</v>
      </c>
      <c r="AY96" s="93" t="s">
        <v>169</v>
      </c>
      <c r="BE96" s="195">
        <f t="shared" si="14"/>
        <v>0</v>
      </c>
      <c r="BF96" s="195">
        <f t="shared" si="15"/>
        <v>0</v>
      </c>
      <c r="BG96" s="195">
        <f t="shared" si="16"/>
        <v>0</v>
      </c>
      <c r="BH96" s="195">
        <f t="shared" si="17"/>
        <v>0</v>
      </c>
      <c r="BI96" s="195">
        <f t="shared" si="18"/>
        <v>0</v>
      </c>
      <c r="BJ96" s="93" t="s">
        <v>79</v>
      </c>
      <c r="BK96" s="195">
        <f t="shared" si="19"/>
        <v>0</v>
      </c>
      <c r="BL96" s="93" t="s">
        <v>1752</v>
      </c>
      <c r="BM96" s="93" t="s">
        <v>1780</v>
      </c>
    </row>
    <row r="97" spans="2:65" s="103" customFormat="1" ht="16.5" customHeight="1">
      <c r="B97" s="104"/>
      <c r="C97" s="185" t="s">
        <v>104</v>
      </c>
      <c r="D97" s="185" t="s">
        <v>171</v>
      </c>
      <c r="E97" s="186" t="s">
        <v>1781</v>
      </c>
      <c r="F97" s="187" t="s">
        <v>1782</v>
      </c>
      <c r="G97" s="188" t="s">
        <v>1751</v>
      </c>
      <c r="H97" s="189">
        <v>1</v>
      </c>
      <c r="I97" s="87"/>
      <c r="J97" s="190">
        <f t="shared" si="10"/>
        <v>0</v>
      </c>
      <c r="K97" s="187" t="s">
        <v>175</v>
      </c>
      <c r="L97" s="104"/>
      <c r="M97" s="191" t="s">
        <v>5</v>
      </c>
      <c r="N97" s="192" t="s">
        <v>42</v>
      </c>
      <c r="O97" s="105"/>
      <c r="P97" s="193">
        <f t="shared" si="11"/>
        <v>0</v>
      </c>
      <c r="Q97" s="193">
        <v>0</v>
      </c>
      <c r="R97" s="193">
        <f t="shared" si="12"/>
        <v>0</v>
      </c>
      <c r="S97" s="193">
        <v>0</v>
      </c>
      <c r="T97" s="194">
        <f t="shared" si="13"/>
        <v>0</v>
      </c>
      <c r="AR97" s="93" t="s">
        <v>1752</v>
      </c>
      <c r="AT97" s="93" t="s">
        <v>171</v>
      </c>
      <c r="AU97" s="93" t="s">
        <v>81</v>
      </c>
      <c r="AY97" s="93" t="s">
        <v>169</v>
      </c>
      <c r="BE97" s="195">
        <f t="shared" si="14"/>
        <v>0</v>
      </c>
      <c r="BF97" s="195">
        <f t="shared" si="15"/>
        <v>0</v>
      </c>
      <c r="BG97" s="195">
        <f t="shared" si="16"/>
        <v>0</v>
      </c>
      <c r="BH97" s="195">
        <f t="shared" si="17"/>
        <v>0</v>
      </c>
      <c r="BI97" s="195">
        <f t="shared" si="18"/>
        <v>0</v>
      </c>
      <c r="BJ97" s="93" t="s">
        <v>79</v>
      </c>
      <c r="BK97" s="195">
        <f t="shared" si="19"/>
        <v>0</v>
      </c>
      <c r="BL97" s="93" t="s">
        <v>1752</v>
      </c>
      <c r="BM97" s="93" t="s">
        <v>1783</v>
      </c>
    </row>
    <row r="98" spans="2:65" s="103" customFormat="1" ht="16.5" customHeight="1">
      <c r="B98" s="104"/>
      <c r="C98" s="185" t="s">
        <v>107</v>
      </c>
      <c r="D98" s="185" t="s">
        <v>171</v>
      </c>
      <c r="E98" s="186" t="s">
        <v>1784</v>
      </c>
      <c r="F98" s="187" t="s">
        <v>1785</v>
      </c>
      <c r="G98" s="188" t="s">
        <v>1751</v>
      </c>
      <c r="H98" s="189">
        <v>1</v>
      </c>
      <c r="I98" s="87"/>
      <c r="J98" s="190">
        <f t="shared" si="10"/>
        <v>0</v>
      </c>
      <c r="K98" s="187" t="s">
        <v>175</v>
      </c>
      <c r="L98" s="104"/>
      <c r="M98" s="191" t="s">
        <v>5</v>
      </c>
      <c r="N98" s="192" t="s">
        <v>42</v>
      </c>
      <c r="O98" s="105"/>
      <c r="P98" s="193">
        <f t="shared" si="11"/>
        <v>0</v>
      </c>
      <c r="Q98" s="193">
        <v>0</v>
      </c>
      <c r="R98" s="193">
        <f t="shared" si="12"/>
        <v>0</v>
      </c>
      <c r="S98" s="193">
        <v>0</v>
      </c>
      <c r="T98" s="194">
        <f t="shared" si="13"/>
        <v>0</v>
      </c>
      <c r="AR98" s="93" t="s">
        <v>1752</v>
      </c>
      <c r="AT98" s="93" t="s">
        <v>171</v>
      </c>
      <c r="AU98" s="93" t="s">
        <v>81</v>
      </c>
      <c r="AY98" s="93" t="s">
        <v>169</v>
      </c>
      <c r="BE98" s="195">
        <f t="shared" si="14"/>
        <v>0</v>
      </c>
      <c r="BF98" s="195">
        <f t="shared" si="15"/>
        <v>0</v>
      </c>
      <c r="BG98" s="195">
        <f t="shared" si="16"/>
        <v>0</v>
      </c>
      <c r="BH98" s="195">
        <f t="shared" si="17"/>
        <v>0</v>
      </c>
      <c r="BI98" s="195">
        <f t="shared" si="18"/>
        <v>0</v>
      </c>
      <c r="BJ98" s="93" t="s">
        <v>79</v>
      </c>
      <c r="BK98" s="195">
        <f t="shared" si="19"/>
        <v>0</v>
      </c>
      <c r="BL98" s="93" t="s">
        <v>1752</v>
      </c>
      <c r="BM98" s="93" t="s">
        <v>1786</v>
      </c>
    </row>
    <row r="99" spans="2:65" s="103" customFormat="1" ht="16.5" customHeight="1">
      <c r="B99" s="104"/>
      <c r="C99" s="185" t="s">
        <v>246</v>
      </c>
      <c r="D99" s="185" t="s">
        <v>171</v>
      </c>
      <c r="E99" s="186" t="s">
        <v>1787</v>
      </c>
      <c r="F99" s="187" t="s">
        <v>1788</v>
      </c>
      <c r="G99" s="188" t="s">
        <v>1751</v>
      </c>
      <c r="H99" s="189">
        <v>1</v>
      </c>
      <c r="I99" s="87"/>
      <c r="J99" s="190">
        <f t="shared" si="10"/>
        <v>0</v>
      </c>
      <c r="K99" s="187" t="s">
        <v>175</v>
      </c>
      <c r="L99" s="104"/>
      <c r="M99" s="191" t="s">
        <v>5</v>
      </c>
      <c r="N99" s="192" t="s">
        <v>42</v>
      </c>
      <c r="O99" s="105"/>
      <c r="P99" s="193">
        <f t="shared" si="11"/>
        <v>0</v>
      </c>
      <c r="Q99" s="193">
        <v>0</v>
      </c>
      <c r="R99" s="193">
        <f t="shared" si="12"/>
        <v>0</v>
      </c>
      <c r="S99" s="193">
        <v>0</v>
      </c>
      <c r="T99" s="194">
        <f t="shared" si="13"/>
        <v>0</v>
      </c>
      <c r="AR99" s="93" t="s">
        <v>1752</v>
      </c>
      <c r="AT99" s="93" t="s">
        <v>171</v>
      </c>
      <c r="AU99" s="93" t="s">
        <v>81</v>
      </c>
      <c r="AY99" s="93" t="s">
        <v>169</v>
      </c>
      <c r="BE99" s="195">
        <f t="shared" si="14"/>
        <v>0</v>
      </c>
      <c r="BF99" s="195">
        <f t="shared" si="15"/>
        <v>0</v>
      </c>
      <c r="BG99" s="195">
        <f t="shared" si="16"/>
        <v>0</v>
      </c>
      <c r="BH99" s="195">
        <f t="shared" si="17"/>
        <v>0</v>
      </c>
      <c r="BI99" s="195">
        <f t="shared" si="18"/>
        <v>0</v>
      </c>
      <c r="BJ99" s="93" t="s">
        <v>79</v>
      </c>
      <c r="BK99" s="195">
        <f t="shared" si="19"/>
        <v>0</v>
      </c>
      <c r="BL99" s="93" t="s">
        <v>1752</v>
      </c>
      <c r="BM99" s="93" t="s">
        <v>1789</v>
      </c>
    </row>
    <row r="100" spans="2:65" s="103" customFormat="1" ht="16.5" customHeight="1">
      <c r="B100" s="104"/>
      <c r="C100" s="185" t="s">
        <v>253</v>
      </c>
      <c r="D100" s="185" t="s">
        <v>171</v>
      </c>
      <c r="E100" s="186" t="s">
        <v>1790</v>
      </c>
      <c r="F100" s="187" t="s">
        <v>1791</v>
      </c>
      <c r="G100" s="188" t="s">
        <v>1751</v>
      </c>
      <c r="H100" s="189">
        <v>1</v>
      </c>
      <c r="I100" s="87"/>
      <c r="J100" s="190">
        <f t="shared" si="10"/>
        <v>0</v>
      </c>
      <c r="K100" s="187" t="s">
        <v>175</v>
      </c>
      <c r="L100" s="104"/>
      <c r="M100" s="191" t="s">
        <v>5</v>
      </c>
      <c r="N100" s="192" t="s">
        <v>42</v>
      </c>
      <c r="O100" s="105"/>
      <c r="P100" s="193">
        <f t="shared" si="11"/>
        <v>0</v>
      </c>
      <c r="Q100" s="193">
        <v>0</v>
      </c>
      <c r="R100" s="193">
        <f t="shared" si="12"/>
        <v>0</v>
      </c>
      <c r="S100" s="193">
        <v>0</v>
      </c>
      <c r="T100" s="194">
        <f t="shared" si="13"/>
        <v>0</v>
      </c>
      <c r="AR100" s="93" t="s">
        <v>1752</v>
      </c>
      <c r="AT100" s="93" t="s">
        <v>171</v>
      </c>
      <c r="AU100" s="93" t="s">
        <v>81</v>
      </c>
      <c r="AY100" s="93" t="s">
        <v>169</v>
      </c>
      <c r="BE100" s="195">
        <f t="shared" si="14"/>
        <v>0</v>
      </c>
      <c r="BF100" s="195">
        <f t="shared" si="15"/>
        <v>0</v>
      </c>
      <c r="BG100" s="195">
        <f t="shared" si="16"/>
        <v>0</v>
      </c>
      <c r="BH100" s="195">
        <f t="shared" si="17"/>
        <v>0</v>
      </c>
      <c r="BI100" s="195">
        <f t="shared" si="18"/>
        <v>0</v>
      </c>
      <c r="BJ100" s="93" t="s">
        <v>79</v>
      </c>
      <c r="BK100" s="195">
        <f t="shared" si="19"/>
        <v>0</v>
      </c>
      <c r="BL100" s="93" t="s">
        <v>1752</v>
      </c>
      <c r="BM100" s="93" t="s">
        <v>1792</v>
      </c>
    </row>
    <row r="101" spans="2:65" s="103" customFormat="1" ht="16.5" customHeight="1">
      <c r="B101" s="104"/>
      <c r="C101" s="185" t="s">
        <v>257</v>
      </c>
      <c r="D101" s="185" t="s">
        <v>171</v>
      </c>
      <c r="E101" s="186" t="s">
        <v>1793</v>
      </c>
      <c r="F101" s="187" t="s">
        <v>1794</v>
      </c>
      <c r="G101" s="188" t="s">
        <v>1751</v>
      </c>
      <c r="H101" s="189">
        <v>1</v>
      </c>
      <c r="I101" s="87"/>
      <c r="J101" s="190">
        <f t="shared" si="10"/>
        <v>0</v>
      </c>
      <c r="K101" s="187" t="s">
        <v>175</v>
      </c>
      <c r="L101" s="104"/>
      <c r="M101" s="191" t="s">
        <v>5</v>
      </c>
      <c r="N101" s="192" t="s">
        <v>42</v>
      </c>
      <c r="O101" s="105"/>
      <c r="P101" s="193">
        <f t="shared" si="11"/>
        <v>0</v>
      </c>
      <c r="Q101" s="193">
        <v>0</v>
      </c>
      <c r="R101" s="193">
        <f t="shared" si="12"/>
        <v>0</v>
      </c>
      <c r="S101" s="193">
        <v>0</v>
      </c>
      <c r="T101" s="194">
        <f t="shared" si="13"/>
        <v>0</v>
      </c>
      <c r="AR101" s="93" t="s">
        <v>1752</v>
      </c>
      <c r="AT101" s="93" t="s">
        <v>171</v>
      </c>
      <c r="AU101" s="93" t="s">
        <v>81</v>
      </c>
      <c r="AY101" s="93" t="s">
        <v>169</v>
      </c>
      <c r="BE101" s="195">
        <f t="shared" si="14"/>
        <v>0</v>
      </c>
      <c r="BF101" s="195">
        <f t="shared" si="15"/>
        <v>0</v>
      </c>
      <c r="BG101" s="195">
        <f t="shared" si="16"/>
        <v>0</v>
      </c>
      <c r="BH101" s="195">
        <f t="shared" si="17"/>
        <v>0</v>
      </c>
      <c r="BI101" s="195">
        <f t="shared" si="18"/>
        <v>0</v>
      </c>
      <c r="BJ101" s="93" t="s">
        <v>79</v>
      </c>
      <c r="BK101" s="195">
        <f t="shared" si="19"/>
        <v>0</v>
      </c>
      <c r="BL101" s="93" t="s">
        <v>1752</v>
      </c>
      <c r="BM101" s="93" t="s">
        <v>1795</v>
      </c>
    </row>
    <row r="102" spans="2:65" s="103" customFormat="1" ht="16.5" customHeight="1">
      <c r="B102" s="104"/>
      <c r="C102" s="185" t="s">
        <v>11</v>
      </c>
      <c r="D102" s="185" t="s">
        <v>171</v>
      </c>
      <c r="E102" s="186" t="s">
        <v>1796</v>
      </c>
      <c r="F102" s="187" t="s">
        <v>1797</v>
      </c>
      <c r="G102" s="188" t="s">
        <v>1751</v>
      </c>
      <c r="H102" s="189">
        <v>1</v>
      </c>
      <c r="I102" s="87"/>
      <c r="J102" s="190">
        <f t="shared" si="10"/>
        <v>0</v>
      </c>
      <c r="K102" s="187" t="s">
        <v>175</v>
      </c>
      <c r="L102" s="104"/>
      <c r="M102" s="191" t="s">
        <v>5</v>
      </c>
      <c r="N102" s="192" t="s">
        <v>42</v>
      </c>
      <c r="O102" s="105"/>
      <c r="P102" s="193">
        <f t="shared" si="11"/>
        <v>0</v>
      </c>
      <c r="Q102" s="193">
        <v>0</v>
      </c>
      <c r="R102" s="193">
        <f t="shared" si="12"/>
        <v>0</v>
      </c>
      <c r="S102" s="193">
        <v>0</v>
      </c>
      <c r="T102" s="194">
        <f t="shared" si="13"/>
        <v>0</v>
      </c>
      <c r="AR102" s="93" t="s">
        <v>1752</v>
      </c>
      <c r="AT102" s="93" t="s">
        <v>171</v>
      </c>
      <c r="AU102" s="93" t="s">
        <v>81</v>
      </c>
      <c r="AY102" s="93" t="s">
        <v>169</v>
      </c>
      <c r="BE102" s="195">
        <f t="shared" si="14"/>
        <v>0</v>
      </c>
      <c r="BF102" s="195">
        <f t="shared" si="15"/>
        <v>0</v>
      </c>
      <c r="BG102" s="195">
        <f t="shared" si="16"/>
        <v>0</v>
      </c>
      <c r="BH102" s="195">
        <f t="shared" si="17"/>
        <v>0</v>
      </c>
      <c r="BI102" s="195">
        <f t="shared" si="18"/>
        <v>0</v>
      </c>
      <c r="BJ102" s="93" t="s">
        <v>79</v>
      </c>
      <c r="BK102" s="195">
        <f t="shared" si="19"/>
        <v>0</v>
      </c>
      <c r="BL102" s="93" t="s">
        <v>1752</v>
      </c>
      <c r="BM102" s="93" t="s">
        <v>1798</v>
      </c>
    </row>
    <row r="103" spans="2:65" s="103" customFormat="1" ht="16.5" customHeight="1">
      <c r="B103" s="104"/>
      <c r="C103" s="185" t="s">
        <v>266</v>
      </c>
      <c r="D103" s="185" t="s">
        <v>171</v>
      </c>
      <c r="E103" s="186" t="s">
        <v>1799</v>
      </c>
      <c r="F103" s="187" t="s">
        <v>1800</v>
      </c>
      <c r="G103" s="188" t="s">
        <v>1751</v>
      </c>
      <c r="H103" s="189">
        <v>1</v>
      </c>
      <c r="I103" s="87"/>
      <c r="J103" s="190">
        <f t="shared" si="10"/>
        <v>0</v>
      </c>
      <c r="K103" s="187" t="s">
        <v>1776</v>
      </c>
      <c r="L103" s="104"/>
      <c r="M103" s="191" t="s">
        <v>5</v>
      </c>
      <c r="N103" s="192" t="s">
        <v>42</v>
      </c>
      <c r="O103" s="105"/>
      <c r="P103" s="193">
        <f t="shared" si="11"/>
        <v>0</v>
      </c>
      <c r="Q103" s="193">
        <v>0</v>
      </c>
      <c r="R103" s="193">
        <f t="shared" si="12"/>
        <v>0</v>
      </c>
      <c r="S103" s="193">
        <v>0</v>
      </c>
      <c r="T103" s="194">
        <f t="shared" si="13"/>
        <v>0</v>
      </c>
      <c r="AR103" s="93" t="s">
        <v>1752</v>
      </c>
      <c r="AT103" s="93" t="s">
        <v>171</v>
      </c>
      <c r="AU103" s="93" t="s">
        <v>81</v>
      </c>
      <c r="AY103" s="93" t="s">
        <v>169</v>
      </c>
      <c r="BE103" s="195">
        <f t="shared" si="14"/>
        <v>0</v>
      </c>
      <c r="BF103" s="195">
        <f t="shared" si="15"/>
        <v>0</v>
      </c>
      <c r="BG103" s="195">
        <f t="shared" si="16"/>
        <v>0</v>
      </c>
      <c r="BH103" s="195">
        <f t="shared" si="17"/>
        <v>0</v>
      </c>
      <c r="BI103" s="195">
        <f t="shared" si="18"/>
        <v>0</v>
      </c>
      <c r="BJ103" s="93" t="s">
        <v>79</v>
      </c>
      <c r="BK103" s="195">
        <f t="shared" si="19"/>
        <v>0</v>
      </c>
      <c r="BL103" s="93" t="s">
        <v>1752</v>
      </c>
      <c r="BM103" s="93" t="s">
        <v>1801</v>
      </c>
    </row>
    <row r="104" spans="2:65" s="103" customFormat="1" ht="16.5" customHeight="1">
      <c r="B104" s="104"/>
      <c r="C104" s="185" t="s">
        <v>274</v>
      </c>
      <c r="D104" s="185" t="s">
        <v>171</v>
      </c>
      <c r="E104" s="186" t="s">
        <v>1802</v>
      </c>
      <c r="F104" s="187" t="s">
        <v>1803</v>
      </c>
      <c r="G104" s="188" t="s">
        <v>1751</v>
      </c>
      <c r="H104" s="189">
        <v>1</v>
      </c>
      <c r="I104" s="87"/>
      <c r="J104" s="190">
        <f t="shared" si="10"/>
        <v>0</v>
      </c>
      <c r="K104" s="187" t="s">
        <v>175</v>
      </c>
      <c r="L104" s="104"/>
      <c r="M104" s="191" t="s">
        <v>5</v>
      </c>
      <c r="N104" s="192" t="s">
        <v>42</v>
      </c>
      <c r="O104" s="105"/>
      <c r="P104" s="193">
        <f t="shared" si="11"/>
        <v>0</v>
      </c>
      <c r="Q104" s="193">
        <v>0</v>
      </c>
      <c r="R104" s="193">
        <f t="shared" si="12"/>
        <v>0</v>
      </c>
      <c r="S104" s="193">
        <v>0</v>
      </c>
      <c r="T104" s="194">
        <f t="shared" si="13"/>
        <v>0</v>
      </c>
      <c r="AR104" s="93" t="s">
        <v>1752</v>
      </c>
      <c r="AT104" s="93" t="s">
        <v>171</v>
      </c>
      <c r="AU104" s="93" t="s">
        <v>81</v>
      </c>
      <c r="AY104" s="93" t="s">
        <v>169</v>
      </c>
      <c r="BE104" s="195">
        <f t="shared" si="14"/>
        <v>0</v>
      </c>
      <c r="BF104" s="195">
        <f t="shared" si="15"/>
        <v>0</v>
      </c>
      <c r="BG104" s="195">
        <f t="shared" si="16"/>
        <v>0</v>
      </c>
      <c r="BH104" s="195">
        <f t="shared" si="17"/>
        <v>0</v>
      </c>
      <c r="BI104" s="195">
        <f t="shared" si="18"/>
        <v>0</v>
      </c>
      <c r="BJ104" s="93" t="s">
        <v>79</v>
      </c>
      <c r="BK104" s="195">
        <f t="shared" si="19"/>
        <v>0</v>
      </c>
      <c r="BL104" s="93" t="s">
        <v>1752</v>
      </c>
      <c r="BM104" s="93" t="s">
        <v>1804</v>
      </c>
    </row>
    <row r="105" spans="2:63" s="173" customFormat="1" ht="29.85" customHeight="1">
      <c r="B105" s="172"/>
      <c r="D105" s="174" t="s">
        <v>70</v>
      </c>
      <c r="E105" s="183" t="s">
        <v>1805</v>
      </c>
      <c r="F105" s="183" t="s">
        <v>1806</v>
      </c>
      <c r="J105" s="184">
        <f>BK105</f>
        <v>0</v>
      </c>
      <c r="L105" s="172"/>
      <c r="M105" s="177"/>
      <c r="N105" s="178"/>
      <c r="O105" s="178"/>
      <c r="P105" s="179">
        <f>P106</f>
        <v>0</v>
      </c>
      <c r="Q105" s="178"/>
      <c r="R105" s="179">
        <f>R106</f>
        <v>0</v>
      </c>
      <c r="S105" s="178"/>
      <c r="T105" s="180">
        <f>T106</f>
        <v>0</v>
      </c>
      <c r="AR105" s="174" t="s">
        <v>196</v>
      </c>
      <c r="AT105" s="181" t="s">
        <v>70</v>
      </c>
      <c r="AU105" s="181" t="s">
        <v>79</v>
      </c>
      <c r="AY105" s="174" t="s">
        <v>169</v>
      </c>
      <c r="BK105" s="182">
        <f>BK106</f>
        <v>0</v>
      </c>
    </row>
    <row r="106" spans="2:65" s="103" customFormat="1" ht="16.5" customHeight="1">
      <c r="B106" s="104"/>
      <c r="C106" s="185" t="s">
        <v>278</v>
      </c>
      <c r="D106" s="185" t="s">
        <v>171</v>
      </c>
      <c r="E106" s="186" t="s">
        <v>1807</v>
      </c>
      <c r="F106" s="187" t="s">
        <v>1808</v>
      </c>
      <c r="G106" s="188" t="s">
        <v>1751</v>
      </c>
      <c r="H106" s="189">
        <v>1</v>
      </c>
      <c r="I106" s="87"/>
      <c r="J106" s="190">
        <f>ROUND(I106*H106,2)</f>
        <v>0</v>
      </c>
      <c r="K106" s="187" t="s">
        <v>175</v>
      </c>
      <c r="L106" s="104"/>
      <c r="M106" s="191" t="s">
        <v>5</v>
      </c>
      <c r="N106" s="192" t="s">
        <v>42</v>
      </c>
      <c r="O106" s="105"/>
      <c r="P106" s="193">
        <f>O106*H106</f>
        <v>0</v>
      </c>
      <c r="Q106" s="193">
        <v>0</v>
      </c>
      <c r="R106" s="193">
        <f>Q106*H106</f>
        <v>0</v>
      </c>
      <c r="S106" s="193">
        <v>0</v>
      </c>
      <c r="T106" s="194">
        <f>S106*H106</f>
        <v>0</v>
      </c>
      <c r="AR106" s="93" t="s">
        <v>1752</v>
      </c>
      <c r="AT106" s="93" t="s">
        <v>171</v>
      </c>
      <c r="AU106" s="93" t="s">
        <v>81</v>
      </c>
      <c r="AY106" s="93" t="s">
        <v>169</v>
      </c>
      <c r="BE106" s="195">
        <f>IF(N106="základní",J106,0)</f>
        <v>0</v>
      </c>
      <c r="BF106" s="195">
        <f>IF(N106="snížená",J106,0)</f>
        <v>0</v>
      </c>
      <c r="BG106" s="195">
        <f>IF(N106="zákl. přenesená",J106,0)</f>
        <v>0</v>
      </c>
      <c r="BH106" s="195">
        <f>IF(N106="sníž. přenesená",J106,0)</f>
        <v>0</v>
      </c>
      <c r="BI106" s="195">
        <f>IF(N106="nulová",J106,0)</f>
        <v>0</v>
      </c>
      <c r="BJ106" s="93" t="s">
        <v>79</v>
      </c>
      <c r="BK106" s="195">
        <f>ROUND(I106*H106,2)</f>
        <v>0</v>
      </c>
      <c r="BL106" s="93" t="s">
        <v>1752</v>
      </c>
      <c r="BM106" s="93" t="s">
        <v>1809</v>
      </c>
    </row>
    <row r="107" spans="2:63" s="173" customFormat="1" ht="29.85" customHeight="1">
      <c r="B107" s="172"/>
      <c r="D107" s="174" t="s">
        <v>70</v>
      </c>
      <c r="E107" s="183" t="s">
        <v>1810</v>
      </c>
      <c r="F107" s="183" t="s">
        <v>1811</v>
      </c>
      <c r="J107" s="184">
        <f>BK107</f>
        <v>0</v>
      </c>
      <c r="L107" s="172"/>
      <c r="M107" s="177"/>
      <c r="N107" s="178"/>
      <c r="O107" s="178"/>
      <c r="P107" s="179">
        <f>SUM(P108:P110)</f>
        <v>0</v>
      </c>
      <c r="Q107" s="178"/>
      <c r="R107" s="179">
        <f>SUM(R108:R110)</f>
        <v>0</v>
      </c>
      <c r="S107" s="178"/>
      <c r="T107" s="180">
        <f>SUM(T108:T110)</f>
        <v>0</v>
      </c>
      <c r="AR107" s="174" t="s">
        <v>196</v>
      </c>
      <c r="AT107" s="181" t="s">
        <v>70</v>
      </c>
      <c r="AU107" s="181" t="s">
        <v>79</v>
      </c>
      <c r="AY107" s="174" t="s">
        <v>169</v>
      </c>
      <c r="BK107" s="182">
        <f>SUM(BK108:BK110)</f>
        <v>0</v>
      </c>
    </row>
    <row r="108" spans="2:65" s="103" customFormat="1" ht="16.5" customHeight="1">
      <c r="B108" s="104"/>
      <c r="C108" s="185" t="s">
        <v>284</v>
      </c>
      <c r="D108" s="185" t="s">
        <v>171</v>
      </c>
      <c r="E108" s="186" t="s">
        <v>1812</v>
      </c>
      <c r="F108" s="187" t="s">
        <v>1813</v>
      </c>
      <c r="G108" s="188" t="s">
        <v>1751</v>
      </c>
      <c r="H108" s="189">
        <v>1</v>
      </c>
      <c r="I108" s="87"/>
      <c r="J108" s="190">
        <f>ROUND(I108*H108,2)</f>
        <v>0</v>
      </c>
      <c r="K108" s="187" t="s">
        <v>175</v>
      </c>
      <c r="L108" s="104"/>
      <c r="M108" s="191" t="s">
        <v>5</v>
      </c>
      <c r="N108" s="192" t="s">
        <v>42</v>
      </c>
      <c r="O108" s="105"/>
      <c r="P108" s="193">
        <f>O108*H108</f>
        <v>0</v>
      </c>
      <c r="Q108" s="193">
        <v>0</v>
      </c>
      <c r="R108" s="193">
        <f>Q108*H108</f>
        <v>0</v>
      </c>
      <c r="S108" s="193">
        <v>0</v>
      </c>
      <c r="T108" s="194">
        <f>S108*H108</f>
        <v>0</v>
      </c>
      <c r="AR108" s="93" t="s">
        <v>1752</v>
      </c>
      <c r="AT108" s="93" t="s">
        <v>171</v>
      </c>
      <c r="AU108" s="93" t="s">
        <v>81</v>
      </c>
      <c r="AY108" s="93" t="s">
        <v>169</v>
      </c>
      <c r="BE108" s="195">
        <f>IF(N108="základní",J108,0)</f>
        <v>0</v>
      </c>
      <c r="BF108" s="195">
        <f>IF(N108="snížená",J108,0)</f>
        <v>0</v>
      </c>
      <c r="BG108" s="195">
        <f>IF(N108="zákl. přenesená",J108,0)</f>
        <v>0</v>
      </c>
      <c r="BH108" s="195">
        <f>IF(N108="sníž. přenesená",J108,0)</f>
        <v>0</v>
      </c>
      <c r="BI108" s="195">
        <f>IF(N108="nulová",J108,0)</f>
        <v>0</v>
      </c>
      <c r="BJ108" s="93" t="s">
        <v>79</v>
      </c>
      <c r="BK108" s="195">
        <f>ROUND(I108*H108,2)</f>
        <v>0</v>
      </c>
      <c r="BL108" s="93" t="s">
        <v>1752</v>
      </c>
      <c r="BM108" s="93" t="s">
        <v>1814</v>
      </c>
    </row>
    <row r="109" spans="2:65" s="103" customFormat="1" ht="16.5" customHeight="1">
      <c r="B109" s="104"/>
      <c r="C109" s="185" t="s">
        <v>289</v>
      </c>
      <c r="D109" s="185" t="s">
        <v>171</v>
      </c>
      <c r="E109" s="186" t="s">
        <v>1815</v>
      </c>
      <c r="F109" s="187" t="s">
        <v>1816</v>
      </c>
      <c r="G109" s="188" t="s">
        <v>1751</v>
      </c>
      <c r="H109" s="189">
        <v>1</v>
      </c>
      <c r="I109" s="87"/>
      <c r="J109" s="190">
        <f>ROUND(I109*H109,2)</f>
        <v>0</v>
      </c>
      <c r="K109" s="187" t="s">
        <v>175</v>
      </c>
      <c r="L109" s="104"/>
      <c r="M109" s="191" t="s">
        <v>5</v>
      </c>
      <c r="N109" s="192" t="s">
        <v>42</v>
      </c>
      <c r="O109" s="105"/>
      <c r="P109" s="193">
        <f>O109*H109</f>
        <v>0</v>
      </c>
      <c r="Q109" s="193">
        <v>0</v>
      </c>
      <c r="R109" s="193">
        <f>Q109*H109</f>
        <v>0</v>
      </c>
      <c r="S109" s="193">
        <v>0</v>
      </c>
      <c r="T109" s="194">
        <f>S109*H109</f>
        <v>0</v>
      </c>
      <c r="AR109" s="93" t="s">
        <v>1752</v>
      </c>
      <c r="AT109" s="93" t="s">
        <v>171</v>
      </c>
      <c r="AU109" s="93" t="s">
        <v>81</v>
      </c>
      <c r="AY109" s="93" t="s">
        <v>169</v>
      </c>
      <c r="BE109" s="195">
        <f>IF(N109="základní",J109,0)</f>
        <v>0</v>
      </c>
      <c r="BF109" s="195">
        <f>IF(N109="snížená",J109,0)</f>
        <v>0</v>
      </c>
      <c r="BG109" s="195">
        <f>IF(N109="zákl. přenesená",J109,0)</f>
        <v>0</v>
      </c>
      <c r="BH109" s="195">
        <f>IF(N109="sníž. přenesená",J109,0)</f>
        <v>0</v>
      </c>
      <c r="BI109" s="195">
        <f>IF(N109="nulová",J109,0)</f>
        <v>0</v>
      </c>
      <c r="BJ109" s="93" t="s">
        <v>79</v>
      </c>
      <c r="BK109" s="195">
        <f>ROUND(I109*H109,2)</f>
        <v>0</v>
      </c>
      <c r="BL109" s="93" t="s">
        <v>1752</v>
      </c>
      <c r="BM109" s="93" t="s">
        <v>1817</v>
      </c>
    </row>
    <row r="110" spans="2:65" s="103" customFormat="1" ht="16.5" customHeight="1">
      <c r="B110" s="104"/>
      <c r="C110" s="185" t="s">
        <v>10</v>
      </c>
      <c r="D110" s="185" t="s">
        <v>171</v>
      </c>
      <c r="E110" s="186" t="s">
        <v>1818</v>
      </c>
      <c r="F110" s="187" t="s">
        <v>1816</v>
      </c>
      <c r="G110" s="188" t="s">
        <v>1751</v>
      </c>
      <c r="H110" s="189">
        <v>1</v>
      </c>
      <c r="I110" s="87"/>
      <c r="J110" s="190">
        <f>ROUND(I110*H110,2)</f>
        <v>0</v>
      </c>
      <c r="K110" s="187" t="s">
        <v>5</v>
      </c>
      <c r="L110" s="104"/>
      <c r="M110" s="191" t="s">
        <v>5</v>
      </c>
      <c r="N110" s="192" t="s">
        <v>42</v>
      </c>
      <c r="O110" s="105"/>
      <c r="P110" s="193">
        <f>O110*H110</f>
        <v>0</v>
      </c>
      <c r="Q110" s="193">
        <v>0</v>
      </c>
      <c r="R110" s="193">
        <f>Q110*H110</f>
        <v>0</v>
      </c>
      <c r="S110" s="193">
        <v>0</v>
      </c>
      <c r="T110" s="194">
        <f>S110*H110</f>
        <v>0</v>
      </c>
      <c r="AR110" s="93" t="s">
        <v>1752</v>
      </c>
      <c r="AT110" s="93" t="s">
        <v>171</v>
      </c>
      <c r="AU110" s="93" t="s">
        <v>81</v>
      </c>
      <c r="AY110" s="93" t="s">
        <v>169</v>
      </c>
      <c r="BE110" s="195">
        <f>IF(N110="základní",J110,0)</f>
        <v>0</v>
      </c>
      <c r="BF110" s="195">
        <f>IF(N110="snížená",J110,0)</f>
        <v>0</v>
      </c>
      <c r="BG110" s="195">
        <f>IF(N110="zákl. přenesená",J110,0)</f>
        <v>0</v>
      </c>
      <c r="BH110" s="195">
        <f>IF(N110="sníž. přenesená",J110,0)</f>
        <v>0</v>
      </c>
      <c r="BI110" s="195">
        <f>IF(N110="nulová",J110,0)</f>
        <v>0</v>
      </c>
      <c r="BJ110" s="93" t="s">
        <v>79</v>
      </c>
      <c r="BK110" s="195">
        <f>ROUND(I110*H110,2)</f>
        <v>0</v>
      </c>
      <c r="BL110" s="93" t="s">
        <v>1752</v>
      </c>
      <c r="BM110" s="93" t="s">
        <v>1819</v>
      </c>
    </row>
    <row r="111" spans="2:63" s="173" customFormat="1" ht="29.85" customHeight="1">
      <c r="B111" s="172"/>
      <c r="D111" s="174" t="s">
        <v>70</v>
      </c>
      <c r="E111" s="183" t="s">
        <v>1820</v>
      </c>
      <c r="F111" s="183" t="s">
        <v>1821</v>
      </c>
      <c r="J111" s="184">
        <f>BK111</f>
        <v>0</v>
      </c>
      <c r="L111" s="172"/>
      <c r="M111" s="177"/>
      <c r="N111" s="178"/>
      <c r="O111" s="178"/>
      <c r="P111" s="179">
        <f>P112</f>
        <v>0</v>
      </c>
      <c r="Q111" s="178"/>
      <c r="R111" s="179">
        <f>R112</f>
        <v>0</v>
      </c>
      <c r="S111" s="178"/>
      <c r="T111" s="180">
        <f>T112</f>
        <v>0</v>
      </c>
      <c r="AR111" s="174" t="s">
        <v>196</v>
      </c>
      <c r="AT111" s="181" t="s">
        <v>70</v>
      </c>
      <c r="AU111" s="181" t="s">
        <v>79</v>
      </c>
      <c r="AY111" s="174" t="s">
        <v>169</v>
      </c>
      <c r="BK111" s="182">
        <f>BK112</f>
        <v>0</v>
      </c>
    </row>
    <row r="112" spans="2:65" s="103" customFormat="1" ht="16.5" customHeight="1">
      <c r="B112" s="104"/>
      <c r="C112" s="185" t="s">
        <v>303</v>
      </c>
      <c r="D112" s="185" t="s">
        <v>171</v>
      </c>
      <c r="E112" s="186" t="s">
        <v>1822</v>
      </c>
      <c r="F112" s="187" t="s">
        <v>1823</v>
      </c>
      <c r="G112" s="188" t="s">
        <v>1751</v>
      </c>
      <c r="H112" s="189">
        <v>1</v>
      </c>
      <c r="I112" s="87"/>
      <c r="J112" s="190">
        <f>ROUND(I112*H112,2)</f>
        <v>0</v>
      </c>
      <c r="K112" s="187" t="s">
        <v>175</v>
      </c>
      <c r="L112" s="104"/>
      <c r="M112" s="191" t="s">
        <v>5</v>
      </c>
      <c r="N112" s="192" t="s">
        <v>42</v>
      </c>
      <c r="O112" s="105"/>
      <c r="P112" s="193">
        <f>O112*H112</f>
        <v>0</v>
      </c>
      <c r="Q112" s="193">
        <v>0</v>
      </c>
      <c r="R112" s="193">
        <f>Q112*H112</f>
        <v>0</v>
      </c>
      <c r="S112" s="193">
        <v>0</v>
      </c>
      <c r="T112" s="194">
        <f>S112*H112</f>
        <v>0</v>
      </c>
      <c r="AR112" s="93" t="s">
        <v>1752</v>
      </c>
      <c r="AT112" s="93" t="s">
        <v>171</v>
      </c>
      <c r="AU112" s="93" t="s">
        <v>81</v>
      </c>
      <c r="AY112" s="93" t="s">
        <v>169</v>
      </c>
      <c r="BE112" s="195">
        <f>IF(N112="základní",J112,0)</f>
        <v>0</v>
      </c>
      <c r="BF112" s="195">
        <f>IF(N112="snížená",J112,0)</f>
        <v>0</v>
      </c>
      <c r="BG112" s="195">
        <f>IF(N112="zákl. přenesená",J112,0)</f>
        <v>0</v>
      </c>
      <c r="BH112" s="195">
        <f>IF(N112="sníž. přenesená",J112,0)</f>
        <v>0</v>
      </c>
      <c r="BI112" s="195">
        <f>IF(N112="nulová",J112,0)</f>
        <v>0</v>
      </c>
      <c r="BJ112" s="93" t="s">
        <v>79</v>
      </c>
      <c r="BK112" s="195">
        <f>ROUND(I112*H112,2)</f>
        <v>0</v>
      </c>
      <c r="BL112" s="93" t="s">
        <v>1752</v>
      </c>
      <c r="BM112" s="93" t="s">
        <v>1824</v>
      </c>
    </row>
    <row r="113" spans="2:63" s="173" customFormat="1" ht="29.85" customHeight="1">
      <c r="B113" s="172"/>
      <c r="D113" s="174" t="s">
        <v>70</v>
      </c>
      <c r="E113" s="183" t="s">
        <v>1825</v>
      </c>
      <c r="F113" s="183" t="s">
        <v>1826</v>
      </c>
      <c r="J113" s="184">
        <f>BK113</f>
        <v>0</v>
      </c>
      <c r="L113" s="172"/>
      <c r="M113" s="177"/>
      <c r="N113" s="178"/>
      <c r="O113" s="178"/>
      <c r="P113" s="179">
        <f>P114</f>
        <v>0</v>
      </c>
      <c r="Q113" s="178"/>
      <c r="R113" s="179">
        <f>R114</f>
        <v>0</v>
      </c>
      <c r="S113" s="178"/>
      <c r="T113" s="180">
        <f>T114</f>
        <v>0</v>
      </c>
      <c r="AR113" s="174" t="s">
        <v>196</v>
      </c>
      <c r="AT113" s="181" t="s">
        <v>70</v>
      </c>
      <c r="AU113" s="181" t="s">
        <v>79</v>
      </c>
      <c r="AY113" s="174" t="s">
        <v>169</v>
      </c>
      <c r="BK113" s="182">
        <f>BK114</f>
        <v>0</v>
      </c>
    </row>
    <row r="114" spans="2:65" s="103" customFormat="1" ht="16.5" customHeight="1">
      <c r="B114" s="104"/>
      <c r="C114" s="185" t="s">
        <v>308</v>
      </c>
      <c r="D114" s="185" t="s">
        <v>171</v>
      </c>
      <c r="E114" s="186" t="s">
        <v>1827</v>
      </c>
      <c r="F114" s="187" t="s">
        <v>1828</v>
      </c>
      <c r="G114" s="188" t="s">
        <v>1751</v>
      </c>
      <c r="H114" s="189">
        <v>1</v>
      </c>
      <c r="I114" s="87"/>
      <c r="J114" s="190">
        <f>ROUND(I114*H114,2)</f>
        <v>0</v>
      </c>
      <c r="K114" s="187" t="s">
        <v>1776</v>
      </c>
      <c r="L114" s="104"/>
      <c r="M114" s="191" t="s">
        <v>5</v>
      </c>
      <c r="N114" s="192" t="s">
        <v>42</v>
      </c>
      <c r="O114" s="105"/>
      <c r="P114" s="193">
        <f>O114*H114</f>
        <v>0</v>
      </c>
      <c r="Q114" s="193">
        <v>0</v>
      </c>
      <c r="R114" s="193">
        <f>Q114*H114</f>
        <v>0</v>
      </c>
      <c r="S114" s="193">
        <v>0</v>
      </c>
      <c r="T114" s="194">
        <f>S114*H114</f>
        <v>0</v>
      </c>
      <c r="AR114" s="93" t="s">
        <v>1752</v>
      </c>
      <c r="AT114" s="93" t="s">
        <v>171</v>
      </c>
      <c r="AU114" s="93" t="s">
        <v>81</v>
      </c>
      <c r="AY114" s="93" t="s">
        <v>169</v>
      </c>
      <c r="BE114" s="195">
        <f>IF(N114="základní",J114,0)</f>
        <v>0</v>
      </c>
      <c r="BF114" s="195">
        <f>IF(N114="snížená",J114,0)</f>
        <v>0</v>
      </c>
      <c r="BG114" s="195">
        <f>IF(N114="zákl. přenesená",J114,0)</f>
        <v>0</v>
      </c>
      <c r="BH114" s="195">
        <f>IF(N114="sníž. přenesená",J114,0)</f>
        <v>0</v>
      </c>
      <c r="BI114" s="195">
        <f>IF(N114="nulová",J114,0)</f>
        <v>0</v>
      </c>
      <c r="BJ114" s="93" t="s">
        <v>79</v>
      </c>
      <c r="BK114" s="195">
        <f>ROUND(I114*H114,2)</f>
        <v>0</v>
      </c>
      <c r="BL114" s="93" t="s">
        <v>1752</v>
      </c>
      <c r="BM114" s="93" t="s">
        <v>1829</v>
      </c>
    </row>
    <row r="115" spans="2:63" s="173" customFormat="1" ht="29.85" customHeight="1">
      <c r="B115" s="172"/>
      <c r="D115" s="174" t="s">
        <v>70</v>
      </c>
      <c r="E115" s="183" t="s">
        <v>1830</v>
      </c>
      <c r="F115" s="183" t="s">
        <v>1831</v>
      </c>
      <c r="J115" s="184">
        <f>BK115</f>
        <v>0</v>
      </c>
      <c r="L115" s="172"/>
      <c r="M115" s="177"/>
      <c r="N115" s="178"/>
      <c r="O115" s="178"/>
      <c r="P115" s="179">
        <f>P116</f>
        <v>0</v>
      </c>
      <c r="Q115" s="178"/>
      <c r="R115" s="179">
        <f>R116</f>
        <v>0</v>
      </c>
      <c r="S115" s="178"/>
      <c r="T115" s="180">
        <f>T116</f>
        <v>0</v>
      </c>
      <c r="AR115" s="174" t="s">
        <v>196</v>
      </c>
      <c r="AT115" s="181" t="s">
        <v>70</v>
      </c>
      <c r="AU115" s="181" t="s">
        <v>79</v>
      </c>
      <c r="AY115" s="174" t="s">
        <v>169</v>
      </c>
      <c r="BK115" s="182">
        <f>BK116</f>
        <v>0</v>
      </c>
    </row>
    <row r="116" spans="2:65" s="103" customFormat="1" ht="16.5" customHeight="1">
      <c r="B116" s="104"/>
      <c r="C116" s="185" t="s">
        <v>288</v>
      </c>
      <c r="D116" s="185" t="s">
        <v>171</v>
      </c>
      <c r="E116" s="186" t="s">
        <v>1832</v>
      </c>
      <c r="F116" s="187" t="s">
        <v>1833</v>
      </c>
      <c r="G116" s="188" t="s">
        <v>1751</v>
      </c>
      <c r="H116" s="189">
        <v>1</v>
      </c>
      <c r="I116" s="87"/>
      <c r="J116" s="190">
        <f>ROUND(I116*H116,2)</f>
        <v>0</v>
      </c>
      <c r="K116" s="187" t="s">
        <v>1776</v>
      </c>
      <c r="L116" s="104"/>
      <c r="M116" s="191" t="s">
        <v>5</v>
      </c>
      <c r="N116" s="240" t="s">
        <v>42</v>
      </c>
      <c r="O116" s="241"/>
      <c r="P116" s="242">
        <f>O116*H116</f>
        <v>0</v>
      </c>
      <c r="Q116" s="242">
        <v>0</v>
      </c>
      <c r="R116" s="242">
        <f>Q116*H116</f>
        <v>0</v>
      </c>
      <c r="S116" s="242">
        <v>0</v>
      </c>
      <c r="T116" s="243">
        <f>S116*H116</f>
        <v>0</v>
      </c>
      <c r="AR116" s="93" t="s">
        <v>1752</v>
      </c>
      <c r="AT116" s="93" t="s">
        <v>171</v>
      </c>
      <c r="AU116" s="93" t="s">
        <v>81</v>
      </c>
      <c r="AY116" s="93" t="s">
        <v>169</v>
      </c>
      <c r="BE116" s="195">
        <f>IF(N116="základní",J116,0)</f>
        <v>0</v>
      </c>
      <c r="BF116" s="195">
        <f>IF(N116="snížená",J116,0)</f>
        <v>0</v>
      </c>
      <c r="BG116" s="195">
        <f>IF(N116="zákl. přenesená",J116,0)</f>
        <v>0</v>
      </c>
      <c r="BH116" s="195">
        <f>IF(N116="sníž. přenesená",J116,0)</f>
        <v>0</v>
      </c>
      <c r="BI116" s="195">
        <f>IF(N116="nulová",J116,0)</f>
        <v>0</v>
      </c>
      <c r="BJ116" s="93" t="s">
        <v>79</v>
      </c>
      <c r="BK116" s="195">
        <f>ROUND(I116*H116,2)</f>
        <v>0</v>
      </c>
      <c r="BL116" s="93" t="s">
        <v>1752</v>
      </c>
      <c r="BM116" s="93" t="s">
        <v>1834</v>
      </c>
    </row>
    <row r="117" spans="2:12" s="103" customFormat="1" ht="6.95" customHeight="1">
      <c r="B117" s="129"/>
      <c r="C117" s="130"/>
      <c r="D117" s="130"/>
      <c r="E117" s="130"/>
      <c r="F117" s="130"/>
      <c r="G117" s="130"/>
      <c r="H117" s="130"/>
      <c r="I117" s="130"/>
      <c r="J117" s="130"/>
      <c r="K117" s="130"/>
      <c r="L117" s="104"/>
    </row>
  </sheetData>
  <sheetProtection algorithmName="SHA-512" hashValue="Zq35WqtmpVnDvc/yHn6FuMAWVCROkHPgZsRFk0llV9J/AVYBXcKrROJIDjfNRG0W4VWou8fCUag4Nc6/9/n0Zg==" saltValue="MHaAKWsV+6dQErIp9Z/j6A==" spinCount="100000" sheet="1" objects="1" scenarios="1" selectLockedCells="1"/>
  <autoFilter ref="C83:K116"/>
  <mergeCells count="10">
    <mergeCell ref="J51:J52"/>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K216"/>
  <sheetViews>
    <sheetView showGridLines="0" workbookViewId="0" topLeftCell="A79">
      <selection activeCell="A1" sqref="A1:XFD1048576"/>
    </sheetView>
  </sheetViews>
  <sheetFormatPr defaultColWidth="9.33203125" defaultRowHeight="13.5"/>
  <cols>
    <col min="1" max="1" width="8.33203125" style="244" customWidth="1"/>
    <col min="2" max="2" width="1.66796875" style="244" customWidth="1"/>
    <col min="3" max="4" width="5" style="244" customWidth="1"/>
    <col min="5" max="5" width="11.66015625" style="244" customWidth="1"/>
    <col min="6" max="6" width="9.16015625" style="244" customWidth="1"/>
    <col min="7" max="7" width="5" style="244" customWidth="1"/>
    <col min="8" max="8" width="77.83203125" style="244" customWidth="1"/>
    <col min="9" max="10" width="20" style="244" customWidth="1"/>
    <col min="11" max="11" width="1.66796875" style="244" customWidth="1"/>
    <col min="12" max="16384" width="9.33203125" style="92" customWidth="1"/>
  </cols>
  <sheetData>
    <row r="1" ht="37.5" customHeight="1"/>
    <row r="2" spans="2:11" ht="7.5" customHeight="1">
      <c r="B2" s="245"/>
      <c r="C2" s="246"/>
      <c r="D2" s="246"/>
      <c r="E2" s="246"/>
      <c r="F2" s="246"/>
      <c r="G2" s="246"/>
      <c r="H2" s="246"/>
      <c r="I2" s="246"/>
      <c r="J2" s="246"/>
      <c r="K2" s="247"/>
    </row>
    <row r="3" spans="2:11" s="248" customFormat="1" ht="45" customHeight="1">
      <c r="B3" s="249"/>
      <c r="C3" s="383" t="s">
        <v>1835</v>
      </c>
      <c r="D3" s="383"/>
      <c r="E3" s="383"/>
      <c r="F3" s="383"/>
      <c r="G3" s="383"/>
      <c r="H3" s="383"/>
      <c r="I3" s="383"/>
      <c r="J3" s="383"/>
      <c r="K3" s="250"/>
    </row>
    <row r="4" spans="2:11" ht="25.5" customHeight="1">
      <c r="B4" s="251"/>
      <c r="C4" s="384" t="s">
        <v>1836</v>
      </c>
      <c r="D4" s="384"/>
      <c r="E4" s="384"/>
      <c r="F4" s="384"/>
      <c r="G4" s="384"/>
      <c r="H4" s="384"/>
      <c r="I4" s="384"/>
      <c r="J4" s="384"/>
      <c r="K4" s="252"/>
    </row>
    <row r="5" spans="2:11" ht="5.25" customHeight="1">
      <c r="B5" s="251"/>
      <c r="C5" s="253"/>
      <c r="D5" s="253"/>
      <c r="E5" s="253"/>
      <c r="F5" s="253"/>
      <c r="G5" s="253"/>
      <c r="H5" s="253"/>
      <c r="I5" s="253"/>
      <c r="J5" s="253"/>
      <c r="K5" s="252"/>
    </row>
    <row r="6" spans="2:11" ht="15" customHeight="1">
      <c r="B6" s="251"/>
      <c r="C6" s="385" t="s">
        <v>1837</v>
      </c>
      <c r="D6" s="385"/>
      <c r="E6" s="385"/>
      <c r="F6" s="385"/>
      <c r="G6" s="385"/>
      <c r="H6" s="385"/>
      <c r="I6" s="385"/>
      <c r="J6" s="385"/>
      <c r="K6" s="252"/>
    </row>
    <row r="7" spans="2:11" ht="15" customHeight="1">
      <c r="B7" s="254"/>
      <c r="C7" s="385" t="s">
        <v>1838</v>
      </c>
      <c r="D7" s="385"/>
      <c r="E7" s="385"/>
      <c r="F7" s="385"/>
      <c r="G7" s="385"/>
      <c r="H7" s="385"/>
      <c r="I7" s="385"/>
      <c r="J7" s="385"/>
      <c r="K7" s="252"/>
    </row>
    <row r="8" spans="2:11" ht="12.75" customHeight="1">
      <c r="B8" s="254"/>
      <c r="C8" s="255"/>
      <c r="D8" s="255"/>
      <c r="E8" s="255"/>
      <c r="F8" s="255"/>
      <c r="G8" s="255"/>
      <c r="H8" s="255"/>
      <c r="I8" s="255"/>
      <c r="J8" s="255"/>
      <c r="K8" s="252"/>
    </row>
    <row r="9" spans="2:11" ht="15" customHeight="1">
      <c r="B9" s="254"/>
      <c r="C9" s="385" t="s">
        <v>1839</v>
      </c>
      <c r="D9" s="385"/>
      <c r="E9" s="385"/>
      <c r="F9" s="385"/>
      <c r="G9" s="385"/>
      <c r="H9" s="385"/>
      <c r="I9" s="385"/>
      <c r="J9" s="385"/>
      <c r="K9" s="252"/>
    </row>
    <row r="10" spans="2:11" ht="15" customHeight="1">
      <c r="B10" s="254"/>
      <c r="C10" s="255"/>
      <c r="D10" s="385" t="s">
        <v>1840</v>
      </c>
      <c r="E10" s="385"/>
      <c r="F10" s="385"/>
      <c r="G10" s="385"/>
      <c r="H10" s="385"/>
      <c r="I10" s="385"/>
      <c r="J10" s="385"/>
      <c r="K10" s="252"/>
    </row>
    <row r="11" spans="2:11" ht="15" customHeight="1">
      <c r="B11" s="254"/>
      <c r="C11" s="256"/>
      <c r="D11" s="385" t="s">
        <v>1841</v>
      </c>
      <c r="E11" s="385"/>
      <c r="F11" s="385"/>
      <c r="G11" s="385"/>
      <c r="H11" s="385"/>
      <c r="I11" s="385"/>
      <c r="J11" s="385"/>
      <c r="K11" s="252"/>
    </row>
    <row r="12" spans="2:11" ht="12.75" customHeight="1">
      <c r="B12" s="254"/>
      <c r="C12" s="256"/>
      <c r="D12" s="256"/>
      <c r="E12" s="256"/>
      <c r="F12" s="256"/>
      <c r="G12" s="256"/>
      <c r="H12" s="256"/>
      <c r="I12" s="256"/>
      <c r="J12" s="256"/>
      <c r="K12" s="252"/>
    </row>
    <row r="13" spans="2:11" ht="15" customHeight="1">
      <c r="B13" s="254"/>
      <c r="C13" s="256"/>
      <c r="D13" s="385" t="s">
        <v>1842</v>
      </c>
      <c r="E13" s="385"/>
      <c r="F13" s="385"/>
      <c r="G13" s="385"/>
      <c r="H13" s="385"/>
      <c r="I13" s="385"/>
      <c r="J13" s="385"/>
      <c r="K13" s="252"/>
    </row>
    <row r="14" spans="2:11" ht="15" customHeight="1">
      <c r="B14" s="254"/>
      <c r="C14" s="256"/>
      <c r="D14" s="385" t="s">
        <v>1843</v>
      </c>
      <c r="E14" s="385"/>
      <c r="F14" s="385"/>
      <c r="G14" s="385"/>
      <c r="H14" s="385"/>
      <c r="I14" s="385"/>
      <c r="J14" s="385"/>
      <c r="K14" s="252"/>
    </row>
    <row r="15" spans="2:11" ht="15" customHeight="1">
      <c r="B15" s="254"/>
      <c r="C15" s="256"/>
      <c r="D15" s="385" t="s">
        <v>1844</v>
      </c>
      <c r="E15" s="385"/>
      <c r="F15" s="385"/>
      <c r="G15" s="385"/>
      <c r="H15" s="385"/>
      <c r="I15" s="385"/>
      <c r="J15" s="385"/>
      <c r="K15" s="252"/>
    </row>
    <row r="16" spans="2:11" ht="15" customHeight="1">
      <c r="B16" s="254"/>
      <c r="C16" s="256"/>
      <c r="D16" s="256"/>
      <c r="E16" s="257" t="s">
        <v>78</v>
      </c>
      <c r="F16" s="385" t="s">
        <v>1845</v>
      </c>
      <c r="G16" s="385"/>
      <c r="H16" s="385"/>
      <c r="I16" s="385"/>
      <c r="J16" s="385"/>
      <c r="K16" s="252"/>
    </row>
    <row r="17" spans="2:11" ht="15" customHeight="1">
      <c r="B17" s="254"/>
      <c r="C17" s="256"/>
      <c r="D17" s="256"/>
      <c r="E17" s="257" t="s">
        <v>1846</v>
      </c>
      <c r="F17" s="385" t="s">
        <v>1847</v>
      </c>
      <c r="G17" s="385"/>
      <c r="H17" s="385"/>
      <c r="I17" s="385"/>
      <c r="J17" s="385"/>
      <c r="K17" s="252"/>
    </row>
    <row r="18" spans="2:11" ht="15" customHeight="1">
      <c r="B18" s="254"/>
      <c r="C18" s="256"/>
      <c r="D18" s="256"/>
      <c r="E18" s="257" t="s">
        <v>1848</v>
      </c>
      <c r="F18" s="385" t="s">
        <v>1849</v>
      </c>
      <c r="G18" s="385"/>
      <c r="H18" s="385"/>
      <c r="I18" s="385"/>
      <c r="J18" s="385"/>
      <c r="K18" s="252"/>
    </row>
    <row r="19" spans="2:11" ht="15" customHeight="1">
      <c r="B19" s="254"/>
      <c r="C19" s="256"/>
      <c r="D19" s="256"/>
      <c r="E19" s="257" t="s">
        <v>1850</v>
      </c>
      <c r="F19" s="385" t="s">
        <v>1851</v>
      </c>
      <c r="G19" s="385"/>
      <c r="H19" s="385"/>
      <c r="I19" s="385"/>
      <c r="J19" s="385"/>
      <c r="K19" s="252"/>
    </row>
    <row r="20" spans="2:11" ht="15" customHeight="1">
      <c r="B20" s="254"/>
      <c r="C20" s="256"/>
      <c r="D20" s="256"/>
      <c r="E20" s="257" t="s">
        <v>1852</v>
      </c>
      <c r="F20" s="385" t="s">
        <v>1853</v>
      </c>
      <c r="G20" s="385"/>
      <c r="H20" s="385"/>
      <c r="I20" s="385"/>
      <c r="J20" s="385"/>
      <c r="K20" s="252"/>
    </row>
    <row r="21" spans="2:11" ht="15" customHeight="1">
      <c r="B21" s="254"/>
      <c r="C21" s="256"/>
      <c r="D21" s="256"/>
      <c r="E21" s="257" t="s">
        <v>1854</v>
      </c>
      <c r="F21" s="385" t="s">
        <v>1855</v>
      </c>
      <c r="G21" s="385"/>
      <c r="H21" s="385"/>
      <c r="I21" s="385"/>
      <c r="J21" s="385"/>
      <c r="K21" s="252"/>
    </row>
    <row r="22" spans="2:11" ht="12.75" customHeight="1">
      <c r="B22" s="254"/>
      <c r="C22" s="256"/>
      <c r="D22" s="256"/>
      <c r="E22" s="256"/>
      <c r="F22" s="256"/>
      <c r="G22" s="256"/>
      <c r="H22" s="256"/>
      <c r="I22" s="256"/>
      <c r="J22" s="256"/>
      <c r="K22" s="252"/>
    </row>
    <row r="23" spans="2:11" ht="15" customHeight="1">
      <c r="B23" s="254"/>
      <c r="C23" s="385" t="s">
        <v>1856</v>
      </c>
      <c r="D23" s="385"/>
      <c r="E23" s="385"/>
      <c r="F23" s="385"/>
      <c r="G23" s="385"/>
      <c r="H23" s="385"/>
      <c r="I23" s="385"/>
      <c r="J23" s="385"/>
      <c r="K23" s="252"/>
    </row>
    <row r="24" spans="2:11" ht="15" customHeight="1">
      <c r="B24" s="254"/>
      <c r="C24" s="385" t="s">
        <v>1857</v>
      </c>
      <c r="D24" s="385"/>
      <c r="E24" s="385"/>
      <c r="F24" s="385"/>
      <c r="G24" s="385"/>
      <c r="H24" s="385"/>
      <c r="I24" s="385"/>
      <c r="J24" s="385"/>
      <c r="K24" s="252"/>
    </row>
    <row r="25" spans="2:11" ht="15" customHeight="1">
      <c r="B25" s="254"/>
      <c r="C25" s="255"/>
      <c r="D25" s="385" t="s">
        <v>1858</v>
      </c>
      <c r="E25" s="385"/>
      <c r="F25" s="385"/>
      <c r="G25" s="385"/>
      <c r="H25" s="385"/>
      <c r="I25" s="385"/>
      <c r="J25" s="385"/>
      <c r="K25" s="252"/>
    </row>
    <row r="26" spans="2:11" ht="15" customHeight="1">
      <c r="B26" s="254"/>
      <c r="C26" s="256"/>
      <c r="D26" s="385" t="s">
        <v>1859</v>
      </c>
      <c r="E26" s="385"/>
      <c r="F26" s="385"/>
      <c r="G26" s="385"/>
      <c r="H26" s="385"/>
      <c r="I26" s="385"/>
      <c r="J26" s="385"/>
      <c r="K26" s="252"/>
    </row>
    <row r="27" spans="2:11" ht="12.75" customHeight="1">
      <c r="B27" s="254"/>
      <c r="C27" s="256"/>
      <c r="D27" s="256"/>
      <c r="E27" s="256"/>
      <c r="F27" s="256"/>
      <c r="G27" s="256"/>
      <c r="H27" s="256"/>
      <c r="I27" s="256"/>
      <c r="J27" s="256"/>
      <c r="K27" s="252"/>
    </row>
    <row r="28" spans="2:11" ht="15" customHeight="1">
      <c r="B28" s="254"/>
      <c r="C28" s="256"/>
      <c r="D28" s="385" t="s">
        <v>1860</v>
      </c>
      <c r="E28" s="385"/>
      <c r="F28" s="385"/>
      <c r="G28" s="385"/>
      <c r="H28" s="385"/>
      <c r="I28" s="385"/>
      <c r="J28" s="385"/>
      <c r="K28" s="252"/>
    </row>
    <row r="29" spans="2:11" ht="15" customHeight="1">
      <c r="B29" s="254"/>
      <c r="C29" s="256"/>
      <c r="D29" s="385" t="s">
        <v>1861</v>
      </c>
      <c r="E29" s="385"/>
      <c r="F29" s="385"/>
      <c r="G29" s="385"/>
      <c r="H29" s="385"/>
      <c r="I29" s="385"/>
      <c r="J29" s="385"/>
      <c r="K29" s="252"/>
    </row>
    <row r="30" spans="2:11" ht="12.75" customHeight="1">
      <c r="B30" s="254"/>
      <c r="C30" s="256"/>
      <c r="D30" s="256"/>
      <c r="E30" s="256"/>
      <c r="F30" s="256"/>
      <c r="G30" s="256"/>
      <c r="H30" s="256"/>
      <c r="I30" s="256"/>
      <c r="J30" s="256"/>
      <c r="K30" s="252"/>
    </row>
    <row r="31" spans="2:11" ht="15" customHeight="1">
      <c r="B31" s="254"/>
      <c r="C31" s="256"/>
      <c r="D31" s="385" t="s">
        <v>1862</v>
      </c>
      <c r="E31" s="385"/>
      <c r="F31" s="385"/>
      <c r="G31" s="385"/>
      <c r="H31" s="385"/>
      <c r="I31" s="385"/>
      <c r="J31" s="385"/>
      <c r="K31" s="252"/>
    </row>
    <row r="32" spans="2:11" ht="15" customHeight="1">
      <c r="B32" s="254"/>
      <c r="C32" s="256"/>
      <c r="D32" s="385" t="s">
        <v>1863</v>
      </c>
      <c r="E32" s="385"/>
      <c r="F32" s="385"/>
      <c r="G32" s="385"/>
      <c r="H32" s="385"/>
      <c r="I32" s="385"/>
      <c r="J32" s="385"/>
      <c r="K32" s="252"/>
    </row>
    <row r="33" spans="2:11" ht="15" customHeight="1">
      <c r="B33" s="254"/>
      <c r="C33" s="256"/>
      <c r="D33" s="385" t="s">
        <v>1864</v>
      </c>
      <c r="E33" s="385"/>
      <c r="F33" s="385"/>
      <c r="G33" s="385"/>
      <c r="H33" s="385"/>
      <c r="I33" s="385"/>
      <c r="J33" s="385"/>
      <c r="K33" s="252"/>
    </row>
    <row r="34" spans="2:11" ht="15" customHeight="1">
      <c r="B34" s="254"/>
      <c r="C34" s="256"/>
      <c r="D34" s="255"/>
      <c r="E34" s="258" t="s">
        <v>154</v>
      </c>
      <c r="F34" s="255"/>
      <c r="G34" s="385" t="s">
        <v>1865</v>
      </c>
      <c r="H34" s="385"/>
      <c r="I34" s="385"/>
      <c r="J34" s="385"/>
      <c r="K34" s="252"/>
    </row>
    <row r="35" spans="2:11" ht="30.75" customHeight="1">
      <c r="B35" s="254"/>
      <c r="C35" s="256"/>
      <c r="D35" s="255"/>
      <c r="E35" s="258" t="s">
        <v>1866</v>
      </c>
      <c r="F35" s="255"/>
      <c r="G35" s="385" t="s">
        <v>1867</v>
      </c>
      <c r="H35" s="385"/>
      <c r="I35" s="385"/>
      <c r="J35" s="385"/>
      <c r="K35" s="252"/>
    </row>
    <row r="36" spans="2:11" ht="15" customHeight="1">
      <c r="B36" s="254"/>
      <c r="C36" s="256"/>
      <c r="D36" s="255"/>
      <c r="E36" s="258" t="s">
        <v>52</v>
      </c>
      <c r="F36" s="255"/>
      <c r="G36" s="385" t="s">
        <v>1868</v>
      </c>
      <c r="H36" s="385"/>
      <c r="I36" s="385"/>
      <c r="J36" s="385"/>
      <c r="K36" s="252"/>
    </row>
    <row r="37" spans="2:11" ht="15" customHeight="1">
      <c r="B37" s="254"/>
      <c r="C37" s="256"/>
      <c r="D37" s="255"/>
      <c r="E37" s="258" t="s">
        <v>155</v>
      </c>
      <c r="F37" s="255"/>
      <c r="G37" s="385" t="s">
        <v>1869</v>
      </c>
      <c r="H37" s="385"/>
      <c r="I37" s="385"/>
      <c r="J37" s="385"/>
      <c r="K37" s="252"/>
    </row>
    <row r="38" spans="2:11" ht="15" customHeight="1">
      <c r="B38" s="254"/>
      <c r="C38" s="256"/>
      <c r="D38" s="255"/>
      <c r="E38" s="258" t="s">
        <v>156</v>
      </c>
      <c r="F38" s="255"/>
      <c r="G38" s="385" t="s">
        <v>1870</v>
      </c>
      <c r="H38" s="385"/>
      <c r="I38" s="385"/>
      <c r="J38" s="385"/>
      <c r="K38" s="252"/>
    </row>
    <row r="39" spans="2:11" ht="15" customHeight="1">
      <c r="B39" s="254"/>
      <c r="C39" s="256"/>
      <c r="D39" s="255"/>
      <c r="E39" s="258" t="s">
        <v>157</v>
      </c>
      <c r="F39" s="255"/>
      <c r="G39" s="385" t="s">
        <v>1871</v>
      </c>
      <c r="H39" s="385"/>
      <c r="I39" s="385"/>
      <c r="J39" s="385"/>
      <c r="K39" s="252"/>
    </row>
    <row r="40" spans="2:11" ht="15" customHeight="1">
      <c r="B40" s="254"/>
      <c r="C40" s="256"/>
      <c r="D40" s="255"/>
      <c r="E40" s="258" t="s">
        <v>1872</v>
      </c>
      <c r="F40" s="255"/>
      <c r="G40" s="385" t="s">
        <v>1873</v>
      </c>
      <c r="H40" s="385"/>
      <c r="I40" s="385"/>
      <c r="J40" s="385"/>
      <c r="K40" s="252"/>
    </row>
    <row r="41" spans="2:11" ht="15" customHeight="1">
      <c r="B41" s="254"/>
      <c r="C41" s="256"/>
      <c r="D41" s="255"/>
      <c r="E41" s="258"/>
      <c r="F41" s="255"/>
      <c r="G41" s="385" t="s">
        <v>1874</v>
      </c>
      <c r="H41" s="385"/>
      <c r="I41" s="385"/>
      <c r="J41" s="385"/>
      <c r="K41" s="252"/>
    </row>
    <row r="42" spans="2:11" ht="15" customHeight="1">
      <c r="B42" s="254"/>
      <c r="C42" s="256"/>
      <c r="D42" s="255"/>
      <c r="E42" s="258" t="s">
        <v>1875</v>
      </c>
      <c r="F42" s="255"/>
      <c r="G42" s="385" t="s">
        <v>1876</v>
      </c>
      <c r="H42" s="385"/>
      <c r="I42" s="385"/>
      <c r="J42" s="385"/>
      <c r="K42" s="252"/>
    </row>
    <row r="43" spans="2:11" ht="15" customHeight="1">
      <c r="B43" s="254"/>
      <c r="C43" s="256"/>
      <c r="D43" s="255"/>
      <c r="E43" s="258" t="s">
        <v>159</v>
      </c>
      <c r="F43" s="255"/>
      <c r="G43" s="385" t="s">
        <v>1877</v>
      </c>
      <c r="H43" s="385"/>
      <c r="I43" s="385"/>
      <c r="J43" s="385"/>
      <c r="K43" s="252"/>
    </row>
    <row r="44" spans="2:11" ht="12.75" customHeight="1">
      <c r="B44" s="254"/>
      <c r="C44" s="256"/>
      <c r="D44" s="255"/>
      <c r="E44" s="255"/>
      <c r="F44" s="255"/>
      <c r="G44" s="255"/>
      <c r="H44" s="255"/>
      <c r="I44" s="255"/>
      <c r="J44" s="255"/>
      <c r="K44" s="252"/>
    </row>
    <row r="45" spans="2:11" ht="15" customHeight="1">
      <c r="B45" s="254"/>
      <c r="C45" s="256"/>
      <c r="D45" s="385" t="s">
        <v>1878</v>
      </c>
      <c r="E45" s="385"/>
      <c r="F45" s="385"/>
      <c r="G45" s="385"/>
      <c r="H45" s="385"/>
      <c r="I45" s="385"/>
      <c r="J45" s="385"/>
      <c r="K45" s="252"/>
    </row>
    <row r="46" spans="2:11" ht="15" customHeight="1">
      <c r="B46" s="254"/>
      <c r="C46" s="256"/>
      <c r="D46" s="256"/>
      <c r="E46" s="385" t="s">
        <v>1879</v>
      </c>
      <c r="F46" s="385"/>
      <c r="G46" s="385"/>
      <c r="H46" s="385"/>
      <c r="I46" s="385"/>
      <c r="J46" s="385"/>
      <c r="K46" s="252"/>
    </row>
    <row r="47" spans="2:11" ht="15" customHeight="1">
      <c r="B47" s="254"/>
      <c r="C47" s="256"/>
      <c r="D47" s="256"/>
      <c r="E47" s="385" t="s">
        <v>1880</v>
      </c>
      <c r="F47" s="385"/>
      <c r="G47" s="385"/>
      <c r="H47" s="385"/>
      <c r="I47" s="385"/>
      <c r="J47" s="385"/>
      <c r="K47" s="252"/>
    </row>
    <row r="48" spans="2:11" ht="15" customHeight="1">
      <c r="B48" s="254"/>
      <c r="C48" s="256"/>
      <c r="D48" s="256"/>
      <c r="E48" s="385" t="s">
        <v>1881</v>
      </c>
      <c r="F48" s="385"/>
      <c r="G48" s="385"/>
      <c r="H48" s="385"/>
      <c r="I48" s="385"/>
      <c r="J48" s="385"/>
      <c r="K48" s="252"/>
    </row>
    <row r="49" spans="2:11" ht="15" customHeight="1">
      <c r="B49" s="254"/>
      <c r="C49" s="256"/>
      <c r="D49" s="385" t="s">
        <v>1882</v>
      </c>
      <c r="E49" s="385"/>
      <c r="F49" s="385"/>
      <c r="G49" s="385"/>
      <c r="H49" s="385"/>
      <c r="I49" s="385"/>
      <c r="J49" s="385"/>
      <c r="K49" s="252"/>
    </row>
    <row r="50" spans="2:11" ht="25.5" customHeight="1">
      <c r="B50" s="251"/>
      <c r="C50" s="384" t="s">
        <v>1883</v>
      </c>
      <c r="D50" s="384"/>
      <c r="E50" s="384"/>
      <c r="F50" s="384"/>
      <c r="G50" s="384"/>
      <c r="H50" s="384"/>
      <c r="I50" s="384"/>
      <c r="J50" s="384"/>
      <c r="K50" s="252"/>
    </row>
    <row r="51" spans="2:11" ht="5.25" customHeight="1">
      <c r="B51" s="251"/>
      <c r="C51" s="253"/>
      <c r="D51" s="253"/>
      <c r="E51" s="253"/>
      <c r="F51" s="253"/>
      <c r="G51" s="253"/>
      <c r="H51" s="253"/>
      <c r="I51" s="253"/>
      <c r="J51" s="253"/>
      <c r="K51" s="252"/>
    </row>
    <row r="52" spans="2:11" ht="15" customHeight="1">
      <c r="B52" s="251"/>
      <c r="C52" s="385" t="s">
        <v>1884</v>
      </c>
      <c r="D52" s="385"/>
      <c r="E52" s="385"/>
      <c r="F52" s="385"/>
      <c r="G52" s="385"/>
      <c r="H52" s="385"/>
      <c r="I52" s="385"/>
      <c r="J52" s="385"/>
      <c r="K52" s="252"/>
    </row>
    <row r="53" spans="2:11" ht="15" customHeight="1">
      <c r="B53" s="251"/>
      <c r="C53" s="385" t="s">
        <v>1885</v>
      </c>
      <c r="D53" s="385"/>
      <c r="E53" s="385"/>
      <c r="F53" s="385"/>
      <c r="G53" s="385"/>
      <c r="H53" s="385"/>
      <c r="I53" s="385"/>
      <c r="J53" s="385"/>
      <c r="K53" s="252"/>
    </row>
    <row r="54" spans="2:11" ht="12.75" customHeight="1">
      <c r="B54" s="251"/>
      <c r="C54" s="255"/>
      <c r="D54" s="255"/>
      <c r="E54" s="255"/>
      <c r="F54" s="255"/>
      <c r="G54" s="255"/>
      <c r="H54" s="255"/>
      <c r="I54" s="255"/>
      <c r="J54" s="255"/>
      <c r="K54" s="252"/>
    </row>
    <row r="55" spans="2:11" ht="15" customHeight="1">
      <c r="B55" s="251"/>
      <c r="C55" s="385" t="s">
        <v>1886</v>
      </c>
      <c r="D55" s="385"/>
      <c r="E55" s="385"/>
      <c r="F55" s="385"/>
      <c r="G55" s="385"/>
      <c r="H55" s="385"/>
      <c r="I55" s="385"/>
      <c r="J55" s="385"/>
      <c r="K55" s="252"/>
    </row>
    <row r="56" spans="2:11" ht="15" customHeight="1">
      <c r="B56" s="251"/>
      <c r="C56" s="256"/>
      <c r="D56" s="385" t="s">
        <v>1887</v>
      </c>
      <c r="E56" s="385"/>
      <c r="F56" s="385"/>
      <c r="G56" s="385"/>
      <c r="H56" s="385"/>
      <c r="I56" s="385"/>
      <c r="J56" s="385"/>
      <c r="K56" s="252"/>
    </row>
    <row r="57" spans="2:11" ht="15" customHeight="1">
      <c r="B57" s="251"/>
      <c r="C57" s="256"/>
      <c r="D57" s="385" t="s">
        <v>1888</v>
      </c>
      <c r="E57" s="385"/>
      <c r="F57" s="385"/>
      <c r="G57" s="385"/>
      <c r="H57" s="385"/>
      <c r="I57" s="385"/>
      <c r="J57" s="385"/>
      <c r="K57" s="252"/>
    </row>
    <row r="58" spans="2:11" ht="15" customHeight="1">
      <c r="B58" s="251"/>
      <c r="C58" s="256"/>
      <c r="D58" s="385" t="s">
        <v>1889</v>
      </c>
      <c r="E58" s="385"/>
      <c r="F58" s="385"/>
      <c r="G58" s="385"/>
      <c r="H58" s="385"/>
      <c r="I58" s="385"/>
      <c r="J58" s="385"/>
      <c r="K58" s="252"/>
    </row>
    <row r="59" spans="2:11" ht="15" customHeight="1">
      <c r="B59" s="251"/>
      <c r="C59" s="256"/>
      <c r="D59" s="385" t="s">
        <v>1890</v>
      </c>
      <c r="E59" s="385"/>
      <c r="F59" s="385"/>
      <c r="G59" s="385"/>
      <c r="H59" s="385"/>
      <c r="I59" s="385"/>
      <c r="J59" s="385"/>
      <c r="K59" s="252"/>
    </row>
    <row r="60" spans="2:11" ht="15" customHeight="1">
      <c r="B60" s="251"/>
      <c r="C60" s="256"/>
      <c r="D60" s="387" t="s">
        <v>1891</v>
      </c>
      <c r="E60" s="387"/>
      <c r="F60" s="387"/>
      <c r="G60" s="387"/>
      <c r="H60" s="387"/>
      <c r="I60" s="387"/>
      <c r="J60" s="387"/>
      <c r="K60" s="252"/>
    </row>
    <row r="61" spans="2:11" ht="15" customHeight="1">
      <c r="B61" s="251"/>
      <c r="C61" s="256"/>
      <c r="D61" s="385" t="s">
        <v>1892</v>
      </c>
      <c r="E61" s="385"/>
      <c r="F61" s="385"/>
      <c r="G61" s="385"/>
      <c r="H61" s="385"/>
      <c r="I61" s="385"/>
      <c r="J61" s="385"/>
      <c r="K61" s="252"/>
    </row>
    <row r="62" spans="2:11" ht="12.75" customHeight="1">
      <c r="B62" s="251"/>
      <c r="C62" s="256"/>
      <c r="D62" s="256"/>
      <c r="E62" s="259"/>
      <c r="F62" s="256"/>
      <c r="G62" s="256"/>
      <c r="H62" s="256"/>
      <c r="I62" s="256"/>
      <c r="J62" s="256"/>
      <c r="K62" s="252"/>
    </row>
    <row r="63" spans="2:11" ht="15" customHeight="1">
      <c r="B63" s="251"/>
      <c r="C63" s="256"/>
      <c r="D63" s="385" t="s">
        <v>1893</v>
      </c>
      <c r="E63" s="385"/>
      <c r="F63" s="385"/>
      <c r="G63" s="385"/>
      <c r="H63" s="385"/>
      <c r="I63" s="385"/>
      <c r="J63" s="385"/>
      <c r="K63" s="252"/>
    </row>
    <row r="64" spans="2:11" ht="15" customHeight="1">
      <c r="B64" s="251"/>
      <c r="C64" s="256"/>
      <c r="D64" s="387" t="s">
        <v>1894</v>
      </c>
      <c r="E64" s="387"/>
      <c r="F64" s="387"/>
      <c r="G64" s="387"/>
      <c r="H64" s="387"/>
      <c r="I64" s="387"/>
      <c r="J64" s="387"/>
      <c r="K64" s="252"/>
    </row>
    <row r="65" spans="2:11" ht="15" customHeight="1">
      <c r="B65" s="251"/>
      <c r="C65" s="256"/>
      <c r="D65" s="385" t="s">
        <v>1895</v>
      </c>
      <c r="E65" s="385"/>
      <c r="F65" s="385"/>
      <c r="G65" s="385"/>
      <c r="H65" s="385"/>
      <c r="I65" s="385"/>
      <c r="J65" s="385"/>
      <c r="K65" s="252"/>
    </row>
    <row r="66" spans="2:11" ht="15" customHeight="1">
      <c r="B66" s="251"/>
      <c r="C66" s="256"/>
      <c r="D66" s="385" t="s">
        <v>1896</v>
      </c>
      <c r="E66" s="385"/>
      <c r="F66" s="385"/>
      <c r="G66" s="385"/>
      <c r="H66" s="385"/>
      <c r="I66" s="385"/>
      <c r="J66" s="385"/>
      <c r="K66" s="252"/>
    </row>
    <row r="67" spans="2:11" ht="15" customHeight="1">
      <c r="B67" s="251"/>
      <c r="C67" s="256"/>
      <c r="D67" s="385" t="s">
        <v>1897</v>
      </c>
      <c r="E67" s="385"/>
      <c r="F67" s="385"/>
      <c r="G67" s="385"/>
      <c r="H67" s="385"/>
      <c r="I67" s="385"/>
      <c r="J67" s="385"/>
      <c r="K67" s="252"/>
    </row>
    <row r="68" spans="2:11" ht="15" customHeight="1">
      <c r="B68" s="251"/>
      <c r="C68" s="256"/>
      <c r="D68" s="385" t="s">
        <v>1898</v>
      </c>
      <c r="E68" s="385"/>
      <c r="F68" s="385"/>
      <c r="G68" s="385"/>
      <c r="H68" s="385"/>
      <c r="I68" s="385"/>
      <c r="J68" s="385"/>
      <c r="K68" s="252"/>
    </row>
    <row r="69" spans="2:11" ht="12.75" customHeight="1">
      <c r="B69" s="260"/>
      <c r="C69" s="261"/>
      <c r="D69" s="261"/>
      <c r="E69" s="261"/>
      <c r="F69" s="261"/>
      <c r="G69" s="261"/>
      <c r="H69" s="261"/>
      <c r="I69" s="261"/>
      <c r="J69" s="261"/>
      <c r="K69" s="262"/>
    </row>
    <row r="70" spans="2:11" ht="18.75" customHeight="1">
      <c r="B70" s="263"/>
      <c r="C70" s="263"/>
      <c r="D70" s="263"/>
      <c r="E70" s="263"/>
      <c r="F70" s="263"/>
      <c r="G70" s="263"/>
      <c r="H70" s="263"/>
      <c r="I70" s="263"/>
      <c r="J70" s="263"/>
      <c r="K70" s="264"/>
    </row>
    <row r="71" spans="2:11" ht="18.75" customHeight="1">
      <c r="B71" s="264"/>
      <c r="C71" s="264"/>
      <c r="D71" s="264"/>
      <c r="E71" s="264"/>
      <c r="F71" s="264"/>
      <c r="G71" s="264"/>
      <c r="H71" s="264"/>
      <c r="I71" s="264"/>
      <c r="J71" s="264"/>
      <c r="K71" s="264"/>
    </row>
    <row r="72" spans="2:11" ht="7.5" customHeight="1">
      <c r="B72" s="265"/>
      <c r="C72" s="266"/>
      <c r="D72" s="266"/>
      <c r="E72" s="266"/>
      <c r="F72" s="266"/>
      <c r="G72" s="266"/>
      <c r="H72" s="266"/>
      <c r="I72" s="266"/>
      <c r="J72" s="266"/>
      <c r="K72" s="267"/>
    </row>
    <row r="73" spans="2:11" ht="45" customHeight="1">
      <c r="B73" s="268"/>
      <c r="C73" s="388" t="s">
        <v>117</v>
      </c>
      <c r="D73" s="388"/>
      <c r="E73" s="388"/>
      <c r="F73" s="388"/>
      <c r="G73" s="388"/>
      <c r="H73" s="388"/>
      <c r="I73" s="388"/>
      <c r="J73" s="388"/>
      <c r="K73" s="269"/>
    </row>
    <row r="74" spans="2:11" ht="17.25" customHeight="1">
      <c r="B74" s="268"/>
      <c r="C74" s="270" t="s">
        <v>1899</v>
      </c>
      <c r="D74" s="270"/>
      <c r="E74" s="270"/>
      <c r="F74" s="270" t="s">
        <v>1900</v>
      </c>
      <c r="G74" s="271"/>
      <c r="H74" s="270" t="s">
        <v>155</v>
      </c>
      <c r="I74" s="270" t="s">
        <v>56</v>
      </c>
      <c r="J74" s="270" t="s">
        <v>1901</v>
      </c>
      <c r="K74" s="269"/>
    </row>
    <row r="75" spans="2:11" ht="17.25" customHeight="1">
      <c r="B75" s="268"/>
      <c r="C75" s="272" t="s">
        <v>1902</v>
      </c>
      <c r="D75" s="272"/>
      <c r="E75" s="272"/>
      <c r="F75" s="273" t="s">
        <v>1903</v>
      </c>
      <c r="G75" s="274"/>
      <c r="H75" s="272"/>
      <c r="I75" s="272"/>
      <c r="J75" s="272" t="s">
        <v>1904</v>
      </c>
      <c r="K75" s="269"/>
    </row>
    <row r="76" spans="2:11" ht="5.25" customHeight="1">
      <c r="B76" s="268"/>
      <c r="C76" s="275"/>
      <c r="D76" s="275"/>
      <c r="E76" s="275"/>
      <c r="F76" s="275"/>
      <c r="G76" s="276"/>
      <c r="H76" s="275"/>
      <c r="I76" s="275"/>
      <c r="J76" s="275"/>
      <c r="K76" s="269"/>
    </row>
    <row r="77" spans="2:11" ht="15" customHeight="1">
      <c r="B77" s="268"/>
      <c r="C77" s="258" t="s">
        <v>52</v>
      </c>
      <c r="D77" s="275"/>
      <c r="E77" s="275"/>
      <c r="F77" s="277" t="s">
        <v>1905</v>
      </c>
      <c r="G77" s="276"/>
      <c r="H77" s="258" t="s">
        <v>1906</v>
      </c>
      <c r="I77" s="258" t="s">
        <v>1907</v>
      </c>
      <c r="J77" s="258">
        <v>20</v>
      </c>
      <c r="K77" s="269"/>
    </row>
    <row r="78" spans="2:11" ht="15" customHeight="1">
      <c r="B78" s="268"/>
      <c r="C78" s="258" t="s">
        <v>1908</v>
      </c>
      <c r="D78" s="258"/>
      <c r="E78" s="258"/>
      <c r="F78" s="277" t="s">
        <v>1905</v>
      </c>
      <c r="G78" s="276"/>
      <c r="H78" s="258" t="s">
        <v>1909</v>
      </c>
      <c r="I78" s="258" t="s">
        <v>1907</v>
      </c>
      <c r="J78" s="258">
        <v>120</v>
      </c>
      <c r="K78" s="269"/>
    </row>
    <row r="79" spans="2:11" ht="15" customHeight="1">
      <c r="B79" s="278"/>
      <c r="C79" s="258" t="s">
        <v>1910</v>
      </c>
      <c r="D79" s="258"/>
      <c r="E79" s="258"/>
      <c r="F79" s="277" t="s">
        <v>1911</v>
      </c>
      <c r="G79" s="276"/>
      <c r="H79" s="258" t="s">
        <v>1912</v>
      </c>
      <c r="I79" s="258" t="s">
        <v>1907</v>
      </c>
      <c r="J79" s="258">
        <v>50</v>
      </c>
      <c r="K79" s="269"/>
    </row>
    <row r="80" spans="2:11" ht="15" customHeight="1">
      <c r="B80" s="278"/>
      <c r="C80" s="258" t="s">
        <v>1913</v>
      </c>
      <c r="D80" s="258"/>
      <c r="E80" s="258"/>
      <c r="F80" s="277" t="s">
        <v>1905</v>
      </c>
      <c r="G80" s="276"/>
      <c r="H80" s="258" t="s">
        <v>1914</v>
      </c>
      <c r="I80" s="258" t="s">
        <v>1915</v>
      </c>
      <c r="J80" s="258"/>
      <c r="K80" s="269"/>
    </row>
    <row r="81" spans="2:11" ht="15" customHeight="1">
      <c r="B81" s="278"/>
      <c r="C81" s="279" t="s">
        <v>1916</v>
      </c>
      <c r="D81" s="279"/>
      <c r="E81" s="279"/>
      <c r="F81" s="280" t="s">
        <v>1911</v>
      </c>
      <c r="G81" s="279"/>
      <c r="H81" s="279" t="s">
        <v>1917</v>
      </c>
      <c r="I81" s="279" t="s">
        <v>1907</v>
      </c>
      <c r="J81" s="279">
        <v>15</v>
      </c>
      <c r="K81" s="269"/>
    </row>
    <row r="82" spans="2:11" ht="15" customHeight="1">
      <c r="B82" s="278"/>
      <c r="C82" s="279" t="s">
        <v>1918</v>
      </c>
      <c r="D82" s="279"/>
      <c r="E82" s="279"/>
      <c r="F82" s="280" t="s">
        <v>1911</v>
      </c>
      <c r="G82" s="279"/>
      <c r="H82" s="279" t="s">
        <v>1919</v>
      </c>
      <c r="I82" s="279" t="s">
        <v>1907</v>
      </c>
      <c r="J82" s="279">
        <v>15</v>
      </c>
      <c r="K82" s="269"/>
    </row>
    <row r="83" spans="2:11" ht="15" customHeight="1">
      <c r="B83" s="278"/>
      <c r="C83" s="279" t="s">
        <v>1920</v>
      </c>
      <c r="D83" s="279"/>
      <c r="E83" s="279"/>
      <c r="F83" s="280" t="s">
        <v>1911</v>
      </c>
      <c r="G83" s="279"/>
      <c r="H83" s="279" t="s">
        <v>1921</v>
      </c>
      <c r="I83" s="279" t="s">
        <v>1907</v>
      </c>
      <c r="J83" s="279">
        <v>20</v>
      </c>
      <c r="K83" s="269"/>
    </row>
    <row r="84" spans="2:11" ht="15" customHeight="1">
      <c r="B84" s="278"/>
      <c r="C84" s="279" t="s">
        <v>1922</v>
      </c>
      <c r="D84" s="279"/>
      <c r="E84" s="279"/>
      <c r="F84" s="280" t="s">
        <v>1911</v>
      </c>
      <c r="G84" s="279"/>
      <c r="H84" s="279" t="s">
        <v>1923</v>
      </c>
      <c r="I84" s="279" t="s">
        <v>1907</v>
      </c>
      <c r="J84" s="279">
        <v>20</v>
      </c>
      <c r="K84" s="269"/>
    </row>
    <row r="85" spans="2:11" ht="15" customHeight="1">
      <c r="B85" s="278"/>
      <c r="C85" s="258" t="s">
        <v>1924</v>
      </c>
      <c r="D85" s="258"/>
      <c r="E85" s="258"/>
      <c r="F85" s="277" t="s">
        <v>1911</v>
      </c>
      <c r="G85" s="276"/>
      <c r="H85" s="258" t="s">
        <v>1925</v>
      </c>
      <c r="I85" s="258" t="s">
        <v>1907</v>
      </c>
      <c r="J85" s="258">
        <v>50</v>
      </c>
      <c r="K85" s="269"/>
    </row>
    <row r="86" spans="2:11" ht="15" customHeight="1">
      <c r="B86" s="278"/>
      <c r="C86" s="258" t="s">
        <v>1926</v>
      </c>
      <c r="D86" s="258"/>
      <c r="E86" s="258"/>
      <c r="F86" s="277" t="s">
        <v>1911</v>
      </c>
      <c r="G86" s="276"/>
      <c r="H86" s="258" t="s">
        <v>1927</v>
      </c>
      <c r="I86" s="258" t="s">
        <v>1907</v>
      </c>
      <c r="J86" s="258">
        <v>20</v>
      </c>
      <c r="K86" s="269"/>
    </row>
    <row r="87" spans="2:11" ht="15" customHeight="1">
      <c r="B87" s="278"/>
      <c r="C87" s="258" t="s">
        <v>1928</v>
      </c>
      <c r="D87" s="258"/>
      <c r="E87" s="258"/>
      <c r="F87" s="277" t="s">
        <v>1911</v>
      </c>
      <c r="G87" s="276"/>
      <c r="H87" s="258" t="s">
        <v>1929</v>
      </c>
      <c r="I87" s="258" t="s">
        <v>1907</v>
      </c>
      <c r="J87" s="258">
        <v>20</v>
      </c>
      <c r="K87" s="269"/>
    </row>
    <row r="88" spans="2:11" ht="15" customHeight="1">
      <c r="B88" s="278"/>
      <c r="C88" s="258" t="s">
        <v>1930</v>
      </c>
      <c r="D88" s="258"/>
      <c r="E88" s="258"/>
      <c r="F88" s="277" t="s">
        <v>1911</v>
      </c>
      <c r="G88" s="276"/>
      <c r="H88" s="258" t="s">
        <v>1931</v>
      </c>
      <c r="I88" s="258" t="s">
        <v>1907</v>
      </c>
      <c r="J88" s="258">
        <v>50</v>
      </c>
      <c r="K88" s="269"/>
    </row>
    <row r="89" spans="2:11" ht="15" customHeight="1">
      <c r="B89" s="278"/>
      <c r="C89" s="258" t="s">
        <v>1932</v>
      </c>
      <c r="D89" s="258"/>
      <c r="E89" s="258"/>
      <c r="F89" s="277" t="s">
        <v>1911</v>
      </c>
      <c r="G89" s="276"/>
      <c r="H89" s="258" t="s">
        <v>1932</v>
      </c>
      <c r="I89" s="258" t="s">
        <v>1907</v>
      </c>
      <c r="J89" s="258">
        <v>50</v>
      </c>
      <c r="K89" s="269"/>
    </row>
    <row r="90" spans="2:11" ht="15" customHeight="1">
      <c r="B90" s="278"/>
      <c r="C90" s="258" t="s">
        <v>160</v>
      </c>
      <c r="D90" s="258"/>
      <c r="E90" s="258"/>
      <c r="F90" s="277" t="s">
        <v>1911</v>
      </c>
      <c r="G90" s="276"/>
      <c r="H90" s="258" t="s">
        <v>1933</v>
      </c>
      <c r="I90" s="258" t="s">
        <v>1907</v>
      </c>
      <c r="J90" s="258">
        <v>255</v>
      </c>
      <c r="K90" s="269"/>
    </row>
    <row r="91" spans="2:11" ht="15" customHeight="1">
      <c r="B91" s="278"/>
      <c r="C91" s="258" t="s">
        <v>1934</v>
      </c>
      <c r="D91" s="258"/>
      <c r="E91" s="258"/>
      <c r="F91" s="277" t="s">
        <v>1905</v>
      </c>
      <c r="G91" s="276"/>
      <c r="H91" s="258" t="s">
        <v>1935</v>
      </c>
      <c r="I91" s="258" t="s">
        <v>1936</v>
      </c>
      <c r="J91" s="258"/>
      <c r="K91" s="269"/>
    </row>
    <row r="92" spans="2:11" ht="15" customHeight="1">
      <c r="B92" s="278"/>
      <c r="C92" s="258" t="s">
        <v>1937</v>
      </c>
      <c r="D92" s="258"/>
      <c r="E92" s="258"/>
      <c r="F92" s="277" t="s">
        <v>1905</v>
      </c>
      <c r="G92" s="276"/>
      <c r="H92" s="258" t="s">
        <v>1938</v>
      </c>
      <c r="I92" s="258" t="s">
        <v>1939</v>
      </c>
      <c r="J92" s="258"/>
      <c r="K92" s="269"/>
    </row>
    <row r="93" spans="2:11" ht="15" customHeight="1">
      <c r="B93" s="278"/>
      <c r="C93" s="258" t="s">
        <v>1940</v>
      </c>
      <c r="D93" s="258"/>
      <c r="E93" s="258"/>
      <c r="F93" s="277" t="s">
        <v>1905</v>
      </c>
      <c r="G93" s="276"/>
      <c r="H93" s="258" t="s">
        <v>1940</v>
      </c>
      <c r="I93" s="258" t="s">
        <v>1939</v>
      </c>
      <c r="J93" s="258"/>
      <c r="K93" s="269"/>
    </row>
    <row r="94" spans="2:11" ht="15" customHeight="1">
      <c r="B94" s="278"/>
      <c r="C94" s="258" t="s">
        <v>37</v>
      </c>
      <c r="D94" s="258"/>
      <c r="E94" s="258"/>
      <c r="F94" s="277" t="s">
        <v>1905</v>
      </c>
      <c r="G94" s="276"/>
      <c r="H94" s="258" t="s">
        <v>1941</v>
      </c>
      <c r="I94" s="258" t="s">
        <v>1939</v>
      </c>
      <c r="J94" s="258"/>
      <c r="K94" s="269"/>
    </row>
    <row r="95" spans="2:11" ht="15" customHeight="1">
      <c r="B95" s="278"/>
      <c r="C95" s="258" t="s">
        <v>47</v>
      </c>
      <c r="D95" s="258"/>
      <c r="E95" s="258"/>
      <c r="F95" s="277" t="s">
        <v>1905</v>
      </c>
      <c r="G95" s="276"/>
      <c r="H95" s="258" t="s">
        <v>1942</v>
      </c>
      <c r="I95" s="258" t="s">
        <v>1939</v>
      </c>
      <c r="J95" s="258"/>
      <c r="K95" s="269"/>
    </row>
    <row r="96" spans="2:11" ht="15" customHeight="1">
      <c r="B96" s="281"/>
      <c r="C96" s="282"/>
      <c r="D96" s="282"/>
      <c r="E96" s="282"/>
      <c r="F96" s="282"/>
      <c r="G96" s="282"/>
      <c r="H96" s="282"/>
      <c r="I96" s="282"/>
      <c r="J96" s="282"/>
      <c r="K96" s="283"/>
    </row>
    <row r="97" spans="2:11" ht="18.75" customHeight="1">
      <c r="B97" s="284"/>
      <c r="C97" s="285"/>
      <c r="D97" s="285"/>
      <c r="E97" s="285"/>
      <c r="F97" s="285"/>
      <c r="G97" s="285"/>
      <c r="H97" s="285"/>
      <c r="I97" s="285"/>
      <c r="J97" s="285"/>
      <c r="K97" s="284"/>
    </row>
    <row r="98" spans="2:11" ht="18.75" customHeight="1">
      <c r="B98" s="264"/>
      <c r="C98" s="264"/>
      <c r="D98" s="264"/>
      <c r="E98" s="264"/>
      <c r="F98" s="264"/>
      <c r="G98" s="264"/>
      <c r="H98" s="264"/>
      <c r="I98" s="264"/>
      <c r="J98" s="264"/>
      <c r="K98" s="264"/>
    </row>
    <row r="99" spans="2:11" ht="7.5" customHeight="1">
      <c r="B99" s="265"/>
      <c r="C99" s="266"/>
      <c r="D99" s="266"/>
      <c r="E99" s="266"/>
      <c r="F99" s="266"/>
      <c r="G99" s="266"/>
      <c r="H99" s="266"/>
      <c r="I99" s="266"/>
      <c r="J99" s="266"/>
      <c r="K99" s="267"/>
    </row>
    <row r="100" spans="2:11" ht="45" customHeight="1">
      <c r="B100" s="268"/>
      <c r="C100" s="388" t="s">
        <v>1943</v>
      </c>
      <c r="D100" s="388"/>
      <c r="E100" s="388"/>
      <c r="F100" s="388"/>
      <c r="G100" s="388"/>
      <c r="H100" s="388"/>
      <c r="I100" s="388"/>
      <c r="J100" s="388"/>
      <c r="K100" s="269"/>
    </row>
    <row r="101" spans="2:11" ht="17.25" customHeight="1">
      <c r="B101" s="268"/>
      <c r="C101" s="270" t="s">
        <v>1899</v>
      </c>
      <c r="D101" s="270"/>
      <c r="E101" s="270"/>
      <c r="F101" s="270" t="s">
        <v>1900</v>
      </c>
      <c r="G101" s="271"/>
      <c r="H101" s="270" t="s">
        <v>155</v>
      </c>
      <c r="I101" s="270" t="s">
        <v>56</v>
      </c>
      <c r="J101" s="270" t="s">
        <v>1901</v>
      </c>
      <c r="K101" s="269"/>
    </row>
    <row r="102" spans="2:11" ht="17.25" customHeight="1">
      <c r="B102" s="268"/>
      <c r="C102" s="272" t="s">
        <v>1902</v>
      </c>
      <c r="D102" s="272"/>
      <c r="E102" s="272"/>
      <c r="F102" s="273" t="s">
        <v>1903</v>
      </c>
      <c r="G102" s="274"/>
      <c r="H102" s="272"/>
      <c r="I102" s="272"/>
      <c r="J102" s="272" t="s">
        <v>1904</v>
      </c>
      <c r="K102" s="269"/>
    </row>
    <row r="103" spans="2:11" ht="5.25" customHeight="1">
      <c r="B103" s="268"/>
      <c r="C103" s="270"/>
      <c r="D103" s="270"/>
      <c r="E103" s="270"/>
      <c r="F103" s="270"/>
      <c r="G103" s="286"/>
      <c r="H103" s="270"/>
      <c r="I103" s="270"/>
      <c r="J103" s="270"/>
      <c r="K103" s="269"/>
    </row>
    <row r="104" spans="2:11" ht="15" customHeight="1">
      <c r="B104" s="268"/>
      <c r="C104" s="258" t="s">
        <v>52</v>
      </c>
      <c r="D104" s="275"/>
      <c r="E104" s="275"/>
      <c r="F104" s="277" t="s">
        <v>1905</v>
      </c>
      <c r="G104" s="286"/>
      <c r="H104" s="258" t="s">
        <v>1944</v>
      </c>
      <c r="I104" s="258" t="s">
        <v>1907</v>
      </c>
      <c r="J104" s="258">
        <v>20</v>
      </c>
      <c r="K104" s="269"/>
    </row>
    <row r="105" spans="2:11" ht="15" customHeight="1">
      <c r="B105" s="268"/>
      <c r="C105" s="258" t="s">
        <v>1908</v>
      </c>
      <c r="D105" s="258"/>
      <c r="E105" s="258"/>
      <c r="F105" s="277" t="s">
        <v>1905</v>
      </c>
      <c r="G105" s="258"/>
      <c r="H105" s="258" t="s">
        <v>1944</v>
      </c>
      <c r="I105" s="258" t="s">
        <v>1907</v>
      </c>
      <c r="J105" s="258">
        <v>120</v>
      </c>
      <c r="K105" s="269"/>
    </row>
    <row r="106" spans="2:11" ht="15" customHeight="1">
      <c r="B106" s="278"/>
      <c r="C106" s="258" t="s">
        <v>1910</v>
      </c>
      <c r="D106" s="258"/>
      <c r="E106" s="258"/>
      <c r="F106" s="277" t="s">
        <v>1911</v>
      </c>
      <c r="G106" s="258"/>
      <c r="H106" s="258" t="s">
        <v>1944</v>
      </c>
      <c r="I106" s="258" t="s">
        <v>1907</v>
      </c>
      <c r="J106" s="258">
        <v>50</v>
      </c>
      <c r="K106" s="269"/>
    </row>
    <row r="107" spans="2:11" ht="15" customHeight="1">
      <c r="B107" s="278"/>
      <c r="C107" s="258" t="s">
        <v>1913</v>
      </c>
      <c r="D107" s="258"/>
      <c r="E107" s="258"/>
      <c r="F107" s="277" t="s">
        <v>1905</v>
      </c>
      <c r="G107" s="258"/>
      <c r="H107" s="258" t="s">
        <v>1944</v>
      </c>
      <c r="I107" s="258" t="s">
        <v>1915</v>
      </c>
      <c r="J107" s="258"/>
      <c r="K107" s="269"/>
    </row>
    <row r="108" spans="2:11" ht="15" customHeight="1">
      <c r="B108" s="278"/>
      <c r="C108" s="258" t="s">
        <v>1924</v>
      </c>
      <c r="D108" s="258"/>
      <c r="E108" s="258"/>
      <c r="F108" s="277" t="s">
        <v>1911</v>
      </c>
      <c r="G108" s="258"/>
      <c r="H108" s="258" t="s">
        <v>1944</v>
      </c>
      <c r="I108" s="258" t="s">
        <v>1907</v>
      </c>
      <c r="J108" s="258">
        <v>50</v>
      </c>
      <c r="K108" s="269"/>
    </row>
    <row r="109" spans="2:11" ht="15" customHeight="1">
      <c r="B109" s="278"/>
      <c r="C109" s="258" t="s">
        <v>1932</v>
      </c>
      <c r="D109" s="258"/>
      <c r="E109" s="258"/>
      <c r="F109" s="277" t="s">
        <v>1911</v>
      </c>
      <c r="G109" s="258"/>
      <c r="H109" s="258" t="s">
        <v>1944</v>
      </c>
      <c r="I109" s="258" t="s">
        <v>1907</v>
      </c>
      <c r="J109" s="258">
        <v>50</v>
      </c>
      <c r="K109" s="269"/>
    </row>
    <row r="110" spans="2:11" ht="15" customHeight="1">
      <c r="B110" s="278"/>
      <c r="C110" s="258" t="s">
        <v>1930</v>
      </c>
      <c r="D110" s="258"/>
      <c r="E110" s="258"/>
      <c r="F110" s="277" t="s">
        <v>1911</v>
      </c>
      <c r="G110" s="258"/>
      <c r="H110" s="258" t="s">
        <v>1944</v>
      </c>
      <c r="I110" s="258" t="s">
        <v>1907</v>
      </c>
      <c r="J110" s="258">
        <v>50</v>
      </c>
      <c r="K110" s="269"/>
    </row>
    <row r="111" spans="2:11" ht="15" customHeight="1">
      <c r="B111" s="278"/>
      <c r="C111" s="258" t="s">
        <v>52</v>
      </c>
      <c r="D111" s="258"/>
      <c r="E111" s="258"/>
      <c r="F111" s="277" t="s">
        <v>1905</v>
      </c>
      <c r="G111" s="258"/>
      <c r="H111" s="258" t="s">
        <v>1945</v>
      </c>
      <c r="I111" s="258" t="s">
        <v>1907</v>
      </c>
      <c r="J111" s="258">
        <v>20</v>
      </c>
      <c r="K111" s="269"/>
    </row>
    <row r="112" spans="2:11" ht="15" customHeight="1">
      <c r="B112" s="278"/>
      <c r="C112" s="258" t="s">
        <v>1946</v>
      </c>
      <c r="D112" s="258"/>
      <c r="E112" s="258"/>
      <c r="F112" s="277" t="s">
        <v>1905</v>
      </c>
      <c r="G112" s="258"/>
      <c r="H112" s="258" t="s">
        <v>1947</v>
      </c>
      <c r="I112" s="258" t="s">
        <v>1907</v>
      </c>
      <c r="J112" s="258">
        <v>120</v>
      </c>
      <c r="K112" s="269"/>
    </row>
    <row r="113" spans="2:11" ht="15" customHeight="1">
      <c r="B113" s="278"/>
      <c r="C113" s="258" t="s">
        <v>37</v>
      </c>
      <c r="D113" s="258"/>
      <c r="E113" s="258"/>
      <c r="F113" s="277" t="s">
        <v>1905</v>
      </c>
      <c r="G113" s="258"/>
      <c r="H113" s="258" t="s">
        <v>1948</v>
      </c>
      <c r="I113" s="258" t="s">
        <v>1939</v>
      </c>
      <c r="J113" s="258"/>
      <c r="K113" s="269"/>
    </row>
    <row r="114" spans="2:11" ht="15" customHeight="1">
      <c r="B114" s="278"/>
      <c r="C114" s="258" t="s">
        <v>47</v>
      </c>
      <c r="D114" s="258"/>
      <c r="E114" s="258"/>
      <c r="F114" s="277" t="s">
        <v>1905</v>
      </c>
      <c r="G114" s="258"/>
      <c r="H114" s="258" t="s">
        <v>1949</v>
      </c>
      <c r="I114" s="258" t="s">
        <v>1939</v>
      </c>
      <c r="J114" s="258"/>
      <c r="K114" s="269"/>
    </row>
    <row r="115" spans="2:11" ht="15" customHeight="1">
      <c r="B115" s="278"/>
      <c r="C115" s="258" t="s">
        <v>56</v>
      </c>
      <c r="D115" s="258"/>
      <c r="E115" s="258"/>
      <c r="F115" s="277" t="s">
        <v>1905</v>
      </c>
      <c r="G115" s="258"/>
      <c r="H115" s="258" t="s">
        <v>1950</v>
      </c>
      <c r="I115" s="258" t="s">
        <v>1951</v>
      </c>
      <c r="J115" s="258"/>
      <c r="K115" s="269"/>
    </row>
    <row r="116" spans="2:11" ht="15" customHeight="1">
      <c r="B116" s="281"/>
      <c r="C116" s="287"/>
      <c r="D116" s="287"/>
      <c r="E116" s="287"/>
      <c r="F116" s="287"/>
      <c r="G116" s="287"/>
      <c r="H116" s="287"/>
      <c r="I116" s="287"/>
      <c r="J116" s="287"/>
      <c r="K116" s="283"/>
    </row>
    <row r="117" spans="2:11" ht="18.75" customHeight="1">
      <c r="B117" s="288"/>
      <c r="C117" s="255"/>
      <c r="D117" s="255"/>
      <c r="E117" s="255"/>
      <c r="F117" s="289"/>
      <c r="G117" s="255"/>
      <c r="H117" s="255"/>
      <c r="I117" s="255"/>
      <c r="J117" s="255"/>
      <c r="K117" s="288"/>
    </row>
    <row r="118" spans="2:11" ht="18.75" customHeight="1">
      <c r="B118" s="264"/>
      <c r="C118" s="264"/>
      <c r="D118" s="264"/>
      <c r="E118" s="264"/>
      <c r="F118" s="264"/>
      <c r="G118" s="264"/>
      <c r="H118" s="264"/>
      <c r="I118" s="264"/>
      <c r="J118" s="264"/>
      <c r="K118" s="264"/>
    </row>
    <row r="119" spans="2:11" ht="7.5" customHeight="1">
      <c r="B119" s="290"/>
      <c r="C119" s="291"/>
      <c r="D119" s="291"/>
      <c r="E119" s="291"/>
      <c r="F119" s="291"/>
      <c r="G119" s="291"/>
      <c r="H119" s="291"/>
      <c r="I119" s="291"/>
      <c r="J119" s="291"/>
      <c r="K119" s="292"/>
    </row>
    <row r="120" spans="2:11" ht="45" customHeight="1">
      <c r="B120" s="293"/>
      <c r="C120" s="383" t="s">
        <v>1952</v>
      </c>
      <c r="D120" s="383"/>
      <c r="E120" s="383"/>
      <c r="F120" s="383"/>
      <c r="G120" s="383"/>
      <c r="H120" s="383"/>
      <c r="I120" s="383"/>
      <c r="J120" s="383"/>
      <c r="K120" s="294"/>
    </row>
    <row r="121" spans="2:11" ht="17.25" customHeight="1">
      <c r="B121" s="295"/>
      <c r="C121" s="270" t="s">
        <v>1899</v>
      </c>
      <c r="D121" s="270"/>
      <c r="E121" s="270"/>
      <c r="F121" s="270" t="s">
        <v>1900</v>
      </c>
      <c r="G121" s="271"/>
      <c r="H121" s="270" t="s">
        <v>155</v>
      </c>
      <c r="I121" s="270" t="s">
        <v>56</v>
      </c>
      <c r="J121" s="270" t="s">
        <v>1901</v>
      </c>
      <c r="K121" s="296"/>
    </row>
    <row r="122" spans="2:11" ht="17.25" customHeight="1">
      <c r="B122" s="295"/>
      <c r="C122" s="272" t="s">
        <v>1902</v>
      </c>
      <c r="D122" s="272"/>
      <c r="E122" s="272"/>
      <c r="F122" s="273" t="s">
        <v>1903</v>
      </c>
      <c r="G122" s="274"/>
      <c r="H122" s="272"/>
      <c r="I122" s="272"/>
      <c r="J122" s="272" t="s">
        <v>1904</v>
      </c>
      <c r="K122" s="296"/>
    </row>
    <row r="123" spans="2:11" ht="5.25" customHeight="1">
      <c r="B123" s="297"/>
      <c r="C123" s="275"/>
      <c r="D123" s="275"/>
      <c r="E123" s="275"/>
      <c r="F123" s="275"/>
      <c r="G123" s="258"/>
      <c r="H123" s="275"/>
      <c r="I123" s="275"/>
      <c r="J123" s="275"/>
      <c r="K123" s="298"/>
    </row>
    <row r="124" spans="2:11" ht="15" customHeight="1">
      <c r="B124" s="297"/>
      <c r="C124" s="258" t="s">
        <v>1908</v>
      </c>
      <c r="D124" s="275"/>
      <c r="E124" s="275"/>
      <c r="F124" s="277" t="s">
        <v>1905</v>
      </c>
      <c r="G124" s="258"/>
      <c r="H124" s="258" t="s">
        <v>1944</v>
      </c>
      <c r="I124" s="258" t="s">
        <v>1907</v>
      </c>
      <c r="J124" s="258">
        <v>120</v>
      </c>
      <c r="K124" s="299"/>
    </row>
    <row r="125" spans="2:11" ht="15" customHeight="1">
      <c r="B125" s="297"/>
      <c r="C125" s="258" t="s">
        <v>1953</v>
      </c>
      <c r="D125" s="258"/>
      <c r="E125" s="258"/>
      <c r="F125" s="277" t="s">
        <v>1905</v>
      </c>
      <c r="G125" s="258"/>
      <c r="H125" s="258" t="s">
        <v>1954</v>
      </c>
      <c r="I125" s="258" t="s">
        <v>1907</v>
      </c>
      <c r="J125" s="258" t="s">
        <v>1955</v>
      </c>
      <c r="K125" s="299"/>
    </row>
    <row r="126" spans="2:11" ht="15" customHeight="1">
      <c r="B126" s="297"/>
      <c r="C126" s="258" t="s">
        <v>1854</v>
      </c>
      <c r="D126" s="258"/>
      <c r="E126" s="258"/>
      <c r="F126" s="277" t="s">
        <v>1905</v>
      </c>
      <c r="G126" s="258"/>
      <c r="H126" s="258" t="s">
        <v>1956</v>
      </c>
      <c r="I126" s="258" t="s">
        <v>1907</v>
      </c>
      <c r="J126" s="258" t="s">
        <v>1955</v>
      </c>
      <c r="K126" s="299"/>
    </row>
    <row r="127" spans="2:11" ht="15" customHeight="1">
      <c r="B127" s="297"/>
      <c r="C127" s="258" t="s">
        <v>1916</v>
      </c>
      <c r="D127" s="258"/>
      <c r="E127" s="258"/>
      <c r="F127" s="277" t="s">
        <v>1911</v>
      </c>
      <c r="G127" s="258"/>
      <c r="H127" s="258" t="s">
        <v>1917</v>
      </c>
      <c r="I127" s="258" t="s">
        <v>1907</v>
      </c>
      <c r="J127" s="258">
        <v>15</v>
      </c>
      <c r="K127" s="299"/>
    </row>
    <row r="128" spans="2:11" ht="15" customHeight="1">
      <c r="B128" s="297"/>
      <c r="C128" s="279" t="s">
        <v>1918</v>
      </c>
      <c r="D128" s="279"/>
      <c r="E128" s="279"/>
      <c r="F128" s="280" t="s">
        <v>1911</v>
      </c>
      <c r="G128" s="279"/>
      <c r="H128" s="279" t="s">
        <v>1919</v>
      </c>
      <c r="I128" s="279" t="s">
        <v>1907</v>
      </c>
      <c r="J128" s="279">
        <v>15</v>
      </c>
      <c r="K128" s="299"/>
    </row>
    <row r="129" spans="2:11" ht="15" customHeight="1">
      <c r="B129" s="297"/>
      <c r="C129" s="279" t="s">
        <v>1920</v>
      </c>
      <c r="D129" s="279"/>
      <c r="E129" s="279"/>
      <c r="F129" s="280" t="s">
        <v>1911</v>
      </c>
      <c r="G129" s="279"/>
      <c r="H129" s="279" t="s">
        <v>1921</v>
      </c>
      <c r="I129" s="279" t="s">
        <v>1907</v>
      </c>
      <c r="J129" s="279">
        <v>20</v>
      </c>
      <c r="K129" s="299"/>
    </row>
    <row r="130" spans="2:11" ht="15" customHeight="1">
      <c r="B130" s="297"/>
      <c r="C130" s="279" t="s">
        <v>1922</v>
      </c>
      <c r="D130" s="279"/>
      <c r="E130" s="279"/>
      <c r="F130" s="280" t="s">
        <v>1911</v>
      </c>
      <c r="G130" s="279"/>
      <c r="H130" s="279" t="s">
        <v>1923</v>
      </c>
      <c r="I130" s="279" t="s">
        <v>1907</v>
      </c>
      <c r="J130" s="279">
        <v>20</v>
      </c>
      <c r="K130" s="299"/>
    </row>
    <row r="131" spans="2:11" ht="15" customHeight="1">
      <c r="B131" s="297"/>
      <c r="C131" s="258" t="s">
        <v>1910</v>
      </c>
      <c r="D131" s="258"/>
      <c r="E131" s="258"/>
      <c r="F131" s="277" t="s">
        <v>1911</v>
      </c>
      <c r="G131" s="258"/>
      <c r="H131" s="258" t="s">
        <v>1944</v>
      </c>
      <c r="I131" s="258" t="s">
        <v>1907</v>
      </c>
      <c r="J131" s="258">
        <v>50</v>
      </c>
      <c r="K131" s="299"/>
    </row>
    <row r="132" spans="2:11" ht="15" customHeight="1">
      <c r="B132" s="297"/>
      <c r="C132" s="258" t="s">
        <v>1924</v>
      </c>
      <c r="D132" s="258"/>
      <c r="E132" s="258"/>
      <c r="F132" s="277" t="s">
        <v>1911</v>
      </c>
      <c r="G132" s="258"/>
      <c r="H132" s="258" t="s">
        <v>1944</v>
      </c>
      <c r="I132" s="258" t="s">
        <v>1907</v>
      </c>
      <c r="J132" s="258">
        <v>50</v>
      </c>
      <c r="K132" s="299"/>
    </row>
    <row r="133" spans="2:11" ht="15" customHeight="1">
      <c r="B133" s="297"/>
      <c r="C133" s="258" t="s">
        <v>1930</v>
      </c>
      <c r="D133" s="258"/>
      <c r="E133" s="258"/>
      <c r="F133" s="277" t="s">
        <v>1911</v>
      </c>
      <c r="G133" s="258"/>
      <c r="H133" s="258" t="s">
        <v>1944</v>
      </c>
      <c r="I133" s="258" t="s">
        <v>1907</v>
      </c>
      <c r="J133" s="258">
        <v>50</v>
      </c>
      <c r="K133" s="299"/>
    </row>
    <row r="134" spans="2:11" ht="15" customHeight="1">
      <c r="B134" s="297"/>
      <c r="C134" s="258" t="s">
        <v>1932</v>
      </c>
      <c r="D134" s="258"/>
      <c r="E134" s="258"/>
      <c r="F134" s="277" t="s">
        <v>1911</v>
      </c>
      <c r="G134" s="258"/>
      <c r="H134" s="258" t="s">
        <v>1944</v>
      </c>
      <c r="I134" s="258" t="s">
        <v>1907</v>
      </c>
      <c r="J134" s="258">
        <v>50</v>
      </c>
      <c r="K134" s="299"/>
    </row>
    <row r="135" spans="2:11" ht="15" customHeight="1">
      <c r="B135" s="297"/>
      <c r="C135" s="258" t="s">
        <v>160</v>
      </c>
      <c r="D135" s="258"/>
      <c r="E135" s="258"/>
      <c r="F135" s="277" t="s">
        <v>1911</v>
      </c>
      <c r="G135" s="258"/>
      <c r="H135" s="258" t="s">
        <v>1957</v>
      </c>
      <c r="I135" s="258" t="s">
        <v>1907</v>
      </c>
      <c r="J135" s="258">
        <v>255</v>
      </c>
      <c r="K135" s="299"/>
    </row>
    <row r="136" spans="2:11" ht="15" customHeight="1">
      <c r="B136" s="297"/>
      <c r="C136" s="258" t="s">
        <v>1934</v>
      </c>
      <c r="D136" s="258"/>
      <c r="E136" s="258"/>
      <c r="F136" s="277" t="s">
        <v>1905</v>
      </c>
      <c r="G136" s="258"/>
      <c r="H136" s="258" t="s">
        <v>1958</v>
      </c>
      <c r="I136" s="258" t="s">
        <v>1936</v>
      </c>
      <c r="J136" s="258"/>
      <c r="K136" s="299"/>
    </row>
    <row r="137" spans="2:11" ht="15" customHeight="1">
      <c r="B137" s="297"/>
      <c r="C137" s="258" t="s">
        <v>1937</v>
      </c>
      <c r="D137" s="258"/>
      <c r="E137" s="258"/>
      <c r="F137" s="277" t="s">
        <v>1905</v>
      </c>
      <c r="G137" s="258"/>
      <c r="H137" s="258" t="s">
        <v>1959</v>
      </c>
      <c r="I137" s="258" t="s">
        <v>1939</v>
      </c>
      <c r="J137" s="258"/>
      <c r="K137" s="299"/>
    </row>
    <row r="138" spans="2:11" ht="15" customHeight="1">
      <c r="B138" s="297"/>
      <c r="C138" s="258" t="s">
        <v>1940</v>
      </c>
      <c r="D138" s="258"/>
      <c r="E138" s="258"/>
      <c r="F138" s="277" t="s">
        <v>1905</v>
      </c>
      <c r="G138" s="258"/>
      <c r="H138" s="258" t="s">
        <v>1940</v>
      </c>
      <c r="I138" s="258" t="s">
        <v>1939</v>
      </c>
      <c r="J138" s="258"/>
      <c r="K138" s="299"/>
    </row>
    <row r="139" spans="2:11" ht="15" customHeight="1">
      <c r="B139" s="297"/>
      <c r="C139" s="258" t="s">
        <v>37</v>
      </c>
      <c r="D139" s="258"/>
      <c r="E139" s="258"/>
      <c r="F139" s="277" t="s">
        <v>1905</v>
      </c>
      <c r="G139" s="258"/>
      <c r="H139" s="258" t="s">
        <v>1960</v>
      </c>
      <c r="I139" s="258" t="s">
        <v>1939</v>
      </c>
      <c r="J139" s="258"/>
      <c r="K139" s="299"/>
    </row>
    <row r="140" spans="2:11" ht="15" customHeight="1">
      <c r="B140" s="297"/>
      <c r="C140" s="258" t="s">
        <v>1961</v>
      </c>
      <c r="D140" s="258"/>
      <c r="E140" s="258"/>
      <c r="F140" s="277" t="s">
        <v>1905</v>
      </c>
      <c r="G140" s="258"/>
      <c r="H140" s="258" t="s">
        <v>1962</v>
      </c>
      <c r="I140" s="258" t="s">
        <v>1939</v>
      </c>
      <c r="J140" s="258"/>
      <c r="K140" s="299"/>
    </row>
    <row r="141" spans="2:11" ht="15" customHeight="1">
      <c r="B141" s="300"/>
      <c r="C141" s="301"/>
      <c r="D141" s="301"/>
      <c r="E141" s="301"/>
      <c r="F141" s="301"/>
      <c r="G141" s="301"/>
      <c r="H141" s="301"/>
      <c r="I141" s="301"/>
      <c r="J141" s="301"/>
      <c r="K141" s="302"/>
    </row>
    <row r="142" spans="2:11" ht="18.75" customHeight="1">
      <c r="B142" s="255"/>
      <c r="C142" s="255"/>
      <c r="D142" s="255"/>
      <c r="E142" s="255"/>
      <c r="F142" s="289"/>
      <c r="G142" s="255"/>
      <c r="H142" s="255"/>
      <c r="I142" s="255"/>
      <c r="J142" s="255"/>
      <c r="K142" s="255"/>
    </row>
    <row r="143" spans="2:11" ht="18.75" customHeight="1">
      <c r="B143" s="264"/>
      <c r="C143" s="264"/>
      <c r="D143" s="264"/>
      <c r="E143" s="264"/>
      <c r="F143" s="264"/>
      <c r="G143" s="264"/>
      <c r="H143" s="264"/>
      <c r="I143" s="264"/>
      <c r="J143" s="264"/>
      <c r="K143" s="264"/>
    </row>
    <row r="144" spans="2:11" ht="7.5" customHeight="1">
      <c r="B144" s="265"/>
      <c r="C144" s="266"/>
      <c r="D144" s="266"/>
      <c r="E144" s="266"/>
      <c r="F144" s="266"/>
      <c r="G144" s="266"/>
      <c r="H144" s="266"/>
      <c r="I144" s="266"/>
      <c r="J144" s="266"/>
      <c r="K144" s="267"/>
    </row>
    <row r="145" spans="2:11" ht="45" customHeight="1">
      <c r="B145" s="268"/>
      <c r="C145" s="388" t="s">
        <v>1963</v>
      </c>
      <c r="D145" s="388"/>
      <c r="E145" s="388"/>
      <c r="F145" s="388"/>
      <c r="G145" s="388"/>
      <c r="H145" s="388"/>
      <c r="I145" s="388"/>
      <c r="J145" s="388"/>
      <c r="K145" s="269"/>
    </row>
    <row r="146" spans="2:11" ht="17.25" customHeight="1">
      <c r="B146" s="268"/>
      <c r="C146" s="270" t="s">
        <v>1899</v>
      </c>
      <c r="D146" s="270"/>
      <c r="E146" s="270"/>
      <c r="F146" s="270" t="s">
        <v>1900</v>
      </c>
      <c r="G146" s="271"/>
      <c r="H146" s="270" t="s">
        <v>155</v>
      </c>
      <c r="I146" s="270" t="s">
        <v>56</v>
      </c>
      <c r="J146" s="270" t="s">
        <v>1901</v>
      </c>
      <c r="K146" s="269"/>
    </row>
    <row r="147" spans="2:11" ht="17.25" customHeight="1">
      <c r="B147" s="268"/>
      <c r="C147" s="272" t="s">
        <v>1902</v>
      </c>
      <c r="D147" s="272"/>
      <c r="E147" s="272"/>
      <c r="F147" s="273" t="s">
        <v>1903</v>
      </c>
      <c r="G147" s="274"/>
      <c r="H147" s="272"/>
      <c r="I147" s="272"/>
      <c r="J147" s="272" t="s">
        <v>1904</v>
      </c>
      <c r="K147" s="269"/>
    </row>
    <row r="148" spans="2:11" ht="5.25" customHeight="1">
      <c r="B148" s="278"/>
      <c r="C148" s="275"/>
      <c r="D148" s="275"/>
      <c r="E148" s="275"/>
      <c r="F148" s="275"/>
      <c r="G148" s="276"/>
      <c r="H148" s="275"/>
      <c r="I148" s="275"/>
      <c r="J148" s="275"/>
      <c r="K148" s="299"/>
    </row>
    <row r="149" spans="2:11" ht="15" customHeight="1">
      <c r="B149" s="278"/>
      <c r="C149" s="303" t="s">
        <v>1908</v>
      </c>
      <c r="D149" s="258"/>
      <c r="E149" s="258"/>
      <c r="F149" s="304" t="s">
        <v>1905</v>
      </c>
      <c r="G149" s="258"/>
      <c r="H149" s="303" t="s">
        <v>1944</v>
      </c>
      <c r="I149" s="303" t="s">
        <v>1907</v>
      </c>
      <c r="J149" s="303">
        <v>120</v>
      </c>
      <c r="K149" s="299"/>
    </row>
    <row r="150" spans="2:11" ht="15" customHeight="1">
      <c r="B150" s="278"/>
      <c r="C150" s="303" t="s">
        <v>1953</v>
      </c>
      <c r="D150" s="258"/>
      <c r="E150" s="258"/>
      <c r="F150" s="304" t="s">
        <v>1905</v>
      </c>
      <c r="G150" s="258"/>
      <c r="H150" s="303" t="s">
        <v>1964</v>
      </c>
      <c r="I150" s="303" t="s">
        <v>1907</v>
      </c>
      <c r="J150" s="303" t="s">
        <v>1955</v>
      </c>
      <c r="K150" s="299"/>
    </row>
    <row r="151" spans="2:11" ht="15" customHeight="1">
      <c r="B151" s="278"/>
      <c r="C151" s="303" t="s">
        <v>1854</v>
      </c>
      <c r="D151" s="258"/>
      <c r="E151" s="258"/>
      <c r="F151" s="304" t="s">
        <v>1905</v>
      </c>
      <c r="G151" s="258"/>
      <c r="H151" s="303" t="s">
        <v>1965</v>
      </c>
      <c r="I151" s="303" t="s">
        <v>1907</v>
      </c>
      <c r="J151" s="303" t="s">
        <v>1955</v>
      </c>
      <c r="K151" s="299"/>
    </row>
    <row r="152" spans="2:11" ht="15" customHeight="1">
      <c r="B152" s="278"/>
      <c r="C152" s="303" t="s">
        <v>1910</v>
      </c>
      <c r="D152" s="258"/>
      <c r="E152" s="258"/>
      <c r="F152" s="304" t="s">
        <v>1911</v>
      </c>
      <c r="G152" s="258"/>
      <c r="H152" s="303" t="s">
        <v>1944</v>
      </c>
      <c r="I152" s="303" t="s">
        <v>1907</v>
      </c>
      <c r="J152" s="303">
        <v>50</v>
      </c>
      <c r="K152" s="299"/>
    </row>
    <row r="153" spans="2:11" ht="15" customHeight="1">
      <c r="B153" s="278"/>
      <c r="C153" s="303" t="s">
        <v>1913</v>
      </c>
      <c r="D153" s="258"/>
      <c r="E153" s="258"/>
      <c r="F153" s="304" t="s">
        <v>1905</v>
      </c>
      <c r="G153" s="258"/>
      <c r="H153" s="303" t="s">
        <v>1944</v>
      </c>
      <c r="I153" s="303" t="s">
        <v>1915</v>
      </c>
      <c r="J153" s="303"/>
      <c r="K153" s="299"/>
    </row>
    <row r="154" spans="2:11" ht="15" customHeight="1">
      <c r="B154" s="278"/>
      <c r="C154" s="303" t="s">
        <v>1924</v>
      </c>
      <c r="D154" s="258"/>
      <c r="E154" s="258"/>
      <c r="F154" s="304" t="s">
        <v>1911</v>
      </c>
      <c r="G154" s="258"/>
      <c r="H154" s="303" t="s">
        <v>1944</v>
      </c>
      <c r="I154" s="303" t="s">
        <v>1907</v>
      </c>
      <c r="J154" s="303">
        <v>50</v>
      </c>
      <c r="K154" s="299"/>
    </row>
    <row r="155" spans="2:11" ht="15" customHeight="1">
      <c r="B155" s="278"/>
      <c r="C155" s="303" t="s">
        <v>1932</v>
      </c>
      <c r="D155" s="258"/>
      <c r="E155" s="258"/>
      <c r="F155" s="304" t="s">
        <v>1911</v>
      </c>
      <c r="G155" s="258"/>
      <c r="H155" s="303" t="s">
        <v>1944</v>
      </c>
      <c r="I155" s="303" t="s">
        <v>1907</v>
      </c>
      <c r="J155" s="303">
        <v>50</v>
      </c>
      <c r="K155" s="299"/>
    </row>
    <row r="156" spans="2:11" ht="15" customHeight="1">
      <c r="B156" s="278"/>
      <c r="C156" s="303" t="s">
        <v>1930</v>
      </c>
      <c r="D156" s="258"/>
      <c r="E156" s="258"/>
      <c r="F156" s="304" t="s">
        <v>1911</v>
      </c>
      <c r="G156" s="258"/>
      <c r="H156" s="303" t="s">
        <v>1944</v>
      </c>
      <c r="I156" s="303" t="s">
        <v>1907</v>
      </c>
      <c r="J156" s="303">
        <v>50</v>
      </c>
      <c r="K156" s="299"/>
    </row>
    <row r="157" spans="2:11" ht="15" customHeight="1">
      <c r="B157" s="278"/>
      <c r="C157" s="303" t="s">
        <v>122</v>
      </c>
      <c r="D157" s="258"/>
      <c r="E157" s="258"/>
      <c r="F157" s="304" t="s">
        <v>1905</v>
      </c>
      <c r="G157" s="258"/>
      <c r="H157" s="303" t="s">
        <v>1966</v>
      </c>
      <c r="I157" s="303" t="s">
        <v>1907</v>
      </c>
      <c r="J157" s="303" t="s">
        <v>1967</v>
      </c>
      <c r="K157" s="299"/>
    </row>
    <row r="158" spans="2:11" ht="15" customHeight="1">
      <c r="B158" s="278"/>
      <c r="C158" s="303" t="s">
        <v>1968</v>
      </c>
      <c r="D158" s="258"/>
      <c r="E158" s="258"/>
      <c r="F158" s="304" t="s">
        <v>1905</v>
      </c>
      <c r="G158" s="258"/>
      <c r="H158" s="303" t="s">
        <v>1969</v>
      </c>
      <c r="I158" s="303" t="s">
        <v>1939</v>
      </c>
      <c r="J158" s="303"/>
      <c r="K158" s="299"/>
    </row>
    <row r="159" spans="2:11" ht="15" customHeight="1">
      <c r="B159" s="305"/>
      <c r="C159" s="287"/>
      <c r="D159" s="287"/>
      <c r="E159" s="287"/>
      <c r="F159" s="287"/>
      <c r="G159" s="287"/>
      <c r="H159" s="287"/>
      <c r="I159" s="287"/>
      <c r="J159" s="287"/>
      <c r="K159" s="306"/>
    </row>
    <row r="160" spans="2:11" ht="18.75" customHeight="1">
      <c r="B160" s="255"/>
      <c r="C160" s="258"/>
      <c r="D160" s="258"/>
      <c r="E160" s="258"/>
      <c r="F160" s="277"/>
      <c r="G160" s="258"/>
      <c r="H160" s="258"/>
      <c r="I160" s="258"/>
      <c r="J160" s="258"/>
      <c r="K160" s="255"/>
    </row>
    <row r="161" spans="2:11" ht="18.75" customHeight="1">
      <c r="B161" s="264"/>
      <c r="C161" s="264"/>
      <c r="D161" s="264"/>
      <c r="E161" s="264"/>
      <c r="F161" s="264"/>
      <c r="G161" s="264"/>
      <c r="H161" s="264"/>
      <c r="I161" s="264"/>
      <c r="J161" s="264"/>
      <c r="K161" s="264"/>
    </row>
    <row r="162" spans="2:11" ht="7.5" customHeight="1">
      <c r="B162" s="245"/>
      <c r="C162" s="246"/>
      <c r="D162" s="246"/>
      <c r="E162" s="246"/>
      <c r="F162" s="246"/>
      <c r="G162" s="246"/>
      <c r="H162" s="246"/>
      <c r="I162" s="246"/>
      <c r="J162" s="246"/>
      <c r="K162" s="247"/>
    </row>
    <row r="163" spans="2:11" ht="45" customHeight="1">
      <c r="B163" s="249"/>
      <c r="C163" s="383" t="s">
        <v>1970</v>
      </c>
      <c r="D163" s="383"/>
      <c r="E163" s="383"/>
      <c r="F163" s="383"/>
      <c r="G163" s="383"/>
      <c r="H163" s="383"/>
      <c r="I163" s="383"/>
      <c r="J163" s="383"/>
      <c r="K163" s="250"/>
    </row>
    <row r="164" spans="2:11" ht="17.25" customHeight="1">
      <c r="B164" s="249"/>
      <c r="C164" s="270" t="s">
        <v>1899</v>
      </c>
      <c r="D164" s="270"/>
      <c r="E164" s="270"/>
      <c r="F164" s="270" t="s">
        <v>1900</v>
      </c>
      <c r="G164" s="307"/>
      <c r="H164" s="308" t="s">
        <v>155</v>
      </c>
      <c r="I164" s="308" t="s">
        <v>56</v>
      </c>
      <c r="J164" s="270" t="s">
        <v>1901</v>
      </c>
      <c r="K164" s="250"/>
    </row>
    <row r="165" spans="2:11" ht="17.25" customHeight="1">
      <c r="B165" s="251"/>
      <c r="C165" s="272" t="s">
        <v>1902</v>
      </c>
      <c r="D165" s="272"/>
      <c r="E165" s="272"/>
      <c r="F165" s="273" t="s">
        <v>1903</v>
      </c>
      <c r="G165" s="309"/>
      <c r="H165" s="310"/>
      <c r="I165" s="310"/>
      <c r="J165" s="272" t="s">
        <v>1904</v>
      </c>
      <c r="K165" s="252"/>
    </row>
    <row r="166" spans="2:11" ht="5.25" customHeight="1">
      <c r="B166" s="278"/>
      <c r="C166" s="275"/>
      <c r="D166" s="275"/>
      <c r="E166" s="275"/>
      <c r="F166" s="275"/>
      <c r="G166" s="276"/>
      <c r="H166" s="275"/>
      <c r="I166" s="275"/>
      <c r="J166" s="275"/>
      <c r="K166" s="299"/>
    </row>
    <row r="167" spans="2:11" ht="15" customHeight="1">
      <c r="B167" s="278"/>
      <c r="C167" s="258" t="s">
        <v>1908</v>
      </c>
      <c r="D167" s="258"/>
      <c r="E167" s="258"/>
      <c r="F167" s="277" t="s">
        <v>1905</v>
      </c>
      <c r="G167" s="258"/>
      <c r="H167" s="258" t="s">
        <v>1944</v>
      </c>
      <c r="I167" s="258" t="s">
        <v>1907</v>
      </c>
      <c r="J167" s="258">
        <v>120</v>
      </c>
      <c r="K167" s="299"/>
    </row>
    <row r="168" spans="2:11" ht="15" customHeight="1">
      <c r="B168" s="278"/>
      <c r="C168" s="258" t="s">
        <v>1953</v>
      </c>
      <c r="D168" s="258"/>
      <c r="E168" s="258"/>
      <c r="F168" s="277" t="s">
        <v>1905</v>
      </c>
      <c r="G168" s="258"/>
      <c r="H168" s="258" t="s">
        <v>1954</v>
      </c>
      <c r="I168" s="258" t="s">
        <v>1907</v>
      </c>
      <c r="J168" s="258" t="s">
        <v>1955</v>
      </c>
      <c r="K168" s="299"/>
    </row>
    <row r="169" spans="2:11" ht="15" customHeight="1">
      <c r="B169" s="278"/>
      <c r="C169" s="258" t="s">
        <v>1854</v>
      </c>
      <c r="D169" s="258"/>
      <c r="E169" s="258"/>
      <c r="F169" s="277" t="s">
        <v>1905</v>
      </c>
      <c r="G169" s="258"/>
      <c r="H169" s="258" t="s">
        <v>1971</v>
      </c>
      <c r="I169" s="258" t="s">
        <v>1907</v>
      </c>
      <c r="J169" s="258" t="s">
        <v>1955</v>
      </c>
      <c r="K169" s="299"/>
    </row>
    <row r="170" spans="2:11" ht="15" customHeight="1">
      <c r="B170" s="278"/>
      <c r="C170" s="258" t="s">
        <v>1910</v>
      </c>
      <c r="D170" s="258"/>
      <c r="E170" s="258"/>
      <c r="F170" s="277" t="s">
        <v>1911</v>
      </c>
      <c r="G170" s="258"/>
      <c r="H170" s="258" t="s">
        <v>1971</v>
      </c>
      <c r="I170" s="258" t="s">
        <v>1907</v>
      </c>
      <c r="J170" s="258">
        <v>50</v>
      </c>
      <c r="K170" s="299"/>
    </row>
    <row r="171" spans="2:11" ht="15" customHeight="1">
      <c r="B171" s="278"/>
      <c r="C171" s="258" t="s">
        <v>1913</v>
      </c>
      <c r="D171" s="258"/>
      <c r="E171" s="258"/>
      <c r="F171" s="277" t="s">
        <v>1905</v>
      </c>
      <c r="G171" s="258"/>
      <c r="H171" s="258" t="s">
        <v>1971</v>
      </c>
      <c r="I171" s="258" t="s">
        <v>1915</v>
      </c>
      <c r="J171" s="258"/>
      <c r="K171" s="299"/>
    </row>
    <row r="172" spans="2:11" ht="15" customHeight="1">
      <c r="B172" s="278"/>
      <c r="C172" s="258" t="s">
        <v>1924</v>
      </c>
      <c r="D172" s="258"/>
      <c r="E172" s="258"/>
      <c r="F172" s="277" t="s">
        <v>1911</v>
      </c>
      <c r="G172" s="258"/>
      <c r="H172" s="258" t="s">
        <v>1971</v>
      </c>
      <c r="I172" s="258" t="s">
        <v>1907</v>
      </c>
      <c r="J172" s="258">
        <v>50</v>
      </c>
      <c r="K172" s="299"/>
    </row>
    <row r="173" spans="2:11" ht="15" customHeight="1">
      <c r="B173" s="278"/>
      <c r="C173" s="258" t="s">
        <v>1932</v>
      </c>
      <c r="D173" s="258"/>
      <c r="E173" s="258"/>
      <c r="F173" s="277" t="s">
        <v>1911</v>
      </c>
      <c r="G173" s="258"/>
      <c r="H173" s="258" t="s">
        <v>1971</v>
      </c>
      <c r="I173" s="258" t="s">
        <v>1907</v>
      </c>
      <c r="J173" s="258">
        <v>50</v>
      </c>
      <c r="K173" s="299"/>
    </row>
    <row r="174" spans="2:11" ht="15" customHeight="1">
      <c r="B174" s="278"/>
      <c r="C174" s="258" t="s">
        <v>1930</v>
      </c>
      <c r="D174" s="258"/>
      <c r="E174" s="258"/>
      <c r="F174" s="277" t="s">
        <v>1911</v>
      </c>
      <c r="G174" s="258"/>
      <c r="H174" s="258" t="s">
        <v>1971</v>
      </c>
      <c r="I174" s="258" t="s">
        <v>1907</v>
      </c>
      <c r="J174" s="258">
        <v>50</v>
      </c>
      <c r="K174" s="299"/>
    </row>
    <row r="175" spans="2:11" ht="15" customHeight="1">
      <c r="B175" s="278"/>
      <c r="C175" s="258" t="s">
        <v>154</v>
      </c>
      <c r="D175" s="258"/>
      <c r="E175" s="258"/>
      <c r="F175" s="277" t="s">
        <v>1905</v>
      </c>
      <c r="G175" s="258"/>
      <c r="H175" s="258" t="s">
        <v>1972</v>
      </c>
      <c r="I175" s="258" t="s">
        <v>1973</v>
      </c>
      <c r="J175" s="258"/>
      <c r="K175" s="299"/>
    </row>
    <row r="176" spans="2:11" ht="15" customHeight="1">
      <c r="B176" s="278"/>
      <c r="C176" s="258" t="s">
        <v>56</v>
      </c>
      <c r="D176" s="258"/>
      <c r="E176" s="258"/>
      <c r="F176" s="277" t="s">
        <v>1905</v>
      </c>
      <c r="G176" s="258"/>
      <c r="H176" s="258" t="s">
        <v>1974</v>
      </c>
      <c r="I176" s="258" t="s">
        <v>1975</v>
      </c>
      <c r="J176" s="258">
        <v>1</v>
      </c>
      <c r="K176" s="299"/>
    </row>
    <row r="177" spans="2:11" ht="15" customHeight="1">
      <c r="B177" s="278"/>
      <c r="C177" s="258" t="s">
        <v>52</v>
      </c>
      <c r="D177" s="258"/>
      <c r="E177" s="258"/>
      <c r="F177" s="277" t="s">
        <v>1905</v>
      </c>
      <c r="G177" s="258"/>
      <c r="H177" s="258" t="s">
        <v>1976</v>
      </c>
      <c r="I177" s="258" t="s">
        <v>1907</v>
      </c>
      <c r="J177" s="258">
        <v>20</v>
      </c>
      <c r="K177" s="299"/>
    </row>
    <row r="178" spans="2:11" ht="15" customHeight="1">
      <c r="B178" s="278"/>
      <c r="C178" s="258" t="s">
        <v>155</v>
      </c>
      <c r="D178" s="258"/>
      <c r="E178" s="258"/>
      <c r="F178" s="277" t="s">
        <v>1905</v>
      </c>
      <c r="G178" s="258"/>
      <c r="H178" s="258" t="s">
        <v>1977</v>
      </c>
      <c r="I178" s="258" t="s">
        <v>1907</v>
      </c>
      <c r="J178" s="258">
        <v>255</v>
      </c>
      <c r="K178" s="299"/>
    </row>
    <row r="179" spans="2:11" ht="15" customHeight="1">
      <c r="B179" s="278"/>
      <c r="C179" s="258" t="s">
        <v>156</v>
      </c>
      <c r="D179" s="258"/>
      <c r="E179" s="258"/>
      <c r="F179" s="277" t="s">
        <v>1905</v>
      </c>
      <c r="G179" s="258"/>
      <c r="H179" s="258" t="s">
        <v>1870</v>
      </c>
      <c r="I179" s="258" t="s">
        <v>1907</v>
      </c>
      <c r="J179" s="258">
        <v>10</v>
      </c>
      <c r="K179" s="299"/>
    </row>
    <row r="180" spans="2:11" ht="15" customHeight="1">
      <c r="B180" s="278"/>
      <c r="C180" s="258" t="s">
        <v>157</v>
      </c>
      <c r="D180" s="258"/>
      <c r="E180" s="258"/>
      <c r="F180" s="277" t="s">
        <v>1905</v>
      </c>
      <c r="G180" s="258"/>
      <c r="H180" s="258" t="s">
        <v>1978</v>
      </c>
      <c r="I180" s="258" t="s">
        <v>1939</v>
      </c>
      <c r="J180" s="258"/>
      <c r="K180" s="299"/>
    </row>
    <row r="181" spans="2:11" ht="15" customHeight="1">
      <c r="B181" s="278"/>
      <c r="C181" s="258" t="s">
        <v>1979</v>
      </c>
      <c r="D181" s="258"/>
      <c r="E181" s="258"/>
      <c r="F181" s="277" t="s">
        <v>1905</v>
      </c>
      <c r="G181" s="258"/>
      <c r="H181" s="258" t="s">
        <v>1980</v>
      </c>
      <c r="I181" s="258" t="s">
        <v>1939</v>
      </c>
      <c r="J181" s="258"/>
      <c r="K181" s="299"/>
    </row>
    <row r="182" spans="2:11" ht="15" customHeight="1">
      <c r="B182" s="278"/>
      <c r="C182" s="258" t="s">
        <v>1968</v>
      </c>
      <c r="D182" s="258"/>
      <c r="E182" s="258"/>
      <c r="F182" s="277" t="s">
        <v>1905</v>
      </c>
      <c r="G182" s="258"/>
      <c r="H182" s="258" t="s">
        <v>1981</v>
      </c>
      <c r="I182" s="258" t="s">
        <v>1939</v>
      </c>
      <c r="J182" s="258"/>
      <c r="K182" s="299"/>
    </row>
    <row r="183" spans="2:11" ht="15" customHeight="1">
      <c r="B183" s="278"/>
      <c r="C183" s="258" t="s">
        <v>159</v>
      </c>
      <c r="D183" s="258"/>
      <c r="E183" s="258"/>
      <c r="F183" s="277" t="s">
        <v>1911</v>
      </c>
      <c r="G183" s="258"/>
      <c r="H183" s="258" t="s">
        <v>1982</v>
      </c>
      <c r="I183" s="258" t="s">
        <v>1907</v>
      </c>
      <c r="J183" s="258">
        <v>50</v>
      </c>
      <c r="K183" s="299"/>
    </row>
    <row r="184" spans="2:11" ht="15" customHeight="1">
      <c r="B184" s="278"/>
      <c r="C184" s="258" t="s">
        <v>1983</v>
      </c>
      <c r="D184" s="258"/>
      <c r="E184" s="258"/>
      <c r="F184" s="277" t="s">
        <v>1911</v>
      </c>
      <c r="G184" s="258"/>
      <c r="H184" s="258" t="s">
        <v>1984</v>
      </c>
      <c r="I184" s="258" t="s">
        <v>1985</v>
      </c>
      <c r="J184" s="258"/>
      <c r="K184" s="299"/>
    </row>
    <row r="185" spans="2:11" ht="15" customHeight="1">
      <c r="B185" s="278"/>
      <c r="C185" s="258" t="s">
        <v>1986</v>
      </c>
      <c r="D185" s="258"/>
      <c r="E185" s="258"/>
      <c r="F185" s="277" t="s">
        <v>1911</v>
      </c>
      <c r="G185" s="258"/>
      <c r="H185" s="258" t="s">
        <v>1987</v>
      </c>
      <c r="I185" s="258" t="s">
        <v>1985</v>
      </c>
      <c r="J185" s="258"/>
      <c r="K185" s="299"/>
    </row>
    <row r="186" spans="2:11" ht="15" customHeight="1">
      <c r="B186" s="278"/>
      <c r="C186" s="258" t="s">
        <v>1988</v>
      </c>
      <c r="D186" s="258"/>
      <c r="E186" s="258"/>
      <c r="F186" s="277" t="s">
        <v>1911</v>
      </c>
      <c r="G186" s="258"/>
      <c r="H186" s="258" t="s">
        <v>1989</v>
      </c>
      <c r="I186" s="258" t="s">
        <v>1985</v>
      </c>
      <c r="J186" s="258"/>
      <c r="K186" s="299"/>
    </row>
    <row r="187" spans="2:11" ht="15" customHeight="1">
      <c r="B187" s="278"/>
      <c r="C187" s="311" t="s">
        <v>1990</v>
      </c>
      <c r="D187" s="258"/>
      <c r="E187" s="258"/>
      <c r="F187" s="277" t="s">
        <v>1911</v>
      </c>
      <c r="G187" s="258"/>
      <c r="H187" s="258" t="s">
        <v>1991</v>
      </c>
      <c r="I187" s="258" t="s">
        <v>1992</v>
      </c>
      <c r="J187" s="312" t="s">
        <v>1993</v>
      </c>
      <c r="K187" s="299"/>
    </row>
    <row r="188" spans="2:11" ht="15" customHeight="1">
      <c r="B188" s="278"/>
      <c r="C188" s="263" t="s">
        <v>41</v>
      </c>
      <c r="D188" s="258"/>
      <c r="E188" s="258"/>
      <c r="F188" s="277" t="s">
        <v>1905</v>
      </c>
      <c r="G188" s="258"/>
      <c r="H188" s="255" t="s">
        <v>1994</v>
      </c>
      <c r="I188" s="258" t="s">
        <v>1995</v>
      </c>
      <c r="J188" s="258"/>
      <c r="K188" s="299"/>
    </row>
    <row r="189" spans="2:11" ht="15" customHeight="1">
      <c r="B189" s="278"/>
      <c r="C189" s="263" t="s">
        <v>1996</v>
      </c>
      <c r="D189" s="258"/>
      <c r="E189" s="258"/>
      <c r="F189" s="277" t="s">
        <v>1905</v>
      </c>
      <c r="G189" s="258"/>
      <c r="H189" s="258" t="s">
        <v>1997</v>
      </c>
      <c r="I189" s="258" t="s">
        <v>1939</v>
      </c>
      <c r="J189" s="258"/>
      <c r="K189" s="299"/>
    </row>
    <row r="190" spans="2:11" ht="15" customHeight="1">
      <c r="B190" s="278"/>
      <c r="C190" s="263" t="s">
        <v>1998</v>
      </c>
      <c r="D190" s="258"/>
      <c r="E190" s="258"/>
      <c r="F190" s="277" t="s">
        <v>1905</v>
      </c>
      <c r="G190" s="258"/>
      <c r="H190" s="258" t="s">
        <v>1999</v>
      </c>
      <c r="I190" s="258" t="s">
        <v>1939</v>
      </c>
      <c r="J190" s="258"/>
      <c r="K190" s="299"/>
    </row>
    <row r="191" spans="2:11" ht="15" customHeight="1">
      <c r="B191" s="278"/>
      <c r="C191" s="263" t="s">
        <v>2000</v>
      </c>
      <c r="D191" s="258"/>
      <c r="E191" s="258"/>
      <c r="F191" s="277" t="s">
        <v>1911</v>
      </c>
      <c r="G191" s="258"/>
      <c r="H191" s="258" t="s">
        <v>2001</v>
      </c>
      <c r="I191" s="258" t="s">
        <v>1939</v>
      </c>
      <c r="J191" s="258"/>
      <c r="K191" s="299"/>
    </row>
    <row r="192" spans="2:11" ht="15" customHeight="1">
      <c r="B192" s="305"/>
      <c r="C192" s="313"/>
      <c r="D192" s="287"/>
      <c r="E192" s="287"/>
      <c r="F192" s="287"/>
      <c r="G192" s="287"/>
      <c r="H192" s="287"/>
      <c r="I192" s="287"/>
      <c r="J192" s="287"/>
      <c r="K192" s="306"/>
    </row>
    <row r="193" spans="2:11" ht="18.75" customHeight="1">
      <c r="B193" s="255"/>
      <c r="C193" s="258"/>
      <c r="D193" s="258"/>
      <c r="E193" s="258"/>
      <c r="F193" s="277"/>
      <c r="G193" s="258"/>
      <c r="H193" s="258"/>
      <c r="I193" s="258"/>
      <c r="J193" s="258"/>
      <c r="K193" s="255"/>
    </row>
    <row r="194" spans="2:11" ht="18.75" customHeight="1">
      <c r="B194" s="255"/>
      <c r="C194" s="258"/>
      <c r="D194" s="258"/>
      <c r="E194" s="258"/>
      <c r="F194" s="277"/>
      <c r="G194" s="258"/>
      <c r="H194" s="258"/>
      <c r="I194" s="258"/>
      <c r="J194" s="258"/>
      <c r="K194" s="255"/>
    </row>
    <row r="195" spans="2:11" ht="18.75" customHeight="1">
      <c r="B195" s="264"/>
      <c r="C195" s="264"/>
      <c r="D195" s="264"/>
      <c r="E195" s="264"/>
      <c r="F195" s="264"/>
      <c r="G195" s="264"/>
      <c r="H195" s="264"/>
      <c r="I195" s="264"/>
      <c r="J195" s="264"/>
      <c r="K195" s="264"/>
    </row>
    <row r="196" spans="2:11" ht="13.5">
      <c r="B196" s="245"/>
      <c r="C196" s="246"/>
      <c r="D196" s="246"/>
      <c r="E196" s="246"/>
      <c r="F196" s="246"/>
      <c r="G196" s="246"/>
      <c r="H196" s="246"/>
      <c r="I196" s="246"/>
      <c r="J196" s="246"/>
      <c r="K196" s="247"/>
    </row>
    <row r="197" spans="2:11" ht="21">
      <c r="B197" s="249"/>
      <c r="C197" s="383" t="s">
        <v>2002</v>
      </c>
      <c r="D197" s="383"/>
      <c r="E197" s="383"/>
      <c r="F197" s="383"/>
      <c r="G197" s="383"/>
      <c r="H197" s="383"/>
      <c r="I197" s="383"/>
      <c r="J197" s="383"/>
      <c r="K197" s="250"/>
    </row>
    <row r="198" spans="2:11" ht="25.5" customHeight="1">
      <c r="B198" s="249"/>
      <c r="C198" s="314" t="s">
        <v>2003</v>
      </c>
      <c r="D198" s="314"/>
      <c r="E198" s="314"/>
      <c r="F198" s="314" t="s">
        <v>2004</v>
      </c>
      <c r="G198" s="315"/>
      <c r="H198" s="389" t="s">
        <v>2005</v>
      </c>
      <c r="I198" s="389"/>
      <c r="J198" s="389"/>
      <c r="K198" s="250"/>
    </row>
    <row r="199" spans="2:11" ht="5.25" customHeight="1">
      <c r="B199" s="278"/>
      <c r="C199" s="275"/>
      <c r="D199" s="275"/>
      <c r="E199" s="275"/>
      <c r="F199" s="275"/>
      <c r="G199" s="258"/>
      <c r="H199" s="275"/>
      <c r="I199" s="275"/>
      <c r="J199" s="275"/>
      <c r="K199" s="299"/>
    </row>
    <row r="200" spans="2:11" ht="15" customHeight="1">
      <c r="B200" s="278"/>
      <c r="C200" s="258" t="s">
        <v>1995</v>
      </c>
      <c r="D200" s="258"/>
      <c r="E200" s="258"/>
      <c r="F200" s="277" t="s">
        <v>42</v>
      </c>
      <c r="G200" s="258"/>
      <c r="H200" s="386" t="s">
        <v>2006</v>
      </c>
      <c r="I200" s="386"/>
      <c r="J200" s="386"/>
      <c r="K200" s="299"/>
    </row>
    <row r="201" spans="2:11" ht="15" customHeight="1">
      <c r="B201" s="278"/>
      <c r="C201" s="284"/>
      <c r="D201" s="258"/>
      <c r="E201" s="258"/>
      <c r="F201" s="277" t="s">
        <v>43</v>
      </c>
      <c r="G201" s="258"/>
      <c r="H201" s="386" t="s">
        <v>2007</v>
      </c>
      <c r="I201" s="386"/>
      <c r="J201" s="386"/>
      <c r="K201" s="299"/>
    </row>
    <row r="202" spans="2:11" ht="15" customHeight="1">
      <c r="B202" s="278"/>
      <c r="C202" s="284"/>
      <c r="D202" s="258"/>
      <c r="E202" s="258"/>
      <c r="F202" s="277" t="s">
        <v>46</v>
      </c>
      <c r="G202" s="258"/>
      <c r="H202" s="386" t="s">
        <v>2008</v>
      </c>
      <c r="I202" s="386"/>
      <c r="J202" s="386"/>
      <c r="K202" s="299"/>
    </row>
    <row r="203" spans="2:11" ht="15" customHeight="1">
      <c r="B203" s="278"/>
      <c r="C203" s="258"/>
      <c r="D203" s="258"/>
      <c r="E203" s="258"/>
      <c r="F203" s="277" t="s">
        <v>44</v>
      </c>
      <c r="G203" s="258"/>
      <c r="H203" s="386" t="s">
        <v>2009</v>
      </c>
      <c r="I203" s="386"/>
      <c r="J203" s="386"/>
      <c r="K203" s="299"/>
    </row>
    <row r="204" spans="2:11" ht="15" customHeight="1">
      <c r="B204" s="278"/>
      <c r="C204" s="258"/>
      <c r="D204" s="258"/>
      <c r="E204" s="258"/>
      <c r="F204" s="277" t="s">
        <v>45</v>
      </c>
      <c r="G204" s="258"/>
      <c r="H204" s="386" t="s">
        <v>2010</v>
      </c>
      <c r="I204" s="386"/>
      <c r="J204" s="386"/>
      <c r="K204" s="299"/>
    </row>
    <row r="205" spans="2:11" ht="15" customHeight="1">
      <c r="B205" s="278"/>
      <c r="C205" s="258"/>
      <c r="D205" s="258"/>
      <c r="E205" s="258"/>
      <c r="F205" s="277"/>
      <c r="G205" s="258"/>
      <c r="H205" s="258"/>
      <c r="I205" s="258"/>
      <c r="J205" s="258"/>
      <c r="K205" s="299"/>
    </row>
    <row r="206" spans="2:11" ht="15" customHeight="1">
      <c r="B206" s="278"/>
      <c r="C206" s="258" t="s">
        <v>1951</v>
      </c>
      <c r="D206" s="258"/>
      <c r="E206" s="258"/>
      <c r="F206" s="277" t="s">
        <v>78</v>
      </c>
      <c r="G206" s="258"/>
      <c r="H206" s="386" t="s">
        <v>2011</v>
      </c>
      <c r="I206" s="386"/>
      <c r="J206" s="386"/>
      <c r="K206" s="299"/>
    </row>
    <row r="207" spans="2:11" ht="15" customHeight="1">
      <c r="B207" s="278"/>
      <c r="C207" s="284"/>
      <c r="D207" s="258"/>
      <c r="E207" s="258"/>
      <c r="F207" s="277" t="s">
        <v>1848</v>
      </c>
      <c r="G207" s="258"/>
      <c r="H207" s="386" t="s">
        <v>1849</v>
      </c>
      <c r="I207" s="386"/>
      <c r="J207" s="386"/>
      <c r="K207" s="299"/>
    </row>
    <row r="208" spans="2:11" ht="15" customHeight="1">
      <c r="B208" s="278"/>
      <c r="C208" s="258"/>
      <c r="D208" s="258"/>
      <c r="E208" s="258"/>
      <c r="F208" s="277" t="s">
        <v>1846</v>
      </c>
      <c r="G208" s="258"/>
      <c r="H208" s="386" t="s">
        <v>2012</v>
      </c>
      <c r="I208" s="386"/>
      <c r="J208" s="386"/>
      <c r="K208" s="299"/>
    </row>
    <row r="209" spans="2:11" ht="15" customHeight="1">
      <c r="B209" s="316"/>
      <c r="C209" s="284"/>
      <c r="D209" s="284"/>
      <c r="E209" s="284"/>
      <c r="F209" s="277" t="s">
        <v>1850</v>
      </c>
      <c r="G209" s="263"/>
      <c r="H209" s="390" t="s">
        <v>1851</v>
      </c>
      <c r="I209" s="390"/>
      <c r="J209" s="390"/>
      <c r="K209" s="317"/>
    </row>
    <row r="210" spans="2:11" ht="15" customHeight="1">
      <c r="B210" s="316"/>
      <c r="C210" s="284"/>
      <c r="D210" s="284"/>
      <c r="E210" s="284"/>
      <c r="F210" s="277" t="s">
        <v>1852</v>
      </c>
      <c r="G210" s="263"/>
      <c r="H210" s="390" t="s">
        <v>1831</v>
      </c>
      <c r="I210" s="390"/>
      <c r="J210" s="390"/>
      <c r="K210" s="317"/>
    </row>
    <row r="211" spans="2:11" ht="15" customHeight="1">
      <c r="B211" s="316"/>
      <c r="C211" s="284"/>
      <c r="D211" s="284"/>
      <c r="E211" s="284"/>
      <c r="F211" s="318"/>
      <c r="G211" s="263"/>
      <c r="H211" s="319"/>
      <c r="I211" s="319"/>
      <c r="J211" s="319"/>
      <c r="K211" s="317"/>
    </row>
    <row r="212" spans="2:11" ht="15" customHeight="1">
      <c r="B212" s="316"/>
      <c r="C212" s="258" t="s">
        <v>1975</v>
      </c>
      <c r="D212" s="284"/>
      <c r="E212" s="284"/>
      <c r="F212" s="277">
        <v>1</v>
      </c>
      <c r="G212" s="263"/>
      <c r="H212" s="390" t="s">
        <v>2013</v>
      </c>
      <c r="I212" s="390"/>
      <c r="J212" s="390"/>
      <c r="K212" s="317"/>
    </row>
    <row r="213" spans="2:11" ht="15" customHeight="1">
      <c r="B213" s="316"/>
      <c r="C213" s="284"/>
      <c r="D213" s="284"/>
      <c r="E213" s="284"/>
      <c r="F213" s="277">
        <v>2</v>
      </c>
      <c r="G213" s="263"/>
      <c r="H213" s="390" t="s">
        <v>2014</v>
      </c>
      <c r="I213" s="390"/>
      <c r="J213" s="390"/>
      <c r="K213" s="317"/>
    </row>
    <row r="214" spans="2:11" ht="15" customHeight="1">
      <c r="B214" s="316"/>
      <c r="C214" s="284"/>
      <c r="D214" s="284"/>
      <c r="E214" s="284"/>
      <c r="F214" s="277">
        <v>3</v>
      </c>
      <c r="G214" s="263"/>
      <c r="H214" s="390" t="s">
        <v>2015</v>
      </c>
      <c r="I214" s="390"/>
      <c r="J214" s="390"/>
      <c r="K214" s="317"/>
    </row>
    <row r="215" spans="2:11" ht="15" customHeight="1">
      <c r="B215" s="316"/>
      <c r="C215" s="284"/>
      <c r="D215" s="284"/>
      <c r="E215" s="284"/>
      <c r="F215" s="277">
        <v>4</v>
      </c>
      <c r="G215" s="263"/>
      <c r="H215" s="390" t="s">
        <v>2016</v>
      </c>
      <c r="I215" s="390"/>
      <c r="J215" s="390"/>
      <c r="K215" s="317"/>
    </row>
    <row r="216" spans="2:11" ht="12.75" customHeight="1">
      <c r="B216" s="320"/>
      <c r="C216" s="321"/>
      <c r="D216" s="321"/>
      <c r="E216" s="321"/>
      <c r="F216" s="321"/>
      <c r="G216" s="321"/>
      <c r="H216" s="321"/>
      <c r="I216" s="321"/>
      <c r="J216" s="321"/>
      <c r="K216" s="322"/>
    </row>
  </sheetData>
  <sheetProtection algorithmName="SHA-512" hashValue="pygTKbbro5bDdBlT24nwIcPnXcPJlv7eeCT/qEGbNmkhK2GjgUprE23filHH8dPpSBwPAlmYMDqSphllQ8YaFQ==" saltValue="O+M1NMO3aAj61nwJok5Rrw==" spinCount="100000" sheet="1" objects="1" scenarios="1" selectLockedCells="1"/>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1318"/>
  <sheetViews>
    <sheetView showGridLines="0" tabSelected="1" workbookViewId="0" topLeftCell="C1">
      <pane ySplit="1" topLeftCell="A374" activePane="bottomLeft" state="frozen"/>
      <selection pane="bottomLeft" activeCell="I393" sqref="I393"/>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hidden="1" customWidth="1"/>
    <col min="23" max="23" width="16.33203125" style="92" hidden="1" customWidth="1"/>
    <col min="24" max="24" width="12.33203125" style="92" hidden="1" customWidth="1"/>
    <col min="25" max="25" width="15" style="92" hidden="1" customWidth="1"/>
    <col min="26" max="26" width="11" style="92" hidden="1" customWidth="1"/>
    <col min="27" max="27" width="15" style="92" hidden="1" customWidth="1"/>
    <col min="28" max="28" width="16.33203125" style="92" hidden="1" customWidth="1"/>
    <col min="29" max="29" width="11" style="92" hidden="1" customWidth="1"/>
    <col min="30" max="30" width="15" style="92" hidden="1" customWidth="1"/>
    <col min="31" max="31" width="16.33203125" style="92" hidden="1" customWidth="1"/>
    <col min="32"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80</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120</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ROUND(J103,2)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ROUND(SUM(BE103:BE1317),2)</f>
        <v>0</v>
      </c>
      <c r="G30" s="105"/>
      <c r="H30" s="105"/>
      <c r="I30" s="121">
        <v>0.21</v>
      </c>
      <c r="J30" s="120">
        <f>ROUND(ROUND((SUM(BE103:BE1317)),2)*I30,2)</f>
        <v>0</v>
      </c>
      <c r="K30" s="106"/>
    </row>
    <row r="31" spans="2:11" s="103" customFormat="1" ht="14.45" customHeight="1">
      <c r="B31" s="104"/>
      <c r="C31" s="105"/>
      <c r="D31" s="105"/>
      <c r="E31" s="119" t="s">
        <v>43</v>
      </c>
      <c r="F31" s="120">
        <f>ROUND(SUM(BF103:BF1317),2)</f>
        <v>0</v>
      </c>
      <c r="G31" s="105"/>
      <c r="H31" s="105"/>
      <c r="I31" s="121">
        <v>0.15</v>
      </c>
      <c r="J31" s="120">
        <f>ROUND(ROUND((SUM(BF103:BF1317)),2)*I31,2)</f>
        <v>0</v>
      </c>
      <c r="K31" s="106"/>
    </row>
    <row r="32" spans="2:11" s="103" customFormat="1" ht="14.45" customHeight="1" hidden="1">
      <c r="B32" s="104"/>
      <c r="C32" s="105"/>
      <c r="D32" s="105"/>
      <c r="E32" s="119" t="s">
        <v>44</v>
      </c>
      <c r="F32" s="120">
        <f>ROUND(SUM(BG103:BG1317),2)</f>
        <v>0</v>
      </c>
      <c r="G32" s="105"/>
      <c r="H32" s="105"/>
      <c r="I32" s="121">
        <v>0.21</v>
      </c>
      <c r="J32" s="120">
        <v>0</v>
      </c>
      <c r="K32" s="106"/>
    </row>
    <row r="33" spans="2:11" s="103" customFormat="1" ht="14.45" customHeight="1" hidden="1">
      <c r="B33" s="104"/>
      <c r="C33" s="105"/>
      <c r="D33" s="105"/>
      <c r="E33" s="119" t="s">
        <v>45</v>
      </c>
      <c r="F33" s="120">
        <f>ROUND(SUM(BH103:BH1317),2)</f>
        <v>0</v>
      </c>
      <c r="G33" s="105"/>
      <c r="H33" s="105"/>
      <c r="I33" s="121">
        <v>0.15</v>
      </c>
      <c r="J33" s="120">
        <v>0</v>
      </c>
      <c r="K33" s="106"/>
    </row>
    <row r="34" spans="2:11" s="103" customFormat="1" ht="14.45" customHeight="1" hidden="1">
      <c r="B34" s="104"/>
      <c r="C34" s="105"/>
      <c r="D34" s="105"/>
      <c r="E34" s="119" t="s">
        <v>46</v>
      </c>
      <c r="F34" s="120">
        <f>ROUND(SUM(BI103:BI1317),2)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01 - ASŘ</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J103</f>
        <v>0</v>
      </c>
      <c r="K56" s="106"/>
      <c r="AU56" s="93" t="s">
        <v>125</v>
      </c>
    </row>
    <row r="57" spans="2:11" s="145" customFormat="1" ht="24.95" customHeight="1">
      <c r="B57" s="139"/>
      <c r="C57" s="140"/>
      <c r="D57" s="141" t="s">
        <v>126</v>
      </c>
      <c r="E57" s="142"/>
      <c r="F57" s="142"/>
      <c r="G57" s="142"/>
      <c r="H57" s="142"/>
      <c r="I57" s="142"/>
      <c r="J57" s="143">
        <f>J104</f>
        <v>0</v>
      </c>
      <c r="K57" s="144"/>
    </row>
    <row r="58" spans="2:11" s="152" customFormat="1" ht="19.9" customHeight="1">
      <c r="B58" s="146"/>
      <c r="C58" s="147"/>
      <c r="D58" s="148" t="s">
        <v>127</v>
      </c>
      <c r="E58" s="149"/>
      <c r="F58" s="149"/>
      <c r="G58" s="149"/>
      <c r="H58" s="149"/>
      <c r="I58" s="149"/>
      <c r="J58" s="150">
        <f>J105</f>
        <v>0</v>
      </c>
      <c r="K58" s="151"/>
    </row>
    <row r="59" spans="2:11" s="152" customFormat="1" ht="19.9" customHeight="1">
      <c r="B59" s="146"/>
      <c r="C59" s="147"/>
      <c r="D59" s="148" t="s">
        <v>128</v>
      </c>
      <c r="E59" s="149"/>
      <c r="F59" s="149"/>
      <c r="G59" s="149"/>
      <c r="H59" s="149"/>
      <c r="I59" s="149"/>
      <c r="J59" s="150">
        <f>J228</f>
        <v>0</v>
      </c>
      <c r="K59" s="151"/>
    </row>
    <row r="60" spans="2:11" s="152" customFormat="1" ht="19.9" customHeight="1">
      <c r="B60" s="146"/>
      <c r="C60" s="147"/>
      <c r="D60" s="148" t="s">
        <v>129</v>
      </c>
      <c r="E60" s="149"/>
      <c r="F60" s="149"/>
      <c r="G60" s="149"/>
      <c r="H60" s="149"/>
      <c r="I60" s="149"/>
      <c r="J60" s="150">
        <f>J402</f>
        <v>0</v>
      </c>
      <c r="K60" s="151"/>
    </row>
    <row r="61" spans="2:11" s="152" customFormat="1" ht="19.9" customHeight="1">
      <c r="B61" s="146"/>
      <c r="C61" s="147"/>
      <c r="D61" s="148" t="s">
        <v>130</v>
      </c>
      <c r="E61" s="149"/>
      <c r="F61" s="149"/>
      <c r="G61" s="149"/>
      <c r="H61" s="149"/>
      <c r="I61" s="149"/>
      <c r="J61" s="150">
        <f>J558</f>
        <v>0</v>
      </c>
      <c r="K61" s="151"/>
    </row>
    <row r="62" spans="2:11" s="152" customFormat="1" ht="19.9" customHeight="1">
      <c r="B62" s="146"/>
      <c r="C62" s="147"/>
      <c r="D62" s="148" t="s">
        <v>131</v>
      </c>
      <c r="E62" s="149"/>
      <c r="F62" s="149"/>
      <c r="G62" s="149"/>
      <c r="H62" s="149"/>
      <c r="I62" s="149"/>
      <c r="J62" s="150">
        <f>J608</f>
        <v>0</v>
      </c>
      <c r="K62" s="151"/>
    </row>
    <row r="63" spans="2:11" s="152" customFormat="1" ht="19.9" customHeight="1">
      <c r="B63" s="146"/>
      <c r="C63" s="147"/>
      <c r="D63" s="148" t="s">
        <v>132</v>
      </c>
      <c r="E63" s="149"/>
      <c r="F63" s="149"/>
      <c r="G63" s="149"/>
      <c r="H63" s="149"/>
      <c r="I63" s="149"/>
      <c r="J63" s="150">
        <f>J620</f>
        <v>0</v>
      </c>
      <c r="K63" s="151"/>
    </row>
    <row r="64" spans="2:11" s="152" customFormat="1" ht="19.9" customHeight="1">
      <c r="B64" s="146"/>
      <c r="C64" s="147"/>
      <c r="D64" s="148" t="s">
        <v>133</v>
      </c>
      <c r="E64" s="149"/>
      <c r="F64" s="149"/>
      <c r="G64" s="149"/>
      <c r="H64" s="149"/>
      <c r="I64" s="149"/>
      <c r="J64" s="150">
        <f>J726</f>
        <v>0</v>
      </c>
      <c r="K64" s="151"/>
    </row>
    <row r="65" spans="2:11" s="152" customFormat="1" ht="19.9" customHeight="1">
      <c r="B65" s="146"/>
      <c r="C65" s="147"/>
      <c r="D65" s="148" t="s">
        <v>134</v>
      </c>
      <c r="E65" s="149"/>
      <c r="F65" s="149"/>
      <c r="G65" s="149"/>
      <c r="H65" s="149"/>
      <c r="I65" s="149"/>
      <c r="J65" s="150">
        <f>J820</f>
        <v>0</v>
      </c>
      <c r="K65" s="151"/>
    </row>
    <row r="66" spans="2:11" s="152" customFormat="1" ht="19.9" customHeight="1">
      <c r="B66" s="146"/>
      <c r="C66" s="147"/>
      <c r="D66" s="148" t="s">
        <v>135</v>
      </c>
      <c r="E66" s="149"/>
      <c r="F66" s="149"/>
      <c r="G66" s="149"/>
      <c r="H66" s="149"/>
      <c r="I66" s="149"/>
      <c r="J66" s="150">
        <f>J830</f>
        <v>0</v>
      </c>
      <c r="K66" s="151"/>
    </row>
    <row r="67" spans="2:11" s="145" customFormat="1" ht="24.95" customHeight="1">
      <c r="B67" s="139"/>
      <c r="C67" s="140"/>
      <c r="D67" s="141" t="s">
        <v>136</v>
      </c>
      <c r="E67" s="142"/>
      <c r="F67" s="142"/>
      <c r="G67" s="142"/>
      <c r="H67" s="142"/>
      <c r="I67" s="142"/>
      <c r="J67" s="143">
        <f>J833</f>
        <v>0</v>
      </c>
      <c r="K67" s="144"/>
    </row>
    <row r="68" spans="2:11" s="152" customFormat="1" ht="19.9" customHeight="1">
      <c r="B68" s="146"/>
      <c r="C68" s="147"/>
      <c r="D68" s="148" t="s">
        <v>137</v>
      </c>
      <c r="E68" s="149"/>
      <c r="F68" s="149"/>
      <c r="G68" s="149"/>
      <c r="H68" s="149"/>
      <c r="I68" s="149"/>
      <c r="J68" s="150">
        <f>J834</f>
        <v>0</v>
      </c>
      <c r="K68" s="151"/>
    </row>
    <row r="69" spans="2:11" s="152" customFormat="1" ht="19.9" customHeight="1">
      <c r="B69" s="146"/>
      <c r="C69" s="147"/>
      <c r="D69" s="148" t="s">
        <v>138</v>
      </c>
      <c r="E69" s="149"/>
      <c r="F69" s="149"/>
      <c r="G69" s="149"/>
      <c r="H69" s="149"/>
      <c r="I69" s="149"/>
      <c r="J69" s="150">
        <f>J881</f>
        <v>0</v>
      </c>
      <c r="K69" s="151"/>
    </row>
    <row r="70" spans="2:11" s="152" customFormat="1" ht="19.9" customHeight="1">
      <c r="B70" s="146"/>
      <c r="C70" s="147"/>
      <c r="D70" s="148" t="s">
        <v>139</v>
      </c>
      <c r="E70" s="149"/>
      <c r="F70" s="149"/>
      <c r="G70" s="149"/>
      <c r="H70" s="149"/>
      <c r="I70" s="149"/>
      <c r="J70" s="150">
        <f>J908</f>
        <v>0</v>
      </c>
      <c r="K70" s="151"/>
    </row>
    <row r="71" spans="2:11" s="152" customFormat="1" ht="19.9" customHeight="1">
      <c r="B71" s="146"/>
      <c r="C71" s="147"/>
      <c r="D71" s="148" t="s">
        <v>140</v>
      </c>
      <c r="E71" s="149"/>
      <c r="F71" s="149"/>
      <c r="G71" s="149"/>
      <c r="H71" s="149"/>
      <c r="I71" s="149"/>
      <c r="J71" s="150">
        <f>J949</f>
        <v>0</v>
      </c>
      <c r="K71" s="151"/>
    </row>
    <row r="72" spans="2:11" s="152" customFormat="1" ht="19.9" customHeight="1">
      <c r="B72" s="146"/>
      <c r="C72" s="147"/>
      <c r="D72" s="148" t="s">
        <v>141</v>
      </c>
      <c r="E72" s="149"/>
      <c r="F72" s="149"/>
      <c r="G72" s="149"/>
      <c r="H72" s="149"/>
      <c r="I72" s="149"/>
      <c r="J72" s="150">
        <f>J951</f>
        <v>0</v>
      </c>
      <c r="K72" s="151"/>
    </row>
    <row r="73" spans="2:11" s="152" customFormat="1" ht="19.9" customHeight="1">
      <c r="B73" s="146"/>
      <c r="C73" s="147"/>
      <c r="D73" s="148" t="s">
        <v>142</v>
      </c>
      <c r="E73" s="149"/>
      <c r="F73" s="149"/>
      <c r="G73" s="149"/>
      <c r="H73" s="149"/>
      <c r="I73" s="149"/>
      <c r="J73" s="150">
        <f>J1086</f>
        <v>0</v>
      </c>
      <c r="K73" s="151"/>
    </row>
    <row r="74" spans="2:11" s="152" customFormat="1" ht="19.9" customHeight="1">
      <c r="B74" s="146"/>
      <c r="C74" s="147"/>
      <c r="D74" s="148" t="s">
        <v>143</v>
      </c>
      <c r="E74" s="149"/>
      <c r="F74" s="149"/>
      <c r="G74" s="149"/>
      <c r="H74" s="149"/>
      <c r="I74" s="149"/>
      <c r="J74" s="150">
        <f>J1096</f>
        <v>0</v>
      </c>
      <c r="K74" s="151"/>
    </row>
    <row r="75" spans="2:11" s="152" customFormat="1" ht="19.9" customHeight="1">
      <c r="B75" s="146"/>
      <c r="C75" s="147"/>
      <c r="D75" s="148" t="s">
        <v>144</v>
      </c>
      <c r="E75" s="149"/>
      <c r="F75" s="149"/>
      <c r="G75" s="149"/>
      <c r="H75" s="149"/>
      <c r="I75" s="149"/>
      <c r="J75" s="150">
        <f>J1153</f>
        <v>0</v>
      </c>
      <c r="K75" s="151"/>
    </row>
    <row r="76" spans="2:11" s="152" customFormat="1" ht="19.9" customHeight="1">
      <c r="B76" s="146"/>
      <c r="C76" s="147"/>
      <c r="D76" s="148" t="s">
        <v>145</v>
      </c>
      <c r="E76" s="149"/>
      <c r="F76" s="149"/>
      <c r="G76" s="149"/>
      <c r="H76" s="149"/>
      <c r="I76" s="149"/>
      <c r="J76" s="150">
        <f>J1195</f>
        <v>0</v>
      </c>
      <c r="K76" s="151"/>
    </row>
    <row r="77" spans="2:11" s="152" customFormat="1" ht="19.9" customHeight="1">
      <c r="B77" s="146"/>
      <c r="C77" s="147"/>
      <c r="D77" s="148" t="s">
        <v>146</v>
      </c>
      <c r="E77" s="149"/>
      <c r="F77" s="149"/>
      <c r="G77" s="149"/>
      <c r="H77" s="149"/>
      <c r="I77" s="149"/>
      <c r="J77" s="150">
        <f>J1223</f>
        <v>0</v>
      </c>
      <c r="K77" s="151"/>
    </row>
    <row r="78" spans="2:11" s="152" customFormat="1" ht="19.9" customHeight="1">
      <c r="B78" s="146"/>
      <c r="C78" s="147"/>
      <c r="D78" s="148" t="s">
        <v>147</v>
      </c>
      <c r="E78" s="149"/>
      <c r="F78" s="149"/>
      <c r="G78" s="149"/>
      <c r="H78" s="149"/>
      <c r="I78" s="149"/>
      <c r="J78" s="150">
        <f>J1277</f>
        <v>0</v>
      </c>
      <c r="K78" s="151"/>
    </row>
    <row r="79" spans="2:11" s="152" customFormat="1" ht="19.9" customHeight="1">
      <c r="B79" s="146"/>
      <c r="C79" s="147"/>
      <c r="D79" s="148" t="s">
        <v>148</v>
      </c>
      <c r="E79" s="149"/>
      <c r="F79" s="149"/>
      <c r="G79" s="149"/>
      <c r="H79" s="149"/>
      <c r="I79" s="149"/>
      <c r="J79" s="150">
        <f>J1290</f>
        <v>0</v>
      </c>
      <c r="K79" s="151"/>
    </row>
    <row r="80" spans="2:11" s="152" customFormat="1" ht="19.9" customHeight="1">
      <c r="B80" s="146"/>
      <c r="C80" s="147"/>
      <c r="D80" s="148" t="s">
        <v>149</v>
      </c>
      <c r="E80" s="149"/>
      <c r="F80" s="149"/>
      <c r="G80" s="149"/>
      <c r="H80" s="149"/>
      <c r="I80" s="149"/>
      <c r="J80" s="150">
        <f>J1303</f>
        <v>0</v>
      </c>
      <c r="K80" s="151"/>
    </row>
    <row r="81" spans="2:11" s="145" customFormat="1" ht="24.95" customHeight="1">
      <c r="B81" s="139"/>
      <c r="C81" s="140"/>
      <c r="D81" s="141" t="s">
        <v>150</v>
      </c>
      <c r="E81" s="142"/>
      <c r="F81" s="142"/>
      <c r="G81" s="142"/>
      <c r="H81" s="142"/>
      <c r="I81" s="142"/>
      <c r="J81" s="143">
        <f>J1309</f>
        <v>0</v>
      </c>
      <c r="K81" s="144"/>
    </row>
    <row r="82" spans="2:11" s="152" customFormat="1" ht="19.9" customHeight="1">
      <c r="B82" s="146"/>
      <c r="C82" s="147"/>
      <c r="D82" s="148" t="s">
        <v>151</v>
      </c>
      <c r="E82" s="149"/>
      <c r="F82" s="149"/>
      <c r="G82" s="149"/>
      <c r="H82" s="149"/>
      <c r="I82" s="149"/>
      <c r="J82" s="150">
        <f>J1310</f>
        <v>0</v>
      </c>
      <c r="K82" s="151"/>
    </row>
    <row r="83" spans="2:11" s="145" customFormat="1" ht="24.95" customHeight="1">
      <c r="B83" s="139"/>
      <c r="C83" s="140"/>
      <c r="D83" s="141" t="s">
        <v>152</v>
      </c>
      <c r="E83" s="142"/>
      <c r="F83" s="142"/>
      <c r="G83" s="142"/>
      <c r="H83" s="142"/>
      <c r="I83" s="142"/>
      <c r="J83" s="143">
        <f>J1312</f>
        <v>0</v>
      </c>
      <c r="K83" s="144"/>
    </row>
    <row r="84" spans="2:11" s="103" customFormat="1" ht="21.75" customHeight="1">
      <c r="B84" s="104"/>
      <c r="C84" s="105"/>
      <c r="D84" s="105"/>
      <c r="E84" s="105"/>
      <c r="F84" s="105"/>
      <c r="G84" s="105"/>
      <c r="H84" s="105"/>
      <c r="I84" s="105"/>
      <c r="J84" s="105"/>
      <c r="K84" s="106"/>
    </row>
    <row r="85" spans="2:11" s="103" customFormat="1" ht="6.95" customHeight="1">
      <c r="B85" s="129"/>
      <c r="C85" s="130"/>
      <c r="D85" s="130"/>
      <c r="E85" s="130"/>
      <c r="F85" s="130"/>
      <c r="G85" s="130"/>
      <c r="H85" s="130"/>
      <c r="I85" s="130"/>
      <c r="J85" s="130"/>
      <c r="K85" s="131"/>
    </row>
    <row r="89" spans="2:12" s="103" customFormat="1" ht="6.95" customHeight="1">
      <c r="B89" s="132"/>
      <c r="C89" s="133"/>
      <c r="D89" s="133"/>
      <c r="E89" s="133"/>
      <c r="F89" s="133"/>
      <c r="G89" s="133"/>
      <c r="H89" s="133"/>
      <c r="I89" s="133"/>
      <c r="J89" s="133"/>
      <c r="K89" s="133"/>
      <c r="L89" s="104"/>
    </row>
    <row r="90" spans="2:12" s="103" customFormat="1" ht="36.95" customHeight="1">
      <c r="B90" s="104"/>
      <c r="C90" s="153" t="s">
        <v>153</v>
      </c>
      <c r="L90" s="104"/>
    </row>
    <row r="91" spans="2:12" s="103" customFormat="1" ht="6.95" customHeight="1">
      <c r="B91" s="104"/>
      <c r="L91" s="104"/>
    </row>
    <row r="92" spans="2:12" s="103" customFormat="1" ht="14.45" customHeight="1">
      <c r="B92" s="104"/>
      <c r="C92" s="154" t="s">
        <v>19</v>
      </c>
      <c r="L92" s="104"/>
    </row>
    <row r="93" spans="2:12" s="103" customFormat="1" ht="16.5" customHeight="1">
      <c r="B93" s="104"/>
      <c r="E93" s="372" t="str">
        <f>E7</f>
        <v>Pracoviště PET CT v Pardubické nemocnici 125, 530 02 Pardubice</v>
      </c>
      <c r="F93" s="373"/>
      <c r="G93" s="373"/>
      <c r="H93" s="373"/>
      <c r="L93" s="104"/>
    </row>
    <row r="94" spans="2:12" s="103" customFormat="1" ht="14.45" customHeight="1">
      <c r="B94" s="104"/>
      <c r="C94" s="154" t="s">
        <v>119</v>
      </c>
      <c r="L94" s="104"/>
    </row>
    <row r="95" spans="2:12" s="103" customFormat="1" ht="17.25" customHeight="1">
      <c r="B95" s="104"/>
      <c r="E95" s="374" t="str">
        <f>E9</f>
        <v>01 - ASŘ</v>
      </c>
      <c r="F95" s="375"/>
      <c r="G95" s="375"/>
      <c r="H95" s="375"/>
      <c r="L95" s="104"/>
    </row>
    <row r="96" spans="2:12" s="103" customFormat="1" ht="6.95" customHeight="1">
      <c r="B96" s="104"/>
      <c r="L96" s="104"/>
    </row>
    <row r="97" spans="2:12" s="103" customFormat="1" ht="18" customHeight="1">
      <c r="B97" s="104"/>
      <c r="C97" s="154" t="s">
        <v>23</v>
      </c>
      <c r="F97" s="156" t="str">
        <f>F12</f>
        <v>Nemocnice Pardubice</v>
      </c>
      <c r="I97" s="154" t="s">
        <v>25</v>
      </c>
      <c r="J97" s="157" t="str">
        <f>IF(J12="","",J12)</f>
        <v>12. 10. 2018</v>
      </c>
      <c r="L97" s="104"/>
    </row>
    <row r="98" spans="2:12" s="103" customFormat="1" ht="6.95" customHeight="1">
      <c r="B98" s="104"/>
      <c r="L98" s="104"/>
    </row>
    <row r="99" spans="2:12" s="103" customFormat="1" ht="15">
      <c r="B99" s="104"/>
      <c r="C99" s="154" t="s">
        <v>27</v>
      </c>
      <c r="F99" s="156" t="str">
        <f>E15</f>
        <v>Pardubický kraj, Komenského náměstí</v>
      </c>
      <c r="I99" s="154" t="s">
        <v>33</v>
      </c>
      <c r="J99" s="156" t="str">
        <f>E21</f>
        <v>JIKA CZ</v>
      </c>
      <c r="L99" s="104"/>
    </row>
    <row r="100" spans="2:12" s="103" customFormat="1" ht="14.45" customHeight="1">
      <c r="B100" s="104"/>
      <c r="C100" s="154" t="s">
        <v>31</v>
      </c>
      <c r="F100" s="156" t="str">
        <f>IF(E18="","",E18)</f>
        <v/>
      </c>
      <c r="L100" s="104"/>
    </row>
    <row r="101" spans="2:12" s="103" customFormat="1" ht="10.35" customHeight="1">
      <c r="B101" s="104"/>
      <c r="L101" s="104"/>
    </row>
    <row r="102" spans="2:20" s="165" customFormat="1" ht="29.25" customHeight="1">
      <c r="B102" s="158"/>
      <c r="C102" s="159" t="s">
        <v>154</v>
      </c>
      <c r="D102" s="160" t="s">
        <v>56</v>
      </c>
      <c r="E102" s="160" t="s">
        <v>52</v>
      </c>
      <c r="F102" s="160" t="s">
        <v>155</v>
      </c>
      <c r="G102" s="160" t="s">
        <v>156</v>
      </c>
      <c r="H102" s="160" t="s">
        <v>157</v>
      </c>
      <c r="I102" s="160" t="s">
        <v>158</v>
      </c>
      <c r="J102" s="160" t="s">
        <v>123</v>
      </c>
      <c r="K102" s="161" t="s">
        <v>159</v>
      </c>
      <c r="L102" s="158"/>
      <c r="M102" s="162" t="s">
        <v>160</v>
      </c>
      <c r="N102" s="163" t="s">
        <v>41</v>
      </c>
      <c r="O102" s="163" t="s">
        <v>161</v>
      </c>
      <c r="P102" s="163" t="s">
        <v>162</v>
      </c>
      <c r="Q102" s="163" t="s">
        <v>163</v>
      </c>
      <c r="R102" s="163" t="s">
        <v>164</v>
      </c>
      <c r="S102" s="163" t="s">
        <v>165</v>
      </c>
      <c r="T102" s="164" t="s">
        <v>166</v>
      </c>
    </row>
    <row r="103" spans="2:63" s="103" customFormat="1" ht="29.25" customHeight="1">
      <c r="B103" s="104"/>
      <c r="C103" s="166" t="s">
        <v>124</v>
      </c>
      <c r="J103" s="167">
        <f>BK103</f>
        <v>0</v>
      </c>
      <c r="L103" s="104"/>
      <c r="M103" s="168"/>
      <c r="N103" s="114"/>
      <c r="O103" s="114"/>
      <c r="P103" s="169">
        <f>P104+P833+P1309+P1312</f>
        <v>0</v>
      </c>
      <c r="Q103" s="114"/>
      <c r="R103" s="169">
        <f>R104+R833+R1309+R1312</f>
        <v>2483.2045661210504</v>
      </c>
      <c r="S103" s="114"/>
      <c r="T103" s="170">
        <f>T104+T833+T1309+T1312</f>
        <v>57.376847100000006</v>
      </c>
      <c r="AT103" s="93" t="s">
        <v>70</v>
      </c>
      <c r="AU103" s="93" t="s">
        <v>125</v>
      </c>
      <c r="BK103" s="171">
        <f>BK104+BK833+BK1309+BK1312</f>
        <v>0</v>
      </c>
    </row>
    <row r="104" spans="2:63" s="173" customFormat="1" ht="37.35" customHeight="1">
      <c r="B104" s="172"/>
      <c r="D104" s="174" t="s">
        <v>70</v>
      </c>
      <c r="E104" s="175" t="s">
        <v>167</v>
      </c>
      <c r="F104" s="175" t="s">
        <v>168</v>
      </c>
      <c r="J104" s="176">
        <f>BK104</f>
        <v>0</v>
      </c>
      <c r="L104" s="172"/>
      <c r="M104" s="177"/>
      <c r="N104" s="178"/>
      <c r="O104" s="178"/>
      <c r="P104" s="179">
        <f>P105+P228+P402+P558+P608+P620+P726+P820+P830</f>
        <v>0</v>
      </c>
      <c r="Q104" s="178"/>
      <c r="R104" s="179">
        <f>R105+R228+R402+R558+R608+R620+R726+R820+R830</f>
        <v>2421.5681785110505</v>
      </c>
      <c r="S104" s="178"/>
      <c r="T104" s="180">
        <f>T105+T228+T402+T558+T608+T620+T726+T820+T830</f>
        <v>55.850005</v>
      </c>
      <c r="AR104" s="174" t="s">
        <v>79</v>
      </c>
      <c r="AT104" s="181" t="s">
        <v>70</v>
      </c>
      <c r="AU104" s="181" t="s">
        <v>71</v>
      </c>
      <c r="AY104" s="174" t="s">
        <v>169</v>
      </c>
      <c r="BK104" s="182">
        <f>BK105+BK228+BK402+BK558+BK608+BK620+BK726+BK820+BK830</f>
        <v>0</v>
      </c>
    </row>
    <row r="105" spans="2:63" s="173" customFormat="1" ht="19.9" customHeight="1">
      <c r="B105" s="172"/>
      <c r="D105" s="174" t="s">
        <v>70</v>
      </c>
      <c r="E105" s="183" t="s">
        <v>79</v>
      </c>
      <c r="F105" s="183" t="s">
        <v>170</v>
      </c>
      <c r="J105" s="184">
        <f>BK105</f>
        <v>0</v>
      </c>
      <c r="L105" s="172"/>
      <c r="M105" s="177"/>
      <c r="N105" s="178"/>
      <c r="O105" s="178"/>
      <c r="P105" s="179">
        <f>SUM(P106:P227)</f>
        <v>0</v>
      </c>
      <c r="Q105" s="178"/>
      <c r="R105" s="179">
        <f>SUM(R106:R227)</f>
        <v>0.26180000000000003</v>
      </c>
      <c r="S105" s="178"/>
      <c r="T105" s="180">
        <f>SUM(T106:T227)</f>
        <v>23.99305</v>
      </c>
      <c r="AR105" s="174" t="s">
        <v>79</v>
      </c>
      <c r="AT105" s="181" t="s">
        <v>70</v>
      </c>
      <c r="AU105" s="181" t="s">
        <v>79</v>
      </c>
      <c r="AY105" s="174" t="s">
        <v>169</v>
      </c>
      <c r="BK105" s="182">
        <f>SUM(BK106:BK227)</f>
        <v>0</v>
      </c>
    </row>
    <row r="106" spans="2:65" s="103" customFormat="1" ht="25.5" customHeight="1">
      <c r="B106" s="104"/>
      <c r="C106" s="185">
        <v>1</v>
      </c>
      <c r="D106" s="185" t="s">
        <v>171</v>
      </c>
      <c r="E106" s="186" t="s">
        <v>172</v>
      </c>
      <c r="F106" s="187" t="s">
        <v>173</v>
      </c>
      <c r="G106" s="188" t="s">
        <v>174</v>
      </c>
      <c r="H106" s="189">
        <v>6</v>
      </c>
      <c r="I106" s="87"/>
      <c r="J106" s="190">
        <f>ROUND(I106*H106,2)</f>
        <v>0</v>
      </c>
      <c r="K106" s="187" t="s">
        <v>175</v>
      </c>
      <c r="L106" s="104"/>
      <c r="M106" s="191" t="s">
        <v>5</v>
      </c>
      <c r="N106" s="192" t="s">
        <v>42</v>
      </c>
      <c r="O106" s="105"/>
      <c r="P106" s="193">
        <f>O106*H106</f>
        <v>0</v>
      </c>
      <c r="Q106" s="193">
        <v>0</v>
      </c>
      <c r="R106" s="193">
        <f>Q106*H106</f>
        <v>0</v>
      </c>
      <c r="S106" s="193">
        <v>0</v>
      </c>
      <c r="T106" s="194">
        <f>S106*H106</f>
        <v>0</v>
      </c>
      <c r="AR106" s="93" t="s">
        <v>176</v>
      </c>
      <c r="AT106" s="93" t="s">
        <v>171</v>
      </c>
      <c r="AU106" s="93" t="s">
        <v>81</v>
      </c>
      <c r="AY106" s="93" t="s">
        <v>169</v>
      </c>
      <c r="BE106" s="195">
        <f>IF(N106="základní",J106,0)</f>
        <v>0</v>
      </c>
      <c r="BF106" s="195">
        <f>IF(N106="snížená",J106,0)</f>
        <v>0</v>
      </c>
      <c r="BG106" s="195">
        <f>IF(N106="zákl. přenesená",J106,0)</f>
        <v>0</v>
      </c>
      <c r="BH106" s="195">
        <f>IF(N106="sníž. přenesená",J106,0)</f>
        <v>0</v>
      </c>
      <c r="BI106" s="195">
        <f>IF(N106="nulová",J106,0)</f>
        <v>0</v>
      </c>
      <c r="BJ106" s="93" t="s">
        <v>79</v>
      </c>
      <c r="BK106" s="195">
        <f>ROUND(I106*H106,2)</f>
        <v>0</v>
      </c>
      <c r="BL106" s="93" t="s">
        <v>176</v>
      </c>
      <c r="BM106" s="93" t="s">
        <v>177</v>
      </c>
    </row>
    <row r="107" spans="2:51" s="197" customFormat="1" ht="13.5">
      <c r="B107" s="196"/>
      <c r="D107" s="198" t="s">
        <v>178</v>
      </c>
      <c r="E107" s="199" t="s">
        <v>5</v>
      </c>
      <c r="F107" s="200" t="s">
        <v>179</v>
      </c>
      <c r="H107" s="199" t="s">
        <v>5</v>
      </c>
      <c r="L107" s="196"/>
      <c r="M107" s="201"/>
      <c r="N107" s="202"/>
      <c r="O107" s="202"/>
      <c r="P107" s="202"/>
      <c r="Q107" s="202"/>
      <c r="R107" s="202"/>
      <c r="S107" s="202"/>
      <c r="T107" s="203"/>
      <c r="AT107" s="199" t="s">
        <v>178</v>
      </c>
      <c r="AU107" s="199" t="s">
        <v>81</v>
      </c>
      <c r="AV107" s="197" t="s">
        <v>79</v>
      </c>
      <c r="AW107" s="197" t="s">
        <v>35</v>
      </c>
      <c r="AX107" s="197" t="s">
        <v>71</v>
      </c>
      <c r="AY107" s="199" t="s">
        <v>169</v>
      </c>
    </row>
    <row r="108" spans="2:51" s="205" customFormat="1" ht="13.5">
      <c r="B108" s="204"/>
      <c r="D108" s="198" t="s">
        <v>178</v>
      </c>
      <c r="E108" s="206" t="s">
        <v>5</v>
      </c>
      <c r="F108" s="207" t="s">
        <v>180</v>
      </c>
      <c r="H108" s="208">
        <v>6</v>
      </c>
      <c r="L108" s="204"/>
      <c r="M108" s="209"/>
      <c r="N108" s="210"/>
      <c r="O108" s="210"/>
      <c r="P108" s="210"/>
      <c r="Q108" s="210"/>
      <c r="R108" s="210"/>
      <c r="S108" s="210"/>
      <c r="T108" s="211"/>
      <c r="AT108" s="206" t="s">
        <v>178</v>
      </c>
      <c r="AU108" s="206" t="s">
        <v>81</v>
      </c>
      <c r="AV108" s="205" t="s">
        <v>81</v>
      </c>
      <c r="AW108" s="205" t="s">
        <v>35</v>
      </c>
      <c r="AX108" s="205" t="s">
        <v>71</v>
      </c>
      <c r="AY108" s="206" t="s">
        <v>169</v>
      </c>
    </row>
    <row r="109" spans="2:51" s="213" customFormat="1" ht="13.5">
      <c r="B109" s="212"/>
      <c r="D109" s="198" t="s">
        <v>178</v>
      </c>
      <c r="E109" s="214" t="s">
        <v>5</v>
      </c>
      <c r="F109" s="215" t="s">
        <v>181</v>
      </c>
      <c r="H109" s="216">
        <v>6</v>
      </c>
      <c r="L109" s="212"/>
      <c r="M109" s="217"/>
      <c r="N109" s="218"/>
      <c r="O109" s="218"/>
      <c r="P109" s="218"/>
      <c r="Q109" s="218"/>
      <c r="R109" s="218"/>
      <c r="S109" s="218"/>
      <c r="T109" s="219"/>
      <c r="AT109" s="214" t="s">
        <v>178</v>
      </c>
      <c r="AU109" s="214" t="s">
        <v>81</v>
      </c>
      <c r="AV109" s="213" t="s">
        <v>176</v>
      </c>
      <c r="AW109" s="213" t="s">
        <v>35</v>
      </c>
      <c r="AX109" s="213" t="s">
        <v>79</v>
      </c>
      <c r="AY109" s="214" t="s">
        <v>169</v>
      </c>
    </row>
    <row r="110" spans="2:65" s="103" customFormat="1" ht="25.5" customHeight="1">
      <c r="B110" s="104"/>
      <c r="C110" s="185">
        <f>MAX($C$106:C109)+1</f>
        <v>2</v>
      </c>
      <c r="D110" s="185" t="s">
        <v>171</v>
      </c>
      <c r="E110" s="186" t="s">
        <v>182</v>
      </c>
      <c r="F110" s="187" t="s">
        <v>183</v>
      </c>
      <c r="G110" s="188" t="s">
        <v>174</v>
      </c>
      <c r="H110" s="189">
        <v>6</v>
      </c>
      <c r="I110" s="87"/>
      <c r="J110" s="190">
        <f>ROUND(I110*H110,2)</f>
        <v>0</v>
      </c>
      <c r="K110" s="187" t="s">
        <v>175</v>
      </c>
      <c r="L110" s="104"/>
      <c r="M110" s="191" t="s">
        <v>5</v>
      </c>
      <c r="N110" s="192" t="s">
        <v>42</v>
      </c>
      <c r="O110" s="105"/>
      <c r="P110" s="193">
        <f>O110*H110</f>
        <v>0</v>
      </c>
      <c r="Q110" s="193">
        <v>0</v>
      </c>
      <c r="R110" s="193">
        <f>Q110*H110</f>
        <v>0</v>
      </c>
      <c r="S110" s="193">
        <v>0</v>
      </c>
      <c r="T110" s="194">
        <f>S110*H110</f>
        <v>0</v>
      </c>
      <c r="AR110" s="93" t="s">
        <v>176</v>
      </c>
      <c r="AT110" s="93" t="s">
        <v>171</v>
      </c>
      <c r="AU110" s="93" t="s">
        <v>81</v>
      </c>
      <c r="AY110" s="93" t="s">
        <v>169</v>
      </c>
      <c r="BE110" s="195">
        <f>IF(N110="základní",J110,0)</f>
        <v>0</v>
      </c>
      <c r="BF110" s="195">
        <f>IF(N110="snížená",J110,0)</f>
        <v>0</v>
      </c>
      <c r="BG110" s="195">
        <f>IF(N110="zákl. přenesená",J110,0)</f>
        <v>0</v>
      </c>
      <c r="BH110" s="195">
        <f>IF(N110="sníž. přenesená",J110,0)</f>
        <v>0</v>
      </c>
      <c r="BI110" s="195">
        <f>IF(N110="nulová",J110,0)</f>
        <v>0</v>
      </c>
      <c r="BJ110" s="93" t="s">
        <v>79</v>
      </c>
      <c r="BK110" s="195">
        <f>ROUND(I110*H110,2)</f>
        <v>0</v>
      </c>
      <c r="BL110" s="93" t="s">
        <v>176</v>
      </c>
      <c r="BM110" s="93" t="s">
        <v>184</v>
      </c>
    </row>
    <row r="111" spans="2:65" s="103" customFormat="1" ht="51" customHeight="1">
      <c r="B111" s="104"/>
      <c r="C111" s="185">
        <f>MAX($C$106:C110)+1</f>
        <v>3</v>
      </c>
      <c r="D111" s="185" t="s">
        <v>171</v>
      </c>
      <c r="E111" s="186" t="s">
        <v>186</v>
      </c>
      <c r="F111" s="187" t="s">
        <v>187</v>
      </c>
      <c r="G111" s="188" t="s">
        <v>188</v>
      </c>
      <c r="H111" s="189">
        <v>25.32</v>
      </c>
      <c r="I111" s="87"/>
      <c r="J111" s="190">
        <f>ROUND(I111*H111,2)</f>
        <v>0</v>
      </c>
      <c r="K111" s="187" t="s">
        <v>175</v>
      </c>
      <c r="L111" s="104"/>
      <c r="M111" s="191" t="s">
        <v>5</v>
      </c>
      <c r="N111" s="192" t="s">
        <v>42</v>
      </c>
      <c r="O111" s="105"/>
      <c r="P111" s="193">
        <f>O111*H111</f>
        <v>0</v>
      </c>
      <c r="Q111" s="193">
        <v>0</v>
      </c>
      <c r="R111" s="193">
        <f>Q111*H111</f>
        <v>0</v>
      </c>
      <c r="S111" s="193">
        <v>0.255</v>
      </c>
      <c r="T111" s="194">
        <f>S111*H111</f>
        <v>6.4566</v>
      </c>
      <c r="AR111" s="93" t="s">
        <v>176</v>
      </c>
      <c r="AT111" s="93" t="s">
        <v>171</v>
      </c>
      <c r="AU111" s="93" t="s">
        <v>81</v>
      </c>
      <c r="AY111" s="93" t="s">
        <v>169</v>
      </c>
      <c r="BE111" s="195">
        <f>IF(N111="základní",J111,0)</f>
        <v>0</v>
      </c>
      <c r="BF111" s="195">
        <f>IF(N111="snížená",J111,0)</f>
        <v>0</v>
      </c>
      <c r="BG111" s="195">
        <f>IF(N111="zákl. přenesená",J111,0)</f>
        <v>0</v>
      </c>
      <c r="BH111" s="195">
        <f>IF(N111="sníž. přenesená",J111,0)</f>
        <v>0</v>
      </c>
      <c r="BI111" s="195">
        <f>IF(N111="nulová",J111,0)</f>
        <v>0</v>
      </c>
      <c r="BJ111" s="93" t="s">
        <v>79</v>
      </c>
      <c r="BK111" s="195">
        <f>ROUND(I111*H111,2)</f>
        <v>0</v>
      </c>
      <c r="BL111" s="93" t="s">
        <v>176</v>
      </c>
      <c r="BM111" s="93" t="s">
        <v>189</v>
      </c>
    </row>
    <row r="112" spans="2:51" s="197" customFormat="1" ht="13.5">
      <c r="B112" s="196"/>
      <c r="D112" s="198" t="s">
        <v>178</v>
      </c>
      <c r="E112" s="199" t="s">
        <v>5</v>
      </c>
      <c r="F112" s="200" t="s">
        <v>190</v>
      </c>
      <c r="H112" s="199" t="s">
        <v>5</v>
      </c>
      <c r="L112" s="196"/>
      <c r="M112" s="201"/>
      <c r="N112" s="202"/>
      <c r="O112" s="202"/>
      <c r="P112" s="202"/>
      <c r="Q112" s="202"/>
      <c r="R112" s="202"/>
      <c r="S112" s="202"/>
      <c r="T112" s="203"/>
      <c r="AT112" s="199" t="s">
        <v>178</v>
      </c>
      <c r="AU112" s="199" t="s">
        <v>81</v>
      </c>
      <c r="AV112" s="197" t="s">
        <v>79</v>
      </c>
      <c r="AW112" s="197" t="s">
        <v>35</v>
      </c>
      <c r="AX112" s="197" t="s">
        <v>71</v>
      </c>
      <c r="AY112" s="199" t="s">
        <v>169</v>
      </c>
    </row>
    <row r="113" spans="2:51" s="205" customFormat="1" ht="13.5">
      <c r="B113" s="204"/>
      <c r="D113" s="198" t="s">
        <v>178</v>
      </c>
      <c r="E113" s="206" t="s">
        <v>5</v>
      </c>
      <c r="F113" s="207" t="s">
        <v>191</v>
      </c>
      <c r="H113" s="208">
        <v>25.32</v>
      </c>
      <c r="L113" s="204"/>
      <c r="M113" s="209"/>
      <c r="N113" s="210"/>
      <c r="O113" s="210"/>
      <c r="P113" s="210"/>
      <c r="Q113" s="210"/>
      <c r="R113" s="210"/>
      <c r="S113" s="210"/>
      <c r="T113" s="211"/>
      <c r="AT113" s="206" t="s">
        <v>178</v>
      </c>
      <c r="AU113" s="206" t="s">
        <v>81</v>
      </c>
      <c r="AV113" s="205" t="s">
        <v>81</v>
      </c>
      <c r="AW113" s="205" t="s">
        <v>35</v>
      </c>
      <c r="AX113" s="205" t="s">
        <v>71</v>
      </c>
      <c r="AY113" s="206" t="s">
        <v>169</v>
      </c>
    </row>
    <row r="114" spans="2:51" s="213" customFormat="1" ht="13.5">
      <c r="B114" s="212"/>
      <c r="D114" s="198" t="s">
        <v>178</v>
      </c>
      <c r="E114" s="214" t="s">
        <v>5</v>
      </c>
      <c r="F114" s="215" t="s">
        <v>181</v>
      </c>
      <c r="H114" s="216">
        <v>25.32</v>
      </c>
      <c r="L114" s="212"/>
      <c r="M114" s="217"/>
      <c r="N114" s="218"/>
      <c r="O114" s="218"/>
      <c r="P114" s="218"/>
      <c r="Q114" s="218"/>
      <c r="R114" s="218"/>
      <c r="S114" s="218"/>
      <c r="T114" s="219"/>
      <c r="AT114" s="214" t="s">
        <v>178</v>
      </c>
      <c r="AU114" s="214" t="s">
        <v>81</v>
      </c>
      <c r="AV114" s="213" t="s">
        <v>176</v>
      </c>
      <c r="AW114" s="213" t="s">
        <v>35</v>
      </c>
      <c r="AX114" s="213" t="s">
        <v>79</v>
      </c>
      <c r="AY114" s="214" t="s">
        <v>169</v>
      </c>
    </row>
    <row r="115" spans="2:65" s="103" customFormat="1" ht="38.25" customHeight="1">
      <c r="B115" s="104"/>
      <c r="C115" s="185">
        <f>MAX($C$106:C114)+1</f>
        <v>4</v>
      </c>
      <c r="D115" s="185" t="s">
        <v>171</v>
      </c>
      <c r="E115" s="186" t="s">
        <v>192</v>
      </c>
      <c r="F115" s="187" t="s">
        <v>193</v>
      </c>
      <c r="G115" s="188" t="s">
        <v>188</v>
      </c>
      <c r="H115" s="189">
        <v>25.32</v>
      </c>
      <c r="I115" s="87"/>
      <c r="J115" s="190">
        <f>ROUND(I115*H115,2)</f>
        <v>0</v>
      </c>
      <c r="K115" s="187" t="s">
        <v>175</v>
      </c>
      <c r="L115" s="104"/>
      <c r="M115" s="191" t="s">
        <v>5</v>
      </c>
      <c r="N115" s="192" t="s">
        <v>42</v>
      </c>
      <c r="O115" s="105"/>
      <c r="P115" s="193">
        <f>O115*H115</f>
        <v>0</v>
      </c>
      <c r="Q115" s="193">
        <v>0</v>
      </c>
      <c r="R115" s="193">
        <f>Q115*H115</f>
        <v>0</v>
      </c>
      <c r="S115" s="193">
        <v>0.3</v>
      </c>
      <c r="T115" s="194">
        <f>S115*H115</f>
        <v>7.596</v>
      </c>
      <c r="AR115" s="93" t="s">
        <v>176</v>
      </c>
      <c r="AT115" s="93" t="s">
        <v>171</v>
      </c>
      <c r="AU115" s="93" t="s">
        <v>81</v>
      </c>
      <c r="AY115" s="93" t="s">
        <v>169</v>
      </c>
      <c r="BE115" s="195">
        <f>IF(N115="základní",J115,0)</f>
        <v>0</v>
      </c>
      <c r="BF115" s="195">
        <f>IF(N115="snížená",J115,0)</f>
        <v>0</v>
      </c>
      <c r="BG115" s="195">
        <f>IF(N115="zákl. přenesená",J115,0)</f>
        <v>0</v>
      </c>
      <c r="BH115" s="195">
        <f>IF(N115="sníž. přenesená",J115,0)</f>
        <v>0</v>
      </c>
      <c r="BI115" s="195">
        <f>IF(N115="nulová",J115,0)</f>
        <v>0</v>
      </c>
      <c r="BJ115" s="93" t="s">
        <v>79</v>
      </c>
      <c r="BK115" s="195">
        <f>ROUND(I115*H115,2)</f>
        <v>0</v>
      </c>
      <c r="BL115" s="93" t="s">
        <v>176</v>
      </c>
      <c r="BM115" s="93" t="s">
        <v>194</v>
      </c>
    </row>
    <row r="116" spans="2:51" s="197" customFormat="1" ht="13.5">
      <c r="B116" s="196"/>
      <c r="D116" s="198" t="s">
        <v>178</v>
      </c>
      <c r="E116" s="199" t="s">
        <v>5</v>
      </c>
      <c r="F116" s="200" t="s">
        <v>195</v>
      </c>
      <c r="H116" s="199" t="s">
        <v>5</v>
      </c>
      <c r="L116" s="196"/>
      <c r="M116" s="201"/>
      <c r="N116" s="202"/>
      <c r="O116" s="202"/>
      <c r="P116" s="202"/>
      <c r="Q116" s="202"/>
      <c r="R116" s="202"/>
      <c r="S116" s="202"/>
      <c r="T116" s="203"/>
      <c r="AT116" s="199" t="s">
        <v>178</v>
      </c>
      <c r="AU116" s="199" t="s">
        <v>81</v>
      </c>
      <c r="AV116" s="197" t="s">
        <v>79</v>
      </c>
      <c r="AW116" s="197" t="s">
        <v>35</v>
      </c>
      <c r="AX116" s="197" t="s">
        <v>71</v>
      </c>
      <c r="AY116" s="199" t="s">
        <v>169</v>
      </c>
    </row>
    <row r="117" spans="2:51" s="205" customFormat="1" ht="13.5">
      <c r="B117" s="204"/>
      <c r="D117" s="198" t="s">
        <v>178</v>
      </c>
      <c r="E117" s="206" t="s">
        <v>5</v>
      </c>
      <c r="F117" s="207" t="s">
        <v>191</v>
      </c>
      <c r="H117" s="208">
        <v>25.32</v>
      </c>
      <c r="L117" s="204"/>
      <c r="M117" s="209"/>
      <c r="N117" s="210"/>
      <c r="O117" s="210"/>
      <c r="P117" s="210"/>
      <c r="Q117" s="210"/>
      <c r="R117" s="210"/>
      <c r="S117" s="210"/>
      <c r="T117" s="211"/>
      <c r="AT117" s="206" t="s">
        <v>178</v>
      </c>
      <c r="AU117" s="206" t="s">
        <v>81</v>
      </c>
      <c r="AV117" s="205" t="s">
        <v>81</v>
      </c>
      <c r="AW117" s="205" t="s">
        <v>35</v>
      </c>
      <c r="AX117" s="205" t="s">
        <v>71</v>
      </c>
      <c r="AY117" s="206" t="s">
        <v>169</v>
      </c>
    </row>
    <row r="118" spans="2:51" s="213" customFormat="1" ht="13.5">
      <c r="B118" s="212"/>
      <c r="D118" s="198" t="s">
        <v>178</v>
      </c>
      <c r="E118" s="214" t="s">
        <v>5</v>
      </c>
      <c r="F118" s="215" t="s">
        <v>181</v>
      </c>
      <c r="H118" s="216">
        <v>25.32</v>
      </c>
      <c r="L118" s="212"/>
      <c r="M118" s="217"/>
      <c r="N118" s="218"/>
      <c r="O118" s="218"/>
      <c r="P118" s="218"/>
      <c r="Q118" s="218"/>
      <c r="R118" s="218"/>
      <c r="S118" s="218"/>
      <c r="T118" s="219"/>
      <c r="AT118" s="214" t="s">
        <v>178</v>
      </c>
      <c r="AU118" s="214" t="s">
        <v>81</v>
      </c>
      <c r="AV118" s="213" t="s">
        <v>176</v>
      </c>
      <c r="AW118" s="213" t="s">
        <v>35</v>
      </c>
      <c r="AX118" s="213" t="s">
        <v>79</v>
      </c>
      <c r="AY118" s="214" t="s">
        <v>169</v>
      </c>
    </row>
    <row r="119" spans="2:65" s="103" customFormat="1" ht="38.25" customHeight="1">
      <c r="B119" s="104"/>
      <c r="C119" s="185">
        <f>MAX($C$106:C118)+1</f>
        <v>5</v>
      </c>
      <c r="D119" s="185" t="s">
        <v>171</v>
      </c>
      <c r="E119" s="186" t="s">
        <v>197</v>
      </c>
      <c r="F119" s="187" t="s">
        <v>198</v>
      </c>
      <c r="G119" s="188" t="s">
        <v>199</v>
      </c>
      <c r="H119" s="189">
        <v>48.49</v>
      </c>
      <c r="I119" s="87"/>
      <c r="J119" s="190">
        <f>ROUND(I119*H119,2)</f>
        <v>0</v>
      </c>
      <c r="K119" s="187" t="s">
        <v>175</v>
      </c>
      <c r="L119" s="104"/>
      <c r="M119" s="191" t="s">
        <v>5</v>
      </c>
      <c r="N119" s="192" t="s">
        <v>42</v>
      </c>
      <c r="O119" s="105"/>
      <c r="P119" s="193">
        <f>O119*H119</f>
        <v>0</v>
      </c>
      <c r="Q119" s="193">
        <v>0</v>
      </c>
      <c r="R119" s="193">
        <f>Q119*H119</f>
        <v>0</v>
      </c>
      <c r="S119" s="193">
        <v>0.205</v>
      </c>
      <c r="T119" s="194">
        <f>S119*H119</f>
        <v>9.94045</v>
      </c>
      <c r="AR119" s="93" t="s">
        <v>176</v>
      </c>
      <c r="AT119" s="93" t="s">
        <v>171</v>
      </c>
      <c r="AU119" s="93" t="s">
        <v>81</v>
      </c>
      <c r="AY119" s="93" t="s">
        <v>169</v>
      </c>
      <c r="BE119" s="195">
        <f>IF(N119="základní",J119,0)</f>
        <v>0</v>
      </c>
      <c r="BF119" s="195">
        <f>IF(N119="snížená",J119,0)</f>
        <v>0</v>
      </c>
      <c r="BG119" s="195">
        <f>IF(N119="zákl. přenesená",J119,0)</f>
        <v>0</v>
      </c>
      <c r="BH119" s="195">
        <f>IF(N119="sníž. přenesená",J119,0)</f>
        <v>0</v>
      </c>
      <c r="BI119" s="195">
        <f>IF(N119="nulová",J119,0)</f>
        <v>0</v>
      </c>
      <c r="BJ119" s="93" t="s">
        <v>79</v>
      </c>
      <c r="BK119" s="195">
        <f>ROUND(I119*H119,2)</f>
        <v>0</v>
      </c>
      <c r="BL119" s="93" t="s">
        <v>176</v>
      </c>
      <c r="BM119" s="93" t="s">
        <v>200</v>
      </c>
    </row>
    <row r="120" spans="2:51" s="197" customFormat="1" ht="13.5">
      <c r="B120" s="196"/>
      <c r="D120" s="198" t="s">
        <v>178</v>
      </c>
      <c r="E120" s="199" t="s">
        <v>5</v>
      </c>
      <c r="F120" s="200" t="s">
        <v>201</v>
      </c>
      <c r="H120" s="199" t="s">
        <v>5</v>
      </c>
      <c r="L120" s="196"/>
      <c r="M120" s="201"/>
      <c r="N120" s="202"/>
      <c r="O120" s="202"/>
      <c r="P120" s="202"/>
      <c r="Q120" s="202"/>
      <c r="R120" s="202"/>
      <c r="S120" s="202"/>
      <c r="T120" s="203"/>
      <c r="AT120" s="199" t="s">
        <v>178</v>
      </c>
      <c r="AU120" s="199" t="s">
        <v>81</v>
      </c>
      <c r="AV120" s="197" t="s">
        <v>79</v>
      </c>
      <c r="AW120" s="197" t="s">
        <v>35</v>
      </c>
      <c r="AX120" s="197" t="s">
        <v>71</v>
      </c>
      <c r="AY120" s="199" t="s">
        <v>169</v>
      </c>
    </row>
    <row r="121" spans="2:51" s="205" customFormat="1" ht="13.5">
      <c r="B121" s="204"/>
      <c r="D121" s="198" t="s">
        <v>178</v>
      </c>
      <c r="E121" s="206" t="s">
        <v>5</v>
      </c>
      <c r="F121" s="207" t="s">
        <v>202</v>
      </c>
      <c r="H121" s="208">
        <v>48.49</v>
      </c>
      <c r="L121" s="204"/>
      <c r="M121" s="209"/>
      <c r="N121" s="210"/>
      <c r="O121" s="210"/>
      <c r="P121" s="210"/>
      <c r="Q121" s="210"/>
      <c r="R121" s="210"/>
      <c r="S121" s="210"/>
      <c r="T121" s="211"/>
      <c r="AT121" s="206" t="s">
        <v>178</v>
      </c>
      <c r="AU121" s="206" t="s">
        <v>81</v>
      </c>
      <c r="AV121" s="205" t="s">
        <v>81</v>
      </c>
      <c r="AW121" s="205" t="s">
        <v>35</v>
      </c>
      <c r="AX121" s="205" t="s">
        <v>71</v>
      </c>
      <c r="AY121" s="206" t="s">
        <v>169</v>
      </c>
    </row>
    <row r="122" spans="2:51" s="213" customFormat="1" ht="13.5">
      <c r="B122" s="212"/>
      <c r="D122" s="198" t="s">
        <v>178</v>
      </c>
      <c r="E122" s="214" t="s">
        <v>5</v>
      </c>
      <c r="F122" s="215" t="s">
        <v>181</v>
      </c>
      <c r="H122" s="216">
        <v>48.49</v>
      </c>
      <c r="L122" s="212"/>
      <c r="M122" s="217"/>
      <c r="N122" s="218"/>
      <c r="O122" s="218"/>
      <c r="P122" s="218"/>
      <c r="Q122" s="218"/>
      <c r="R122" s="218"/>
      <c r="S122" s="218"/>
      <c r="T122" s="219"/>
      <c r="AT122" s="214" t="s">
        <v>178</v>
      </c>
      <c r="AU122" s="214" t="s">
        <v>81</v>
      </c>
      <c r="AV122" s="213" t="s">
        <v>176</v>
      </c>
      <c r="AW122" s="213" t="s">
        <v>35</v>
      </c>
      <c r="AX122" s="213" t="s">
        <v>79</v>
      </c>
      <c r="AY122" s="214" t="s">
        <v>169</v>
      </c>
    </row>
    <row r="123" spans="2:65" s="103" customFormat="1" ht="38.25" customHeight="1">
      <c r="B123" s="104"/>
      <c r="C123" s="185">
        <f>MAX($C$106:C122)+1</f>
        <v>6</v>
      </c>
      <c r="D123" s="185" t="s">
        <v>171</v>
      </c>
      <c r="E123" s="186" t="s">
        <v>203</v>
      </c>
      <c r="F123" s="187" t="s">
        <v>204</v>
      </c>
      <c r="G123" s="188" t="s">
        <v>205</v>
      </c>
      <c r="H123" s="189">
        <v>453.412</v>
      </c>
      <c r="I123" s="87"/>
      <c r="J123" s="190">
        <f>ROUND(I123*H123,2)</f>
        <v>0</v>
      </c>
      <c r="K123" s="187" t="s">
        <v>175</v>
      </c>
      <c r="L123" s="104"/>
      <c r="M123" s="191" t="s">
        <v>5</v>
      </c>
      <c r="N123" s="192" t="s">
        <v>42</v>
      </c>
      <c r="O123" s="105"/>
      <c r="P123" s="193">
        <f>O123*H123</f>
        <v>0</v>
      </c>
      <c r="Q123" s="193">
        <v>0</v>
      </c>
      <c r="R123" s="193">
        <f>Q123*H123</f>
        <v>0</v>
      </c>
      <c r="S123" s="193">
        <v>0</v>
      </c>
      <c r="T123" s="194">
        <f>S123*H123</f>
        <v>0</v>
      </c>
      <c r="AR123" s="93" t="s">
        <v>176</v>
      </c>
      <c r="AT123" s="93" t="s">
        <v>171</v>
      </c>
      <c r="AU123" s="93" t="s">
        <v>81</v>
      </c>
      <c r="AY123" s="93" t="s">
        <v>169</v>
      </c>
      <c r="BE123" s="195">
        <f>IF(N123="základní",J123,0)</f>
        <v>0</v>
      </c>
      <c r="BF123" s="195">
        <f>IF(N123="snížená",J123,0)</f>
        <v>0</v>
      </c>
      <c r="BG123" s="195">
        <f>IF(N123="zákl. přenesená",J123,0)</f>
        <v>0</v>
      </c>
      <c r="BH123" s="195">
        <f>IF(N123="sníž. přenesená",J123,0)</f>
        <v>0</v>
      </c>
      <c r="BI123" s="195">
        <f>IF(N123="nulová",J123,0)</f>
        <v>0</v>
      </c>
      <c r="BJ123" s="93" t="s">
        <v>79</v>
      </c>
      <c r="BK123" s="195">
        <f>ROUND(I123*H123,2)</f>
        <v>0</v>
      </c>
      <c r="BL123" s="93" t="s">
        <v>176</v>
      </c>
      <c r="BM123" s="93" t="s">
        <v>206</v>
      </c>
    </row>
    <row r="124" spans="2:47" s="103" customFormat="1" ht="94.5">
      <c r="B124" s="104"/>
      <c r="D124" s="198" t="s">
        <v>207</v>
      </c>
      <c r="F124" s="220" t="s">
        <v>208</v>
      </c>
      <c r="L124" s="104"/>
      <c r="M124" s="221"/>
      <c r="N124" s="105"/>
      <c r="O124" s="105"/>
      <c r="P124" s="105"/>
      <c r="Q124" s="105"/>
      <c r="R124" s="105"/>
      <c r="S124" s="105"/>
      <c r="T124" s="222"/>
      <c r="AT124" s="93" t="s">
        <v>207</v>
      </c>
      <c r="AU124" s="93" t="s">
        <v>81</v>
      </c>
    </row>
    <row r="125" spans="2:51" s="197" customFormat="1" ht="13.5">
      <c r="B125" s="196"/>
      <c r="D125" s="198" t="s">
        <v>178</v>
      </c>
      <c r="E125" s="199" t="s">
        <v>5</v>
      </c>
      <c r="F125" s="200" t="s">
        <v>209</v>
      </c>
      <c r="H125" s="199" t="s">
        <v>5</v>
      </c>
      <c r="L125" s="196"/>
      <c r="M125" s="201"/>
      <c r="N125" s="202"/>
      <c r="O125" s="202"/>
      <c r="P125" s="202"/>
      <c r="Q125" s="202"/>
      <c r="R125" s="202"/>
      <c r="S125" s="202"/>
      <c r="T125" s="203"/>
      <c r="AT125" s="199" t="s">
        <v>178</v>
      </c>
      <c r="AU125" s="199" t="s">
        <v>81</v>
      </c>
      <c r="AV125" s="197" t="s">
        <v>79</v>
      </c>
      <c r="AW125" s="197" t="s">
        <v>35</v>
      </c>
      <c r="AX125" s="197" t="s">
        <v>71</v>
      </c>
      <c r="AY125" s="199" t="s">
        <v>169</v>
      </c>
    </row>
    <row r="126" spans="2:51" s="205" customFormat="1" ht="13.5">
      <c r="B126" s="204"/>
      <c r="D126" s="198" t="s">
        <v>178</v>
      </c>
      <c r="E126" s="206" t="s">
        <v>5</v>
      </c>
      <c r="F126" s="207" t="s">
        <v>210</v>
      </c>
      <c r="H126" s="208">
        <v>77.251</v>
      </c>
      <c r="L126" s="204"/>
      <c r="M126" s="209"/>
      <c r="N126" s="210"/>
      <c r="O126" s="210"/>
      <c r="P126" s="210"/>
      <c r="Q126" s="210"/>
      <c r="R126" s="210"/>
      <c r="S126" s="210"/>
      <c r="T126" s="211"/>
      <c r="AT126" s="206" t="s">
        <v>178</v>
      </c>
      <c r="AU126" s="206" t="s">
        <v>81</v>
      </c>
      <c r="AV126" s="205" t="s">
        <v>81</v>
      </c>
      <c r="AW126" s="205" t="s">
        <v>35</v>
      </c>
      <c r="AX126" s="205" t="s">
        <v>71</v>
      </c>
      <c r="AY126" s="206" t="s">
        <v>169</v>
      </c>
    </row>
    <row r="127" spans="2:51" s="205" customFormat="1" ht="13.5">
      <c r="B127" s="204"/>
      <c r="D127" s="198" t="s">
        <v>178</v>
      </c>
      <c r="E127" s="206" t="s">
        <v>5</v>
      </c>
      <c r="F127" s="207" t="s">
        <v>211</v>
      </c>
      <c r="H127" s="208">
        <v>8.998</v>
      </c>
      <c r="L127" s="204"/>
      <c r="M127" s="209"/>
      <c r="N127" s="210"/>
      <c r="O127" s="210"/>
      <c r="P127" s="210"/>
      <c r="Q127" s="210"/>
      <c r="R127" s="210"/>
      <c r="S127" s="210"/>
      <c r="T127" s="211"/>
      <c r="AT127" s="206" t="s">
        <v>178</v>
      </c>
      <c r="AU127" s="206" t="s">
        <v>81</v>
      </c>
      <c r="AV127" s="205" t="s">
        <v>81</v>
      </c>
      <c r="AW127" s="205" t="s">
        <v>35</v>
      </c>
      <c r="AX127" s="205" t="s">
        <v>71</v>
      </c>
      <c r="AY127" s="206" t="s">
        <v>169</v>
      </c>
    </row>
    <row r="128" spans="2:51" s="205" customFormat="1" ht="13.5">
      <c r="B128" s="204"/>
      <c r="D128" s="198" t="s">
        <v>178</v>
      </c>
      <c r="E128" s="206" t="s">
        <v>5</v>
      </c>
      <c r="F128" s="207" t="s">
        <v>212</v>
      </c>
      <c r="H128" s="208">
        <v>170.307</v>
      </c>
      <c r="L128" s="204"/>
      <c r="M128" s="209"/>
      <c r="N128" s="210"/>
      <c r="O128" s="210"/>
      <c r="P128" s="210"/>
      <c r="Q128" s="210"/>
      <c r="R128" s="210"/>
      <c r="S128" s="210"/>
      <c r="T128" s="211"/>
      <c r="AT128" s="206" t="s">
        <v>178</v>
      </c>
      <c r="AU128" s="206" t="s">
        <v>81</v>
      </c>
      <c r="AV128" s="205" t="s">
        <v>81</v>
      </c>
      <c r="AW128" s="205" t="s">
        <v>35</v>
      </c>
      <c r="AX128" s="205" t="s">
        <v>71</v>
      </c>
      <c r="AY128" s="206" t="s">
        <v>169</v>
      </c>
    </row>
    <row r="129" spans="2:51" s="205" customFormat="1" ht="13.5">
      <c r="B129" s="204"/>
      <c r="D129" s="198" t="s">
        <v>178</v>
      </c>
      <c r="E129" s="206" t="s">
        <v>5</v>
      </c>
      <c r="F129" s="207" t="s">
        <v>213</v>
      </c>
      <c r="H129" s="208">
        <v>10.262</v>
      </c>
      <c r="L129" s="204"/>
      <c r="M129" s="209"/>
      <c r="N129" s="210"/>
      <c r="O129" s="210"/>
      <c r="P129" s="210"/>
      <c r="Q129" s="210"/>
      <c r="R129" s="210"/>
      <c r="S129" s="210"/>
      <c r="T129" s="211"/>
      <c r="AT129" s="206" t="s">
        <v>178</v>
      </c>
      <c r="AU129" s="206" t="s">
        <v>81</v>
      </c>
      <c r="AV129" s="205" t="s">
        <v>81</v>
      </c>
      <c r="AW129" s="205" t="s">
        <v>35</v>
      </c>
      <c r="AX129" s="205" t="s">
        <v>71</v>
      </c>
      <c r="AY129" s="206" t="s">
        <v>169</v>
      </c>
    </row>
    <row r="130" spans="2:51" s="205" customFormat="1" ht="13.5">
      <c r="B130" s="204"/>
      <c r="D130" s="198" t="s">
        <v>178</v>
      </c>
      <c r="E130" s="206" t="s">
        <v>5</v>
      </c>
      <c r="F130" s="207" t="s">
        <v>214</v>
      </c>
      <c r="H130" s="208">
        <v>100</v>
      </c>
      <c r="L130" s="204"/>
      <c r="M130" s="209"/>
      <c r="N130" s="210"/>
      <c r="O130" s="210"/>
      <c r="P130" s="210"/>
      <c r="Q130" s="210"/>
      <c r="R130" s="210"/>
      <c r="S130" s="210"/>
      <c r="T130" s="211"/>
      <c r="AT130" s="206" t="s">
        <v>178</v>
      </c>
      <c r="AU130" s="206" t="s">
        <v>81</v>
      </c>
      <c r="AV130" s="205" t="s">
        <v>81</v>
      </c>
      <c r="AW130" s="205" t="s">
        <v>35</v>
      </c>
      <c r="AX130" s="205" t="s">
        <v>71</v>
      </c>
      <c r="AY130" s="206" t="s">
        <v>169</v>
      </c>
    </row>
    <row r="131" spans="2:51" s="197" customFormat="1" ht="13.5">
      <c r="B131" s="196"/>
      <c r="D131" s="198" t="s">
        <v>178</v>
      </c>
      <c r="E131" s="199" t="s">
        <v>5</v>
      </c>
      <c r="F131" s="200" t="s">
        <v>215</v>
      </c>
      <c r="H131" s="199" t="s">
        <v>5</v>
      </c>
      <c r="L131" s="196"/>
      <c r="M131" s="201"/>
      <c r="N131" s="202"/>
      <c r="O131" s="202"/>
      <c r="P131" s="202"/>
      <c r="Q131" s="202"/>
      <c r="R131" s="202"/>
      <c r="S131" s="202"/>
      <c r="T131" s="203"/>
      <c r="AT131" s="199" t="s">
        <v>178</v>
      </c>
      <c r="AU131" s="199" t="s">
        <v>81</v>
      </c>
      <c r="AV131" s="197" t="s">
        <v>79</v>
      </c>
      <c r="AW131" s="197" t="s">
        <v>35</v>
      </c>
      <c r="AX131" s="197" t="s">
        <v>71</v>
      </c>
      <c r="AY131" s="199" t="s">
        <v>169</v>
      </c>
    </row>
    <row r="132" spans="2:51" s="205" customFormat="1" ht="13.5">
      <c r="B132" s="204"/>
      <c r="D132" s="198" t="s">
        <v>178</v>
      </c>
      <c r="E132" s="206" t="s">
        <v>5</v>
      </c>
      <c r="F132" s="207" t="s">
        <v>216</v>
      </c>
      <c r="H132" s="208">
        <v>66.114</v>
      </c>
      <c r="L132" s="204"/>
      <c r="M132" s="209"/>
      <c r="N132" s="210"/>
      <c r="O132" s="210"/>
      <c r="P132" s="210"/>
      <c r="Q132" s="210"/>
      <c r="R132" s="210"/>
      <c r="S132" s="210"/>
      <c r="T132" s="211"/>
      <c r="AT132" s="206" t="s">
        <v>178</v>
      </c>
      <c r="AU132" s="206" t="s">
        <v>81</v>
      </c>
      <c r="AV132" s="205" t="s">
        <v>81</v>
      </c>
      <c r="AW132" s="205" t="s">
        <v>35</v>
      </c>
      <c r="AX132" s="205" t="s">
        <v>71</v>
      </c>
      <c r="AY132" s="206" t="s">
        <v>169</v>
      </c>
    </row>
    <row r="133" spans="2:51" s="197" customFormat="1" ht="13.5">
      <c r="B133" s="196"/>
      <c r="D133" s="198" t="s">
        <v>178</v>
      </c>
      <c r="E133" s="199" t="s">
        <v>5</v>
      </c>
      <c r="F133" s="200" t="s">
        <v>217</v>
      </c>
      <c r="H133" s="199" t="s">
        <v>5</v>
      </c>
      <c r="L133" s="196"/>
      <c r="M133" s="201"/>
      <c r="N133" s="202"/>
      <c r="O133" s="202"/>
      <c r="P133" s="202"/>
      <c r="Q133" s="202"/>
      <c r="R133" s="202"/>
      <c r="S133" s="202"/>
      <c r="T133" s="203"/>
      <c r="AT133" s="199" t="s">
        <v>178</v>
      </c>
      <c r="AU133" s="199" t="s">
        <v>81</v>
      </c>
      <c r="AV133" s="197" t="s">
        <v>79</v>
      </c>
      <c r="AW133" s="197" t="s">
        <v>35</v>
      </c>
      <c r="AX133" s="197" t="s">
        <v>71</v>
      </c>
      <c r="AY133" s="199" t="s">
        <v>169</v>
      </c>
    </row>
    <row r="134" spans="2:51" s="205" customFormat="1" ht="13.5">
      <c r="B134" s="204"/>
      <c r="D134" s="198" t="s">
        <v>178</v>
      </c>
      <c r="E134" s="206" t="s">
        <v>5</v>
      </c>
      <c r="F134" s="207" t="s">
        <v>218</v>
      </c>
      <c r="H134" s="208">
        <v>17.28</v>
      </c>
      <c r="L134" s="204"/>
      <c r="M134" s="209"/>
      <c r="N134" s="210"/>
      <c r="O134" s="210"/>
      <c r="P134" s="210"/>
      <c r="Q134" s="210"/>
      <c r="R134" s="210"/>
      <c r="S134" s="210"/>
      <c r="T134" s="211"/>
      <c r="AT134" s="206" t="s">
        <v>178</v>
      </c>
      <c r="AU134" s="206" t="s">
        <v>81</v>
      </c>
      <c r="AV134" s="205" t="s">
        <v>81</v>
      </c>
      <c r="AW134" s="205" t="s">
        <v>35</v>
      </c>
      <c r="AX134" s="205" t="s">
        <v>71</v>
      </c>
      <c r="AY134" s="206" t="s">
        <v>169</v>
      </c>
    </row>
    <row r="135" spans="2:51" s="197" customFormat="1" ht="13.5">
      <c r="B135" s="196"/>
      <c r="D135" s="198" t="s">
        <v>178</v>
      </c>
      <c r="E135" s="199" t="s">
        <v>5</v>
      </c>
      <c r="F135" s="200" t="s">
        <v>219</v>
      </c>
      <c r="H135" s="199" t="s">
        <v>5</v>
      </c>
      <c r="L135" s="196"/>
      <c r="M135" s="201"/>
      <c r="N135" s="202"/>
      <c r="O135" s="202"/>
      <c r="P135" s="202"/>
      <c r="Q135" s="202"/>
      <c r="R135" s="202"/>
      <c r="S135" s="202"/>
      <c r="T135" s="203"/>
      <c r="AT135" s="199" t="s">
        <v>178</v>
      </c>
      <c r="AU135" s="199" t="s">
        <v>81</v>
      </c>
      <c r="AV135" s="197" t="s">
        <v>79</v>
      </c>
      <c r="AW135" s="197" t="s">
        <v>35</v>
      </c>
      <c r="AX135" s="197" t="s">
        <v>71</v>
      </c>
      <c r="AY135" s="199" t="s">
        <v>169</v>
      </c>
    </row>
    <row r="136" spans="2:51" s="205" customFormat="1" ht="13.5">
      <c r="B136" s="204"/>
      <c r="D136" s="198" t="s">
        <v>178</v>
      </c>
      <c r="E136" s="206" t="s">
        <v>5</v>
      </c>
      <c r="F136" s="207" t="s">
        <v>220</v>
      </c>
      <c r="H136" s="208">
        <v>3.2</v>
      </c>
      <c r="L136" s="204"/>
      <c r="M136" s="209"/>
      <c r="N136" s="210"/>
      <c r="O136" s="210"/>
      <c r="P136" s="210"/>
      <c r="Q136" s="210"/>
      <c r="R136" s="210"/>
      <c r="S136" s="210"/>
      <c r="T136" s="211"/>
      <c r="AT136" s="206" t="s">
        <v>178</v>
      </c>
      <c r="AU136" s="206" t="s">
        <v>81</v>
      </c>
      <c r="AV136" s="205" t="s">
        <v>81</v>
      </c>
      <c r="AW136" s="205" t="s">
        <v>35</v>
      </c>
      <c r="AX136" s="205" t="s">
        <v>71</v>
      </c>
      <c r="AY136" s="206" t="s">
        <v>169</v>
      </c>
    </row>
    <row r="137" spans="2:51" s="213" customFormat="1" ht="13.5">
      <c r="B137" s="212"/>
      <c r="D137" s="198" t="s">
        <v>178</v>
      </c>
      <c r="E137" s="214" t="s">
        <v>5</v>
      </c>
      <c r="F137" s="215" t="s">
        <v>181</v>
      </c>
      <c r="H137" s="216">
        <v>453.412</v>
      </c>
      <c r="L137" s="212"/>
      <c r="M137" s="217"/>
      <c r="N137" s="218"/>
      <c r="O137" s="218"/>
      <c r="P137" s="218"/>
      <c r="Q137" s="218"/>
      <c r="R137" s="218"/>
      <c r="S137" s="218"/>
      <c r="T137" s="219"/>
      <c r="AT137" s="214" t="s">
        <v>178</v>
      </c>
      <c r="AU137" s="214" t="s">
        <v>81</v>
      </c>
      <c r="AV137" s="213" t="s">
        <v>176</v>
      </c>
      <c r="AW137" s="213" t="s">
        <v>35</v>
      </c>
      <c r="AX137" s="213" t="s">
        <v>79</v>
      </c>
      <c r="AY137" s="214" t="s">
        <v>169</v>
      </c>
    </row>
    <row r="138" spans="2:65" s="103" customFormat="1" ht="38.25" customHeight="1">
      <c r="B138" s="104"/>
      <c r="C138" s="185">
        <f>MAX($C$106:C137)+1</f>
        <v>7</v>
      </c>
      <c r="D138" s="185" t="s">
        <v>171</v>
      </c>
      <c r="E138" s="186" t="s">
        <v>222</v>
      </c>
      <c r="F138" s="187" t="s">
        <v>223</v>
      </c>
      <c r="G138" s="188" t="s">
        <v>205</v>
      </c>
      <c r="H138" s="189">
        <v>453.412</v>
      </c>
      <c r="I138" s="87"/>
      <c r="J138" s="190">
        <f>ROUND(I138*H138,2)</f>
        <v>0</v>
      </c>
      <c r="K138" s="187" t="s">
        <v>175</v>
      </c>
      <c r="L138" s="104"/>
      <c r="M138" s="191" t="s">
        <v>5</v>
      </c>
      <c r="N138" s="192" t="s">
        <v>42</v>
      </c>
      <c r="O138" s="105"/>
      <c r="P138" s="193">
        <f>O138*H138</f>
        <v>0</v>
      </c>
      <c r="Q138" s="193">
        <v>0</v>
      </c>
      <c r="R138" s="193">
        <f>Q138*H138</f>
        <v>0</v>
      </c>
      <c r="S138" s="193">
        <v>0</v>
      </c>
      <c r="T138" s="194">
        <f>S138*H138</f>
        <v>0</v>
      </c>
      <c r="AR138" s="93" t="s">
        <v>176</v>
      </c>
      <c r="AT138" s="93" t="s">
        <v>171</v>
      </c>
      <c r="AU138" s="93" t="s">
        <v>81</v>
      </c>
      <c r="AY138" s="93" t="s">
        <v>169</v>
      </c>
      <c r="BE138" s="195">
        <f>IF(N138="základní",J138,0)</f>
        <v>0</v>
      </c>
      <c r="BF138" s="195">
        <f>IF(N138="snížená",J138,0)</f>
        <v>0</v>
      </c>
      <c r="BG138" s="195">
        <f>IF(N138="zákl. přenesená",J138,0)</f>
        <v>0</v>
      </c>
      <c r="BH138" s="195">
        <f>IF(N138="sníž. přenesená",J138,0)</f>
        <v>0</v>
      </c>
      <c r="BI138" s="195">
        <f>IF(N138="nulová",J138,0)</f>
        <v>0</v>
      </c>
      <c r="BJ138" s="93" t="s">
        <v>79</v>
      </c>
      <c r="BK138" s="195">
        <f>ROUND(I138*H138,2)</f>
        <v>0</v>
      </c>
      <c r="BL138" s="93" t="s">
        <v>176</v>
      </c>
      <c r="BM138" s="93" t="s">
        <v>224</v>
      </c>
    </row>
    <row r="139" spans="2:47" s="103" customFormat="1" ht="94.5">
      <c r="B139" s="104"/>
      <c r="D139" s="198" t="s">
        <v>207</v>
      </c>
      <c r="F139" s="220" t="s">
        <v>208</v>
      </c>
      <c r="L139" s="104"/>
      <c r="M139" s="221"/>
      <c r="N139" s="105"/>
      <c r="O139" s="105"/>
      <c r="P139" s="105"/>
      <c r="Q139" s="105"/>
      <c r="R139" s="105"/>
      <c r="S139" s="105"/>
      <c r="T139" s="222"/>
      <c r="AT139" s="93" t="s">
        <v>207</v>
      </c>
      <c r="AU139" s="93" t="s">
        <v>81</v>
      </c>
    </row>
    <row r="140" spans="2:65" s="103" customFormat="1" ht="25.5" customHeight="1">
      <c r="B140" s="104"/>
      <c r="C140" s="185">
        <f>MAX($C$106:C139)+1</f>
        <v>8</v>
      </c>
      <c r="D140" s="185" t="s">
        <v>171</v>
      </c>
      <c r="E140" s="186" t="s">
        <v>226</v>
      </c>
      <c r="F140" s="187" t="s">
        <v>227</v>
      </c>
      <c r="G140" s="188" t="s">
        <v>205</v>
      </c>
      <c r="H140" s="189">
        <v>845</v>
      </c>
      <c r="I140" s="87"/>
      <c r="J140" s="190">
        <f>ROUND(I140*H140,2)</f>
        <v>0</v>
      </c>
      <c r="K140" s="187" t="s">
        <v>175</v>
      </c>
      <c r="L140" s="104"/>
      <c r="M140" s="191" t="s">
        <v>5</v>
      </c>
      <c r="N140" s="192" t="s">
        <v>42</v>
      </c>
      <c r="O140" s="105"/>
      <c r="P140" s="193">
        <f>O140*H140</f>
        <v>0</v>
      </c>
      <c r="Q140" s="193">
        <v>0</v>
      </c>
      <c r="R140" s="193">
        <f>Q140*H140</f>
        <v>0</v>
      </c>
      <c r="S140" s="193">
        <v>0</v>
      </c>
      <c r="T140" s="194">
        <f>S140*H140</f>
        <v>0</v>
      </c>
      <c r="AR140" s="93" t="s">
        <v>176</v>
      </c>
      <c r="AT140" s="93" t="s">
        <v>171</v>
      </c>
      <c r="AU140" s="93" t="s">
        <v>81</v>
      </c>
      <c r="AY140" s="93" t="s">
        <v>169</v>
      </c>
      <c r="BE140" s="195">
        <f>IF(N140="základní",J140,0)</f>
        <v>0</v>
      </c>
      <c r="BF140" s="195">
        <f>IF(N140="snížená",J140,0)</f>
        <v>0</v>
      </c>
      <c r="BG140" s="195">
        <f>IF(N140="zákl. přenesená",J140,0)</f>
        <v>0</v>
      </c>
      <c r="BH140" s="195">
        <f>IF(N140="sníž. přenesená",J140,0)</f>
        <v>0</v>
      </c>
      <c r="BI140" s="195">
        <f>IF(N140="nulová",J140,0)</f>
        <v>0</v>
      </c>
      <c r="BJ140" s="93" t="s">
        <v>79</v>
      </c>
      <c r="BK140" s="195">
        <f>ROUND(I140*H140,2)</f>
        <v>0</v>
      </c>
      <c r="BL140" s="93" t="s">
        <v>176</v>
      </c>
      <c r="BM140" s="93" t="s">
        <v>228</v>
      </c>
    </row>
    <row r="141" spans="2:47" s="103" customFormat="1" ht="202.5">
      <c r="B141" s="104"/>
      <c r="D141" s="198" t="s">
        <v>207</v>
      </c>
      <c r="F141" s="220" t="s">
        <v>229</v>
      </c>
      <c r="L141" s="104"/>
      <c r="M141" s="221"/>
      <c r="N141" s="105"/>
      <c r="O141" s="105"/>
      <c r="P141" s="105"/>
      <c r="Q141" s="105"/>
      <c r="R141" s="105"/>
      <c r="S141" s="105"/>
      <c r="T141" s="222"/>
      <c r="AT141" s="93" t="s">
        <v>207</v>
      </c>
      <c r="AU141" s="93" t="s">
        <v>81</v>
      </c>
    </row>
    <row r="142" spans="2:51" s="205" customFormat="1" ht="13.5">
      <c r="B142" s="204"/>
      <c r="D142" s="198" t="s">
        <v>178</v>
      </c>
      <c r="E142" s="206" t="s">
        <v>5</v>
      </c>
      <c r="F142" s="207" t="s">
        <v>230</v>
      </c>
      <c r="H142" s="208">
        <v>690</v>
      </c>
      <c r="L142" s="204"/>
      <c r="M142" s="209"/>
      <c r="N142" s="210"/>
      <c r="O142" s="210"/>
      <c r="P142" s="210"/>
      <c r="Q142" s="210"/>
      <c r="R142" s="210"/>
      <c r="S142" s="210"/>
      <c r="T142" s="211"/>
      <c r="AT142" s="206" t="s">
        <v>178</v>
      </c>
      <c r="AU142" s="206" t="s">
        <v>81</v>
      </c>
      <c r="AV142" s="205" t="s">
        <v>81</v>
      </c>
      <c r="AW142" s="205" t="s">
        <v>35</v>
      </c>
      <c r="AX142" s="205" t="s">
        <v>71</v>
      </c>
      <c r="AY142" s="206" t="s">
        <v>169</v>
      </c>
    </row>
    <row r="143" spans="2:51" s="205" customFormat="1" ht="13.5">
      <c r="B143" s="204"/>
      <c r="D143" s="198" t="s">
        <v>178</v>
      </c>
      <c r="E143" s="206" t="s">
        <v>5</v>
      </c>
      <c r="F143" s="207" t="s">
        <v>231</v>
      </c>
      <c r="H143" s="208">
        <v>155</v>
      </c>
      <c r="L143" s="204"/>
      <c r="M143" s="209"/>
      <c r="N143" s="210"/>
      <c r="O143" s="210"/>
      <c r="P143" s="210"/>
      <c r="Q143" s="210"/>
      <c r="R143" s="210"/>
      <c r="S143" s="210"/>
      <c r="T143" s="211"/>
      <c r="AT143" s="206" t="s">
        <v>178</v>
      </c>
      <c r="AU143" s="206" t="s">
        <v>81</v>
      </c>
      <c r="AV143" s="205" t="s">
        <v>81</v>
      </c>
      <c r="AW143" s="205" t="s">
        <v>35</v>
      </c>
      <c r="AX143" s="205" t="s">
        <v>71</v>
      </c>
      <c r="AY143" s="206" t="s">
        <v>169</v>
      </c>
    </row>
    <row r="144" spans="2:51" s="213" customFormat="1" ht="13.5">
      <c r="B144" s="212"/>
      <c r="D144" s="198" t="s">
        <v>178</v>
      </c>
      <c r="E144" s="214" t="s">
        <v>5</v>
      </c>
      <c r="F144" s="215" t="s">
        <v>181</v>
      </c>
      <c r="H144" s="216">
        <v>845</v>
      </c>
      <c r="L144" s="212"/>
      <c r="M144" s="217"/>
      <c r="N144" s="218"/>
      <c r="O144" s="218"/>
      <c r="P144" s="218"/>
      <c r="Q144" s="218"/>
      <c r="R144" s="218"/>
      <c r="S144" s="218"/>
      <c r="T144" s="219"/>
      <c r="AT144" s="214" t="s">
        <v>178</v>
      </c>
      <c r="AU144" s="214" t="s">
        <v>81</v>
      </c>
      <c r="AV144" s="213" t="s">
        <v>176</v>
      </c>
      <c r="AW144" s="213" t="s">
        <v>35</v>
      </c>
      <c r="AX144" s="213" t="s">
        <v>79</v>
      </c>
      <c r="AY144" s="214" t="s">
        <v>169</v>
      </c>
    </row>
    <row r="145" spans="2:65" s="103" customFormat="1" ht="25.5" customHeight="1">
      <c r="B145" s="104"/>
      <c r="C145" s="185">
        <f>MAX($C$106:C144)+1</f>
        <v>9</v>
      </c>
      <c r="D145" s="185" t="s">
        <v>171</v>
      </c>
      <c r="E145" s="186" t="s">
        <v>233</v>
      </c>
      <c r="F145" s="187" t="s">
        <v>234</v>
      </c>
      <c r="G145" s="188" t="s">
        <v>205</v>
      </c>
      <c r="H145" s="189">
        <v>845</v>
      </c>
      <c r="I145" s="87"/>
      <c r="J145" s="190">
        <f>ROUND(I145*H145,2)</f>
        <v>0</v>
      </c>
      <c r="K145" s="187" t="s">
        <v>175</v>
      </c>
      <c r="L145" s="104"/>
      <c r="M145" s="191" t="s">
        <v>5</v>
      </c>
      <c r="N145" s="192" t="s">
        <v>42</v>
      </c>
      <c r="O145" s="105"/>
      <c r="P145" s="193">
        <f>O145*H145</f>
        <v>0</v>
      </c>
      <c r="Q145" s="193">
        <v>0</v>
      </c>
      <c r="R145" s="193">
        <f>Q145*H145</f>
        <v>0</v>
      </c>
      <c r="S145" s="193">
        <v>0</v>
      </c>
      <c r="T145" s="194">
        <f>S145*H145</f>
        <v>0</v>
      </c>
      <c r="AR145" s="93" t="s">
        <v>176</v>
      </c>
      <c r="AT145" s="93" t="s">
        <v>171</v>
      </c>
      <c r="AU145" s="93" t="s">
        <v>81</v>
      </c>
      <c r="AY145" s="93" t="s">
        <v>169</v>
      </c>
      <c r="BE145" s="195">
        <f>IF(N145="základní",J145,0)</f>
        <v>0</v>
      </c>
      <c r="BF145" s="195">
        <f>IF(N145="snížená",J145,0)</f>
        <v>0</v>
      </c>
      <c r="BG145" s="195">
        <f>IF(N145="zákl. přenesená",J145,0)</f>
        <v>0</v>
      </c>
      <c r="BH145" s="195">
        <f>IF(N145="sníž. přenesená",J145,0)</f>
        <v>0</v>
      </c>
      <c r="BI145" s="195">
        <f>IF(N145="nulová",J145,0)</f>
        <v>0</v>
      </c>
      <c r="BJ145" s="93" t="s">
        <v>79</v>
      </c>
      <c r="BK145" s="195">
        <f>ROUND(I145*H145,2)</f>
        <v>0</v>
      </c>
      <c r="BL145" s="93" t="s">
        <v>176</v>
      </c>
      <c r="BM145" s="93" t="s">
        <v>235</v>
      </c>
    </row>
    <row r="146" spans="2:47" s="103" customFormat="1" ht="202.5">
      <c r="B146" s="104"/>
      <c r="D146" s="198" t="s">
        <v>207</v>
      </c>
      <c r="F146" s="220" t="s">
        <v>229</v>
      </c>
      <c r="L146" s="104"/>
      <c r="M146" s="221"/>
      <c r="N146" s="105"/>
      <c r="O146" s="105"/>
      <c r="P146" s="105"/>
      <c r="Q146" s="105"/>
      <c r="R146" s="105"/>
      <c r="S146" s="105"/>
      <c r="T146" s="222"/>
      <c r="AT146" s="93" t="s">
        <v>207</v>
      </c>
      <c r="AU146" s="93" t="s">
        <v>81</v>
      </c>
    </row>
    <row r="147" spans="2:65" s="103" customFormat="1" ht="25.5" customHeight="1">
      <c r="B147" s="104"/>
      <c r="C147" s="185">
        <f>MAX($C$106:C146)+1</f>
        <v>10</v>
      </c>
      <c r="D147" s="185" t="s">
        <v>171</v>
      </c>
      <c r="E147" s="186" t="s">
        <v>236</v>
      </c>
      <c r="F147" s="187" t="s">
        <v>237</v>
      </c>
      <c r="G147" s="188" t="s">
        <v>205</v>
      </c>
      <c r="H147" s="189">
        <v>85.468</v>
      </c>
      <c r="I147" s="87"/>
      <c r="J147" s="190">
        <f>ROUND(I147*H147,2)</f>
        <v>0</v>
      </c>
      <c r="K147" s="187" t="s">
        <v>175</v>
      </c>
      <c r="L147" s="104"/>
      <c r="M147" s="191" t="s">
        <v>5</v>
      </c>
      <c r="N147" s="192" t="s">
        <v>42</v>
      </c>
      <c r="O147" s="105"/>
      <c r="P147" s="193">
        <f>O147*H147</f>
        <v>0</v>
      </c>
      <c r="Q147" s="193">
        <v>0</v>
      </c>
      <c r="R147" s="193">
        <f>Q147*H147</f>
        <v>0</v>
      </c>
      <c r="S147" s="193">
        <v>0</v>
      </c>
      <c r="T147" s="194">
        <f>S147*H147</f>
        <v>0</v>
      </c>
      <c r="AR147" s="93" t="s">
        <v>176</v>
      </c>
      <c r="AT147" s="93" t="s">
        <v>171</v>
      </c>
      <c r="AU147" s="93" t="s">
        <v>81</v>
      </c>
      <c r="AY147" s="93" t="s">
        <v>169</v>
      </c>
      <c r="BE147" s="195">
        <f>IF(N147="základní",J147,0)</f>
        <v>0</v>
      </c>
      <c r="BF147" s="195">
        <f>IF(N147="snížená",J147,0)</f>
        <v>0</v>
      </c>
      <c r="BG147" s="195">
        <f>IF(N147="zákl. přenesená",J147,0)</f>
        <v>0</v>
      </c>
      <c r="BH147" s="195">
        <f>IF(N147="sníž. přenesená",J147,0)</f>
        <v>0</v>
      </c>
      <c r="BI147" s="195">
        <f>IF(N147="nulová",J147,0)</f>
        <v>0</v>
      </c>
      <c r="BJ147" s="93" t="s">
        <v>79</v>
      </c>
      <c r="BK147" s="195">
        <f>ROUND(I147*H147,2)</f>
        <v>0</v>
      </c>
      <c r="BL147" s="93" t="s">
        <v>176</v>
      </c>
      <c r="BM147" s="93" t="s">
        <v>238</v>
      </c>
    </row>
    <row r="148" spans="2:51" s="197" customFormat="1" ht="13.5">
      <c r="B148" s="196"/>
      <c r="D148" s="198" t="s">
        <v>178</v>
      </c>
      <c r="E148" s="199" t="s">
        <v>5</v>
      </c>
      <c r="F148" s="200" t="s">
        <v>239</v>
      </c>
      <c r="H148" s="199" t="s">
        <v>5</v>
      </c>
      <c r="L148" s="196"/>
      <c r="M148" s="201"/>
      <c r="N148" s="202"/>
      <c r="O148" s="202"/>
      <c r="P148" s="202"/>
      <c r="Q148" s="202"/>
      <c r="R148" s="202"/>
      <c r="S148" s="202"/>
      <c r="T148" s="203"/>
      <c r="AT148" s="199" t="s">
        <v>178</v>
      </c>
      <c r="AU148" s="199" t="s">
        <v>81</v>
      </c>
      <c r="AV148" s="197" t="s">
        <v>79</v>
      </c>
      <c r="AW148" s="197" t="s">
        <v>35</v>
      </c>
      <c r="AX148" s="197" t="s">
        <v>71</v>
      </c>
      <c r="AY148" s="199" t="s">
        <v>169</v>
      </c>
    </row>
    <row r="149" spans="2:51" s="205" customFormat="1" ht="13.5">
      <c r="B149" s="204"/>
      <c r="D149" s="198" t="s">
        <v>178</v>
      </c>
      <c r="E149" s="206" t="s">
        <v>5</v>
      </c>
      <c r="F149" s="207" t="s">
        <v>240</v>
      </c>
      <c r="H149" s="208">
        <v>79.068</v>
      </c>
      <c r="L149" s="204"/>
      <c r="M149" s="209"/>
      <c r="N149" s="210"/>
      <c r="O149" s="210"/>
      <c r="P149" s="210"/>
      <c r="Q149" s="210"/>
      <c r="R149" s="210"/>
      <c r="S149" s="210"/>
      <c r="T149" s="211"/>
      <c r="AT149" s="206" t="s">
        <v>178</v>
      </c>
      <c r="AU149" s="206" t="s">
        <v>81</v>
      </c>
      <c r="AV149" s="205" t="s">
        <v>81</v>
      </c>
      <c r="AW149" s="205" t="s">
        <v>35</v>
      </c>
      <c r="AX149" s="205" t="s">
        <v>71</v>
      </c>
      <c r="AY149" s="206" t="s">
        <v>169</v>
      </c>
    </row>
    <row r="150" spans="2:51" s="197" customFormat="1" ht="13.5">
      <c r="B150" s="196"/>
      <c r="D150" s="198" t="s">
        <v>178</v>
      </c>
      <c r="E150" s="199" t="s">
        <v>5</v>
      </c>
      <c r="F150" s="200" t="s">
        <v>241</v>
      </c>
      <c r="H150" s="199" t="s">
        <v>5</v>
      </c>
      <c r="L150" s="196"/>
      <c r="M150" s="201"/>
      <c r="N150" s="202"/>
      <c r="O150" s="202"/>
      <c r="P150" s="202"/>
      <c r="Q150" s="202"/>
      <c r="R150" s="202"/>
      <c r="S150" s="202"/>
      <c r="T150" s="203"/>
      <c r="AT150" s="199" t="s">
        <v>178</v>
      </c>
      <c r="AU150" s="199" t="s">
        <v>81</v>
      </c>
      <c r="AV150" s="197" t="s">
        <v>79</v>
      </c>
      <c r="AW150" s="197" t="s">
        <v>35</v>
      </c>
      <c r="AX150" s="197" t="s">
        <v>71</v>
      </c>
      <c r="AY150" s="199" t="s">
        <v>169</v>
      </c>
    </row>
    <row r="151" spans="2:51" s="205" customFormat="1" ht="13.5">
      <c r="B151" s="204"/>
      <c r="D151" s="198" t="s">
        <v>178</v>
      </c>
      <c r="E151" s="206" t="s">
        <v>5</v>
      </c>
      <c r="F151" s="207" t="s">
        <v>242</v>
      </c>
      <c r="H151" s="208">
        <v>6.4</v>
      </c>
      <c r="L151" s="204"/>
      <c r="M151" s="209"/>
      <c r="N151" s="210"/>
      <c r="O151" s="210"/>
      <c r="P151" s="210"/>
      <c r="Q151" s="210"/>
      <c r="R151" s="210"/>
      <c r="S151" s="210"/>
      <c r="T151" s="211"/>
      <c r="AT151" s="206" t="s">
        <v>178</v>
      </c>
      <c r="AU151" s="206" t="s">
        <v>81</v>
      </c>
      <c r="AV151" s="205" t="s">
        <v>81</v>
      </c>
      <c r="AW151" s="205" t="s">
        <v>35</v>
      </c>
      <c r="AX151" s="205" t="s">
        <v>71</v>
      </c>
      <c r="AY151" s="206" t="s">
        <v>169</v>
      </c>
    </row>
    <row r="152" spans="2:51" s="213" customFormat="1" ht="13.5">
      <c r="B152" s="212"/>
      <c r="D152" s="198" t="s">
        <v>178</v>
      </c>
      <c r="E152" s="214" t="s">
        <v>5</v>
      </c>
      <c r="F152" s="215" t="s">
        <v>181</v>
      </c>
      <c r="H152" s="216">
        <v>85.468</v>
      </c>
      <c r="L152" s="212"/>
      <c r="M152" s="217"/>
      <c r="N152" s="218"/>
      <c r="O152" s="218"/>
      <c r="P152" s="218"/>
      <c r="Q152" s="218"/>
      <c r="R152" s="218"/>
      <c r="S152" s="218"/>
      <c r="T152" s="219"/>
      <c r="AT152" s="214" t="s">
        <v>178</v>
      </c>
      <c r="AU152" s="214" t="s">
        <v>81</v>
      </c>
      <c r="AV152" s="213" t="s">
        <v>176</v>
      </c>
      <c r="AW152" s="213" t="s">
        <v>35</v>
      </c>
      <c r="AX152" s="213" t="s">
        <v>79</v>
      </c>
      <c r="AY152" s="214" t="s">
        <v>169</v>
      </c>
    </row>
    <row r="153" spans="2:65" s="103" customFormat="1" ht="38.25" customHeight="1">
      <c r="B153" s="104"/>
      <c r="C153" s="185">
        <f>MAX($C$106:C152)+1</f>
        <v>11</v>
      </c>
      <c r="D153" s="185" t="s">
        <v>171</v>
      </c>
      <c r="E153" s="186" t="s">
        <v>243</v>
      </c>
      <c r="F153" s="187" t="s">
        <v>244</v>
      </c>
      <c r="G153" s="188" t="s">
        <v>205</v>
      </c>
      <c r="H153" s="189">
        <v>85.468</v>
      </c>
      <c r="I153" s="87"/>
      <c r="J153" s="190">
        <f>ROUND(I153*H153,2)</f>
        <v>0</v>
      </c>
      <c r="K153" s="187" t="s">
        <v>175</v>
      </c>
      <c r="L153" s="104"/>
      <c r="M153" s="191" t="s">
        <v>5</v>
      </c>
      <c r="N153" s="192" t="s">
        <v>42</v>
      </c>
      <c r="O153" s="105"/>
      <c r="P153" s="193">
        <f>O153*H153</f>
        <v>0</v>
      </c>
      <c r="Q153" s="193">
        <v>0</v>
      </c>
      <c r="R153" s="193">
        <f>Q153*H153</f>
        <v>0</v>
      </c>
      <c r="S153" s="193">
        <v>0</v>
      </c>
      <c r="T153" s="194">
        <f>S153*H153</f>
        <v>0</v>
      </c>
      <c r="AR153" s="93" t="s">
        <v>176</v>
      </c>
      <c r="AT153" s="93" t="s">
        <v>171</v>
      </c>
      <c r="AU153" s="93" t="s">
        <v>81</v>
      </c>
      <c r="AY153" s="93" t="s">
        <v>169</v>
      </c>
      <c r="BE153" s="195">
        <f>IF(N153="základní",J153,0)</f>
        <v>0</v>
      </c>
      <c r="BF153" s="195">
        <f>IF(N153="snížená",J153,0)</f>
        <v>0</v>
      </c>
      <c r="BG153" s="195">
        <f>IF(N153="zákl. přenesená",J153,0)</f>
        <v>0</v>
      </c>
      <c r="BH153" s="195">
        <f>IF(N153="sníž. přenesená",J153,0)</f>
        <v>0</v>
      </c>
      <c r="BI153" s="195">
        <f>IF(N153="nulová",J153,0)</f>
        <v>0</v>
      </c>
      <c r="BJ153" s="93" t="s">
        <v>79</v>
      </c>
      <c r="BK153" s="195">
        <f>ROUND(I153*H153,2)</f>
        <v>0</v>
      </c>
      <c r="BL153" s="93" t="s">
        <v>176</v>
      </c>
      <c r="BM153" s="93" t="s">
        <v>245</v>
      </c>
    </row>
    <row r="154" spans="2:65" s="103" customFormat="1" ht="25.5" customHeight="1">
      <c r="B154" s="104"/>
      <c r="C154" s="185">
        <f>MAX($C$106:C153)+1</f>
        <v>12</v>
      </c>
      <c r="D154" s="185" t="s">
        <v>171</v>
      </c>
      <c r="E154" s="186" t="s">
        <v>247</v>
      </c>
      <c r="F154" s="187" t="s">
        <v>248</v>
      </c>
      <c r="G154" s="188" t="s">
        <v>205</v>
      </c>
      <c r="H154" s="189">
        <v>72</v>
      </c>
      <c r="I154" s="87"/>
      <c r="J154" s="190">
        <f>ROUND(I154*H154,2)</f>
        <v>0</v>
      </c>
      <c r="K154" s="187" t="s">
        <v>175</v>
      </c>
      <c r="L154" s="104"/>
      <c r="M154" s="191" t="s">
        <v>5</v>
      </c>
      <c r="N154" s="192" t="s">
        <v>42</v>
      </c>
      <c r="O154" s="105"/>
      <c r="P154" s="193">
        <f>O154*H154</f>
        <v>0</v>
      </c>
      <c r="Q154" s="193">
        <v>0</v>
      </c>
      <c r="R154" s="193">
        <f>Q154*H154</f>
        <v>0</v>
      </c>
      <c r="S154" s="193">
        <v>0</v>
      </c>
      <c r="T154" s="194">
        <f>S154*H154</f>
        <v>0</v>
      </c>
      <c r="AR154" s="93" t="s">
        <v>176</v>
      </c>
      <c r="AT154" s="93" t="s">
        <v>171</v>
      </c>
      <c r="AU154" s="93" t="s">
        <v>81</v>
      </c>
      <c r="AY154" s="93" t="s">
        <v>169</v>
      </c>
      <c r="BE154" s="195">
        <f>IF(N154="základní",J154,0)</f>
        <v>0</v>
      </c>
      <c r="BF154" s="195">
        <f>IF(N154="snížená",J154,0)</f>
        <v>0</v>
      </c>
      <c r="BG154" s="195">
        <f>IF(N154="zákl. přenesená",J154,0)</f>
        <v>0</v>
      </c>
      <c r="BH154" s="195">
        <f>IF(N154="sníž. přenesená",J154,0)</f>
        <v>0</v>
      </c>
      <c r="BI154" s="195">
        <f>IF(N154="nulová",J154,0)</f>
        <v>0</v>
      </c>
      <c r="BJ154" s="93" t="s">
        <v>79</v>
      </c>
      <c r="BK154" s="195">
        <f>ROUND(I154*H154,2)</f>
        <v>0</v>
      </c>
      <c r="BL154" s="93" t="s">
        <v>176</v>
      </c>
      <c r="BM154" s="93" t="s">
        <v>249</v>
      </c>
    </row>
    <row r="155" spans="2:51" s="197" customFormat="1" ht="13.5">
      <c r="B155" s="196"/>
      <c r="D155" s="198" t="s">
        <v>178</v>
      </c>
      <c r="E155" s="199" t="s">
        <v>5</v>
      </c>
      <c r="F155" s="200" t="s">
        <v>250</v>
      </c>
      <c r="H155" s="199" t="s">
        <v>5</v>
      </c>
      <c r="L155" s="196"/>
      <c r="M155" s="201"/>
      <c r="N155" s="202"/>
      <c r="O155" s="202"/>
      <c r="P155" s="202"/>
      <c r="Q155" s="202"/>
      <c r="R155" s="202"/>
      <c r="S155" s="202"/>
      <c r="T155" s="203"/>
      <c r="AT155" s="199" t="s">
        <v>178</v>
      </c>
      <c r="AU155" s="199" t="s">
        <v>81</v>
      </c>
      <c r="AV155" s="197" t="s">
        <v>79</v>
      </c>
      <c r="AW155" s="197" t="s">
        <v>35</v>
      </c>
      <c r="AX155" s="197" t="s">
        <v>71</v>
      </c>
      <c r="AY155" s="199" t="s">
        <v>169</v>
      </c>
    </row>
    <row r="156" spans="2:51" s="205" customFormat="1" ht="13.5">
      <c r="B156" s="204"/>
      <c r="D156" s="198" t="s">
        <v>178</v>
      </c>
      <c r="E156" s="206" t="s">
        <v>5</v>
      </c>
      <c r="F156" s="207" t="s">
        <v>251</v>
      </c>
      <c r="H156" s="208">
        <v>21.6</v>
      </c>
      <c r="L156" s="204"/>
      <c r="M156" s="209"/>
      <c r="N156" s="210"/>
      <c r="O156" s="210"/>
      <c r="P156" s="210"/>
      <c r="Q156" s="210"/>
      <c r="R156" s="210"/>
      <c r="S156" s="210"/>
      <c r="T156" s="211"/>
      <c r="AT156" s="206" t="s">
        <v>178</v>
      </c>
      <c r="AU156" s="206" t="s">
        <v>81</v>
      </c>
      <c r="AV156" s="205" t="s">
        <v>81</v>
      </c>
      <c r="AW156" s="205" t="s">
        <v>35</v>
      </c>
      <c r="AX156" s="205" t="s">
        <v>71</v>
      </c>
      <c r="AY156" s="206" t="s">
        <v>169</v>
      </c>
    </row>
    <row r="157" spans="2:51" s="197" customFormat="1" ht="13.5">
      <c r="B157" s="196"/>
      <c r="D157" s="198" t="s">
        <v>178</v>
      </c>
      <c r="E157" s="199" t="s">
        <v>5</v>
      </c>
      <c r="F157" s="200" t="s">
        <v>92</v>
      </c>
      <c r="H157" s="199" t="s">
        <v>5</v>
      </c>
      <c r="L157" s="196"/>
      <c r="M157" s="201"/>
      <c r="N157" s="202"/>
      <c r="O157" s="202"/>
      <c r="P157" s="202"/>
      <c r="Q157" s="202"/>
      <c r="R157" s="202"/>
      <c r="S157" s="202"/>
      <c r="T157" s="203"/>
      <c r="AT157" s="199" t="s">
        <v>178</v>
      </c>
      <c r="AU157" s="199" t="s">
        <v>81</v>
      </c>
      <c r="AV157" s="197" t="s">
        <v>79</v>
      </c>
      <c r="AW157" s="197" t="s">
        <v>35</v>
      </c>
      <c r="AX157" s="197" t="s">
        <v>71</v>
      </c>
      <c r="AY157" s="199" t="s">
        <v>169</v>
      </c>
    </row>
    <row r="158" spans="2:51" s="205" customFormat="1" ht="13.5">
      <c r="B158" s="204"/>
      <c r="D158" s="198" t="s">
        <v>178</v>
      </c>
      <c r="E158" s="206" t="s">
        <v>5</v>
      </c>
      <c r="F158" s="207" t="s">
        <v>252</v>
      </c>
      <c r="H158" s="208">
        <v>50.4</v>
      </c>
      <c r="L158" s="204"/>
      <c r="M158" s="209"/>
      <c r="N158" s="210"/>
      <c r="O158" s="210"/>
      <c r="P158" s="210"/>
      <c r="Q158" s="210"/>
      <c r="R158" s="210"/>
      <c r="S158" s="210"/>
      <c r="T158" s="211"/>
      <c r="AT158" s="206" t="s">
        <v>178</v>
      </c>
      <c r="AU158" s="206" t="s">
        <v>81</v>
      </c>
      <c r="AV158" s="205" t="s">
        <v>81</v>
      </c>
      <c r="AW158" s="205" t="s">
        <v>35</v>
      </c>
      <c r="AX158" s="205" t="s">
        <v>71</v>
      </c>
      <c r="AY158" s="206" t="s">
        <v>169</v>
      </c>
    </row>
    <row r="159" spans="2:51" s="213" customFormat="1" ht="13.5">
      <c r="B159" s="212"/>
      <c r="D159" s="198" t="s">
        <v>178</v>
      </c>
      <c r="E159" s="214" t="s">
        <v>5</v>
      </c>
      <c r="F159" s="215" t="s">
        <v>181</v>
      </c>
      <c r="H159" s="216">
        <v>72</v>
      </c>
      <c r="L159" s="212"/>
      <c r="M159" s="217"/>
      <c r="N159" s="218"/>
      <c r="O159" s="218"/>
      <c r="P159" s="218"/>
      <c r="Q159" s="218"/>
      <c r="R159" s="218"/>
      <c r="S159" s="218"/>
      <c r="T159" s="219"/>
      <c r="AT159" s="214" t="s">
        <v>178</v>
      </c>
      <c r="AU159" s="214" t="s">
        <v>81</v>
      </c>
      <c r="AV159" s="213" t="s">
        <v>176</v>
      </c>
      <c r="AW159" s="213" t="s">
        <v>35</v>
      </c>
      <c r="AX159" s="213" t="s">
        <v>79</v>
      </c>
      <c r="AY159" s="214" t="s">
        <v>169</v>
      </c>
    </row>
    <row r="160" spans="2:65" s="103" customFormat="1" ht="38.25" customHeight="1">
      <c r="B160" s="104"/>
      <c r="C160" s="185">
        <f>MAX($C$106:C159)+1</f>
        <v>13</v>
      </c>
      <c r="D160" s="185" t="s">
        <v>171</v>
      </c>
      <c r="E160" s="186" t="s">
        <v>254</v>
      </c>
      <c r="F160" s="187" t="s">
        <v>255</v>
      </c>
      <c r="G160" s="188" t="s">
        <v>205</v>
      </c>
      <c r="H160" s="189">
        <v>72</v>
      </c>
      <c r="I160" s="87"/>
      <c r="J160" s="190">
        <f>ROUND(I160*H160,2)</f>
        <v>0</v>
      </c>
      <c r="K160" s="187" t="s">
        <v>175</v>
      </c>
      <c r="L160" s="104"/>
      <c r="M160" s="191" t="s">
        <v>5</v>
      </c>
      <c r="N160" s="192" t="s">
        <v>42</v>
      </c>
      <c r="O160" s="105"/>
      <c r="P160" s="193">
        <f>O160*H160</f>
        <v>0</v>
      </c>
      <c r="Q160" s="193">
        <v>0</v>
      </c>
      <c r="R160" s="193">
        <f>Q160*H160</f>
        <v>0</v>
      </c>
      <c r="S160" s="193">
        <v>0</v>
      </c>
      <c r="T160" s="194">
        <f>S160*H160</f>
        <v>0</v>
      </c>
      <c r="AR160" s="93" t="s">
        <v>176</v>
      </c>
      <c r="AT160" s="93" t="s">
        <v>171</v>
      </c>
      <c r="AU160" s="93" t="s">
        <v>81</v>
      </c>
      <c r="AY160" s="93" t="s">
        <v>169</v>
      </c>
      <c r="BE160" s="195">
        <f>IF(N160="základní",J160,0)</f>
        <v>0</v>
      </c>
      <c r="BF160" s="195">
        <f>IF(N160="snížená",J160,0)</f>
        <v>0</v>
      </c>
      <c r="BG160" s="195">
        <f>IF(N160="zákl. přenesená",J160,0)</f>
        <v>0</v>
      </c>
      <c r="BH160" s="195">
        <f>IF(N160="sníž. přenesená",J160,0)</f>
        <v>0</v>
      </c>
      <c r="BI160" s="195">
        <f>IF(N160="nulová",J160,0)</f>
        <v>0</v>
      </c>
      <c r="BJ160" s="93" t="s">
        <v>79</v>
      </c>
      <c r="BK160" s="195">
        <f>ROUND(I160*H160,2)</f>
        <v>0</v>
      </c>
      <c r="BL160" s="93" t="s">
        <v>176</v>
      </c>
      <c r="BM160" s="93" t="s">
        <v>256</v>
      </c>
    </row>
    <row r="161" spans="2:65" s="103" customFormat="1" ht="25.5" customHeight="1">
      <c r="B161" s="104"/>
      <c r="C161" s="185">
        <f>MAX($C$106:C160)+1</f>
        <v>14</v>
      </c>
      <c r="D161" s="185" t="s">
        <v>171</v>
      </c>
      <c r="E161" s="186" t="s">
        <v>258</v>
      </c>
      <c r="F161" s="187" t="s">
        <v>259</v>
      </c>
      <c r="G161" s="188" t="s">
        <v>188</v>
      </c>
      <c r="H161" s="189">
        <v>120</v>
      </c>
      <c r="I161" s="87"/>
      <c r="J161" s="190">
        <f>ROUND(I161*H161,2)</f>
        <v>0</v>
      </c>
      <c r="K161" s="187" t="s">
        <v>175</v>
      </c>
      <c r="L161" s="104"/>
      <c r="M161" s="191" t="s">
        <v>5</v>
      </c>
      <c r="N161" s="192" t="s">
        <v>42</v>
      </c>
      <c r="O161" s="105"/>
      <c r="P161" s="193">
        <f>O161*H161</f>
        <v>0</v>
      </c>
      <c r="Q161" s="193">
        <v>0.00084</v>
      </c>
      <c r="R161" s="193">
        <f>Q161*H161</f>
        <v>0.1008</v>
      </c>
      <c r="S161" s="193">
        <v>0</v>
      </c>
      <c r="T161" s="194">
        <f>S161*H161</f>
        <v>0</v>
      </c>
      <c r="AR161" s="93" t="s">
        <v>176</v>
      </c>
      <c r="AT161" s="93" t="s">
        <v>171</v>
      </c>
      <c r="AU161" s="93" t="s">
        <v>81</v>
      </c>
      <c r="AY161" s="93" t="s">
        <v>169</v>
      </c>
      <c r="BE161" s="195">
        <f>IF(N161="základní",J161,0)</f>
        <v>0</v>
      </c>
      <c r="BF161" s="195">
        <f>IF(N161="snížená",J161,0)</f>
        <v>0</v>
      </c>
      <c r="BG161" s="195">
        <f>IF(N161="zákl. přenesená",J161,0)</f>
        <v>0</v>
      </c>
      <c r="BH161" s="195">
        <f>IF(N161="sníž. přenesená",J161,0)</f>
        <v>0</v>
      </c>
      <c r="BI161" s="195">
        <f>IF(N161="nulová",J161,0)</f>
        <v>0</v>
      </c>
      <c r="BJ161" s="93" t="s">
        <v>79</v>
      </c>
      <c r="BK161" s="195">
        <f>ROUND(I161*H161,2)</f>
        <v>0</v>
      </c>
      <c r="BL161" s="93" t="s">
        <v>176</v>
      </c>
      <c r="BM161" s="93" t="s">
        <v>260</v>
      </c>
    </row>
    <row r="162" spans="2:51" s="197" customFormat="1" ht="13.5">
      <c r="B162" s="196"/>
      <c r="D162" s="198" t="s">
        <v>178</v>
      </c>
      <c r="E162" s="199" t="s">
        <v>5</v>
      </c>
      <c r="F162" s="200" t="s">
        <v>250</v>
      </c>
      <c r="H162" s="199" t="s">
        <v>5</v>
      </c>
      <c r="L162" s="196"/>
      <c r="M162" s="201"/>
      <c r="N162" s="202"/>
      <c r="O162" s="202"/>
      <c r="P162" s="202"/>
      <c r="Q162" s="202"/>
      <c r="R162" s="202"/>
      <c r="S162" s="202"/>
      <c r="T162" s="203"/>
      <c r="AT162" s="199" t="s">
        <v>178</v>
      </c>
      <c r="AU162" s="199" t="s">
        <v>81</v>
      </c>
      <c r="AV162" s="197" t="s">
        <v>79</v>
      </c>
      <c r="AW162" s="197" t="s">
        <v>35</v>
      </c>
      <c r="AX162" s="197" t="s">
        <v>71</v>
      </c>
      <c r="AY162" s="199" t="s">
        <v>169</v>
      </c>
    </row>
    <row r="163" spans="2:51" s="205" customFormat="1" ht="13.5">
      <c r="B163" s="204"/>
      <c r="D163" s="198" t="s">
        <v>178</v>
      </c>
      <c r="E163" s="206" t="s">
        <v>5</v>
      </c>
      <c r="F163" s="207" t="s">
        <v>261</v>
      </c>
      <c r="H163" s="208">
        <v>36</v>
      </c>
      <c r="L163" s="204"/>
      <c r="M163" s="209"/>
      <c r="N163" s="210"/>
      <c r="O163" s="210"/>
      <c r="P163" s="210"/>
      <c r="Q163" s="210"/>
      <c r="R163" s="210"/>
      <c r="S163" s="210"/>
      <c r="T163" s="211"/>
      <c r="AT163" s="206" t="s">
        <v>178</v>
      </c>
      <c r="AU163" s="206" t="s">
        <v>81</v>
      </c>
      <c r="AV163" s="205" t="s">
        <v>81</v>
      </c>
      <c r="AW163" s="205" t="s">
        <v>35</v>
      </c>
      <c r="AX163" s="205" t="s">
        <v>71</v>
      </c>
      <c r="AY163" s="206" t="s">
        <v>169</v>
      </c>
    </row>
    <row r="164" spans="2:51" s="197" customFormat="1" ht="13.5">
      <c r="B164" s="196"/>
      <c r="D164" s="198" t="s">
        <v>178</v>
      </c>
      <c r="E164" s="199" t="s">
        <v>5</v>
      </c>
      <c r="F164" s="200" t="s">
        <v>92</v>
      </c>
      <c r="H164" s="199" t="s">
        <v>5</v>
      </c>
      <c r="L164" s="196"/>
      <c r="M164" s="201"/>
      <c r="N164" s="202"/>
      <c r="O164" s="202"/>
      <c r="P164" s="202"/>
      <c r="Q164" s="202"/>
      <c r="R164" s="202"/>
      <c r="S164" s="202"/>
      <c r="T164" s="203"/>
      <c r="AT164" s="199" t="s">
        <v>178</v>
      </c>
      <c r="AU164" s="199" t="s">
        <v>81</v>
      </c>
      <c r="AV164" s="197" t="s">
        <v>79</v>
      </c>
      <c r="AW164" s="197" t="s">
        <v>35</v>
      </c>
      <c r="AX164" s="197" t="s">
        <v>71</v>
      </c>
      <c r="AY164" s="199" t="s">
        <v>169</v>
      </c>
    </row>
    <row r="165" spans="2:51" s="205" customFormat="1" ht="13.5">
      <c r="B165" s="204"/>
      <c r="D165" s="198" t="s">
        <v>178</v>
      </c>
      <c r="E165" s="206" t="s">
        <v>5</v>
      </c>
      <c r="F165" s="207" t="s">
        <v>262</v>
      </c>
      <c r="H165" s="208">
        <v>84</v>
      </c>
      <c r="L165" s="204"/>
      <c r="M165" s="209"/>
      <c r="N165" s="210"/>
      <c r="O165" s="210"/>
      <c r="P165" s="210"/>
      <c r="Q165" s="210"/>
      <c r="R165" s="210"/>
      <c r="S165" s="210"/>
      <c r="T165" s="211"/>
      <c r="AT165" s="206" t="s">
        <v>178</v>
      </c>
      <c r="AU165" s="206" t="s">
        <v>81</v>
      </c>
      <c r="AV165" s="205" t="s">
        <v>81</v>
      </c>
      <c r="AW165" s="205" t="s">
        <v>35</v>
      </c>
      <c r="AX165" s="205" t="s">
        <v>71</v>
      </c>
      <c r="AY165" s="206" t="s">
        <v>169</v>
      </c>
    </row>
    <row r="166" spans="2:51" s="213" customFormat="1" ht="13.5">
      <c r="B166" s="212"/>
      <c r="D166" s="198" t="s">
        <v>178</v>
      </c>
      <c r="E166" s="214" t="s">
        <v>5</v>
      </c>
      <c r="F166" s="215" t="s">
        <v>181</v>
      </c>
      <c r="H166" s="216">
        <v>120</v>
      </c>
      <c r="L166" s="212"/>
      <c r="M166" s="217"/>
      <c r="N166" s="218"/>
      <c r="O166" s="218"/>
      <c r="P166" s="218"/>
      <c r="Q166" s="218"/>
      <c r="R166" s="218"/>
      <c r="S166" s="218"/>
      <c r="T166" s="219"/>
      <c r="AT166" s="214" t="s">
        <v>178</v>
      </c>
      <c r="AU166" s="214" t="s">
        <v>81</v>
      </c>
      <c r="AV166" s="213" t="s">
        <v>176</v>
      </c>
      <c r="AW166" s="213" t="s">
        <v>35</v>
      </c>
      <c r="AX166" s="213" t="s">
        <v>79</v>
      </c>
      <c r="AY166" s="214" t="s">
        <v>169</v>
      </c>
    </row>
    <row r="167" spans="2:65" s="103" customFormat="1" ht="25.5" customHeight="1">
      <c r="B167" s="104"/>
      <c r="C167" s="185">
        <f>MAX($C$106:C166)+1</f>
        <v>15</v>
      </c>
      <c r="D167" s="185" t="s">
        <v>171</v>
      </c>
      <c r="E167" s="186" t="s">
        <v>263</v>
      </c>
      <c r="F167" s="187" t="s">
        <v>264</v>
      </c>
      <c r="G167" s="188" t="s">
        <v>188</v>
      </c>
      <c r="H167" s="189">
        <v>120</v>
      </c>
      <c r="I167" s="87"/>
      <c r="J167" s="190">
        <f>ROUND(I167*H167,2)</f>
        <v>0</v>
      </c>
      <c r="K167" s="187" t="s">
        <v>175</v>
      </c>
      <c r="L167" s="104"/>
      <c r="M167" s="191" t="s">
        <v>5</v>
      </c>
      <c r="N167" s="192" t="s">
        <v>42</v>
      </c>
      <c r="O167" s="105"/>
      <c r="P167" s="193">
        <f>O167*H167</f>
        <v>0</v>
      </c>
      <c r="Q167" s="193">
        <v>0</v>
      </c>
      <c r="R167" s="193">
        <f>Q167*H167</f>
        <v>0</v>
      </c>
      <c r="S167" s="193">
        <v>0</v>
      </c>
      <c r="T167" s="194">
        <f>S167*H167</f>
        <v>0</v>
      </c>
      <c r="AR167" s="93" t="s">
        <v>176</v>
      </c>
      <c r="AT167" s="93" t="s">
        <v>171</v>
      </c>
      <c r="AU167" s="93" t="s">
        <v>81</v>
      </c>
      <c r="AY167" s="93" t="s">
        <v>169</v>
      </c>
      <c r="BE167" s="195">
        <f>IF(N167="základní",J167,0)</f>
        <v>0</v>
      </c>
      <c r="BF167" s="195">
        <f>IF(N167="snížená",J167,0)</f>
        <v>0</v>
      </c>
      <c r="BG167" s="195">
        <f>IF(N167="zákl. přenesená",J167,0)</f>
        <v>0</v>
      </c>
      <c r="BH167" s="195">
        <f>IF(N167="sníž. přenesená",J167,0)</f>
        <v>0</v>
      </c>
      <c r="BI167" s="195">
        <f>IF(N167="nulová",J167,0)</f>
        <v>0</v>
      </c>
      <c r="BJ167" s="93" t="s">
        <v>79</v>
      </c>
      <c r="BK167" s="195">
        <f>ROUND(I167*H167,2)</f>
        <v>0</v>
      </c>
      <c r="BL167" s="93" t="s">
        <v>176</v>
      </c>
      <c r="BM167" s="93" t="s">
        <v>265</v>
      </c>
    </row>
    <row r="168" spans="2:65" s="103" customFormat="1" ht="25.5" customHeight="1">
      <c r="B168" s="104"/>
      <c r="C168" s="185">
        <f>MAX($C$106:C167)+1</f>
        <v>16</v>
      </c>
      <c r="D168" s="185" t="s">
        <v>171</v>
      </c>
      <c r="E168" s="186" t="s">
        <v>267</v>
      </c>
      <c r="F168" s="187" t="s">
        <v>268</v>
      </c>
      <c r="G168" s="188" t="s">
        <v>188</v>
      </c>
      <c r="H168" s="189">
        <v>230</v>
      </c>
      <c r="I168" s="87"/>
      <c r="J168" s="190">
        <f>ROUND(I168*H168,2)</f>
        <v>0</v>
      </c>
      <c r="K168" s="187" t="s">
        <v>175</v>
      </c>
      <c r="L168" s="104"/>
      <c r="M168" s="191" t="s">
        <v>5</v>
      </c>
      <c r="N168" s="192" t="s">
        <v>42</v>
      </c>
      <c r="O168" s="105"/>
      <c r="P168" s="193">
        <f>O168*H168</f>
        <v>0</v>
      </c>
      <c r="Q168" s="193">
        <v>0.0007</v>
      </c>
      <c r="R168" s="193">
        <f>Q168*H168</f>
        <v>0.161</v>
      </c>
      <c r="S168" s="193">
        <v>0</v>
      </c>
      <c r="T168" s="194">
        <f>S168*H168</f>
        <v>0</v>
      </c>
      <c r="AR168" s="93" t="s">
        <v>269</v>
      </c>
      <c r="AT168" s="93" t="s">
        <v>171</v>
      </c>
      <c r="AU168" s="93" t="s">
        <v>81</v>
      </c>
      <c r="AY168" s="93" t="s">
        <v>169</v>
      </c>
      <c r="BE168" s="195">
        <f>IF(N168="základní",J168,0)</f>
        <v>0</v>
      </c>
      <c r="BF168" s="195">
        <f>IF(N168="snížená",J168,0)</f>
        <v>0</v>
      </c>
      <c r="BG168" s="195">
        <f>IF(N168="zákl. přenesená",J168,0)</f>
        <v>0</v>
      </c>
      <c r="BH168" s="195">
        <f>IF(N168="sníž. přenesená",J168,0)</f>
        <v>0</v>
      </c>
      <c r="BI168" s="195">
        <f>IF(N168="nulová",J168,0)</f>
        <v>0</v>
      </c>
      <c r="BJ168" s="93" t="s">
        <v>79</v>
      </c>
      <c r="BK168" s="195">
        <f>ROUND(I168*H168,2)</f>
        <v>0</v>
      </c>
      <c r="BL168" s="93" t="s">
        <v>269</v>
      </c>
      <c r="BM168" s="93" t="s">
        <v>270</v>
      </c>
    </row>
    <row r="169" spans="2:47" s="103" customFormat="1" ht="81">
      <c r="B169" s="104"/>
      <c r="D169" s="198" t="s">
        <v>207</v>
      </c>
      <c r="F169" s="220" t="s">
        <v>271</v>
      </c>
      <c r="L169" s="104"/>
      <c r="M169" s="221"/>
      <c r="N169" s="105"/>
      <c r="O169" s="105"/>
      <c r="P169" s="105"/>
      <c r="Q169" s="105"/>
      <c r="R169" s="105"/>
      <c r="S169" s="105"/>
      <c r="T169" s="222"/>
      <c r="AT169" s="93" t="s">
        <v>207</v>
      </c>
      <c r="AU169" s="93" t="s">
        <v>81</v>
      </c>
    </row>
    <row r="170" spans="2:51" s="205" customFormat="1" ht="13.5">
      <c r="B170" s="204"/>
      <c r="D170" s="198" t="s">
        <v>178</v>
      </c>
      <c r="E170" s="206" t="s">
        <v>5</v>
      </c>
      <c r="F170" s="207" t="s">
        <v>272</v>
      </c>
      <c r="H170" s="208">
        <v>138</v>
      </c>
      <c r="L170" s="204"/>
      <c r="M170" s="209"/>
      <c r="N170" s="210"/>
      <c r="O170" s="210"/>
      <c r="P170" s="210"/>
      <c r="Q170" s="210"/>
      <c r="R170" s="210"/>
      <c r="S170" s="210"/>
      <c r="T170" s="211"/>
      <c r="AT170" s="206" t="s">
        <v>178</v>
      </c>
      <c r="AU170" s="206" t="s">
        <v>81</v>
      </c>
      <c r="AV170" s="205" t="s">
        <v>81</v>
      </c>
      <c r="AW170" s="205" t="s">
        <v>35</v>
      </c>
      <c r="AX170" s="205" t="s">
        <v>71</v>
      </c>
      <c r="AY170" s="206" t="s">
        <v>169</v>
      </c>
    </row>
    <row r="171" spans="2:51" s="205" customFormat="1" ht="13.5">
      <c r="B171" s="204"/>
      <c r="D171" s="198" t="s">
        <v>178</v>
      </c>
      <c r="E171" s="206" t="s">
        <v>5</v>
      </c>
      <c r="F171" s="207" t="s">
        <v>273</v>
      </c>
      <c r="H171" s="208">
        <v>92</v>
      </c>
      <c r="L171" s="204"/>
      <c r="M171" s="209"/>
      <c r="N171" s="210"/>
      <c r="O171" s="210"/>
      <c r="P171" s="210"/>
      <c r="Q171" s="210"/>
      <c r="R171" s="210"/>
      <c r="S171" s="210"/>
      <c r="T171" s="211"/>
      <c r="AT171" s="206" t="s">
        <v>178</v>
      </c>
      <c r="AU171" s="206" t="s">
        <v>81</v>
      </c>
      <c r="AV171" s="205" t="s">
        <v>81</v>
      </c>
      <c r="AW171" s="205" t="s">
        <v>35</v>
      </c>
      <c r="AX171" s="205" t="s">
        <v>71</v>
      </c>
      <c r="AY171" s="206" t="s">
        <v>169</v>
      </c>
    </row>
    <row r="172" spans="2:51" s="213" customFormat="1" ht="13.5">
      <c r="B172" s="212"/>
      <c r="D172" s="198" t="s">
        <v>178</v>
      </c>
      <c r="E172" s="214" t="s">
        <v>5</v>
      </c>
      <c r="F172" s="215" t="s">
        <v>181</v>
      </c>
      <c r="H172" s="216">
        <v>230</v>
      </c>
      <c r="L172" s="212"/>
      <c r="M172" s="217"/>
      <c r="N172" s="218"/>
      <c r="O172" s="218"/>
      <c r="P172" s="218"/>
      <c r="Q172" s="218"/>
      <c r="R172" s="218"/>
      <c r="S172" s="218"/>
      <c r="T172" s="219"/>
      <c r="AT172" s="214" t="s">
        <v>178</v>
      </c>
      <c r="AU172" s="214" t="s">
        <v>81</v>
      </c>
      <c r="AV172" s="213" t="s">
        <v>176</v>
      </c>
      <c r="AW172" s="213" t="s">
        <v>35</v>
      </c>
      <c r="AX172" s="213" t="s">
        <v>79</v>
      </c>
      <c r="AY172" s="214" t="s">
        <v>169</v>
      </c>
    </row>
    <row r="173" spans="2:65" s="103" customFormat="1" ht="25.5" customHeight="1">
      <c r="B173" s="104"/>
      <c r="C173" s="185">
        <f>MAX($C$106:C172)+1</f>
        <v>17</v>
      </c>
      <c r="D173" s="185" t="s">
        <v>171</v>
      </c>
      <c r="E173" s="186" t="s">
        <v>275</v>
      </c>
      <c r="F173" s="187" t="s">
        <v>276</v>
      </c>
      <c r="G173" s="188" t="s">
        <v>188</v>
      </c>
      <c r="H173" s="189">
        <v>230</v>
      </c>
      <c r="I173" s="87"/>
      <c r="J173" s="190">
        <f>ROUND(I173*H173,2)</f>
        <v>0</v>
      </c>
      <c r="K173" s="187" t="s">
        <v>175</v>
      </c>
      <c r="L173" s="104"/>
      <c r="M173" s="191" t="s">
        <v>5</v>
      </c>
      <c r="N173" s="192" t="s">
        <v>42</v>
      </c>
      <c r="O173" s="105"/>
      <c r="P173" s="193">
        <f>O173*H173</f>
        <v>0</v>
      </c>
      <c r="Q173" s="193">
        <v>0</v>
      </c>
      <c r="R173" s="193">
        <f>Q173*H173</f>
        <v>0</v>
      </c>
      <c r="S173" s="193">
        <v>0</v>
      </c>
      <c r="T173" s="194">
        <f>S173*H173</f>
        <v>0</v>
      </c>
      <c r="AR173" s="93" t="s">
        <v>176</v>
      </c>
      <c r="AT173" s="93" t="s">
        <v>171</v>
      </c>
      <c r="AU173" s="93" t="s">
        <v>81</v>
      </c>
      <c r="AY173" s="93" t="s">
        <v>169</v>
      </c>
      <c r="BE173" s="195">
        <f>IF(N173="základní",J173,0)</f>
        <v>0</v>
      </c>
      <c r="BF173" s="195">
        <f>IF(N173="snížená",J173,0)</f>
        <v>0</v>
      </c>
      <c r="BG173" s="195">
        <f>IF(N173="zákl. přenesená",J173,0)</f>
        <v>0</v>
      </c>
      <c r="BH173" s="195">
        <f>IF(N173="sníž. přenesená",J173,0)</f>
        <v>0</v>
      </c>
      <c r="BI173" s="195">
        <f>IF(N173="nulová",J173,0)</f>
        <v>0</v>
      </c>
      <c r="BJ173" s="93" t="s">
        <v>79</v>
      </c>
      <c r="BK173" s="195">
        <f>ROUND(I173*H173,2)</f>
        <v>0</v>
      </c>
      <c r="BL173" s="93" t="s">
        <v>176</v>
      </c>
      <c r="BM173" s="93" t="s">
        <v>277</v>
      </c>
    </row>
    <row r="174" spans="2:65" s="103" customFormat="1" ht="25.5" customHeight="1">
      <c r="B174" s="104"/>
      <c r="C174" s="185">
        <f>MAX($C$106:C173)+1</f>
        <v>18</v>
      </c>
      <c r="D174" s="185" t="s">
        <v>171</v>
      </c>
      <c r="E174" s="186" t="s">
        <v>279</v>
      </c>
      <c r="F174" s="187" t="s">
        <v>280</v>
      </c>
      <c r="G174" s="188" t="s">
        <v>174</v>
      </c>
      <c r="H174" s="189">
        <v>26</v>
      </c>
      <c r="I174" s="87"/>
      <c r="J174" s="190">
        <f>ROUND(I174*H174,2)</f>
        <v>0</v>
      </c>
      <c r="K174" s="187" t="s">
        <v>5</v>
      </c>
      <c r="L174" s="104"/>
      <c r="M174" s="191" t="s">
        <v>5</v>
      </c>
      <c r="N174" s="192" t="s">
        <v>42</v>
      </c>
      <c r="O174" s="105"/>
      <c r="P174" s="193">
        <f>O174*H174</f>
        <v>0</v>
      </c>
      <c r="Q174" s="193">
        <v>0</v>
      </c>
      <c r="R174" s="193">
        <f>Q174*H174</f>
        <v>0</v>
      </c>
      <c r="S174" s="193">
        <v>0</v>
      </c>
      <c r="T174" s="194">
        <f>S174*H174</f>
        <v>0</v>
      </c>
      <c r="AR174" s="93" t="s">
        <v>176</v>
      </c>
      <c r="AT174" s="93" t="s">
        <v>171</v>
      </c>
      <c r="AU174" s="93" t="s">
        <v>81</v>
      </c>
      <c r="AY174" s="93" t="s">
        <v>169</v>
      </c>
      <c r="BE174" s="195">
        <f>IF(N174="základní",J174,0)</f>
        <v>0</v>
      </c>
      <c r="BF174" s="195">
        <f>IF(N174="snížená",J174,0)</f>
        <v>0</v>
      </c>
      <c r="BG174" s="195">
        <f>IF(N174="zákl. přenesená",J174,0)</f>
        <v>0</v>
      </c>
      <c r="BH174" s="195">
        <f>IF(N174="sníž. přenesená",J174,0)</f>
        <v>0</v>
      </c>
      <c r="BI174" s="195">
        <f>IF(N174="nulová",J174,0)</f>
        <v>0</v>
      </c>
      <c r="BJ174" s="93" t="s">
        <v>79</v>
      </c>
      <c r="BK174" s="195">
        <f>ROUND(I174*H174,2)</f>
        <v>0</v>
      </c>
      <c r="BL174" s="93" t="s">
        <v>176</v>
      </c>
      <c r="BM174" s="93" t="s">
        <v>281</v>
      </c>
    </row>
    <row r="175" spans="2:51" s="197" customFormat="1" ht="13.5">
      <c r="B175" s="196"/>
      <c r="D175" s="198" t="s">
        <v>178</v>
      </c>
      <c r="E175" s="199" t="s">
        <v>5</v>
      </c>
      <c r="F175" s="200" t="s">
        <v>282</v>
      </c>
      <c r="H175" s="199" t="s">
        <v>5</v>
      </c>
      <c r="L175" s="196"/>
      <c r="M175" s="201"/>
      <c r="N175" s="202"/>
      <c r="O175" s="202"/>
      <c r="P175" s="202"/>
      <c r="Q175" s="202"/>
      <c r="R175" s="202"/>
      <c r="S175" s="202"/>
      <c r="T175" s="203"/>
      <c r="AT175" s="199" t="s">
        <v>178</v>
      </c>
      <c r="AU175" s="199" t="s">
        <v>81</v>
      </c>
      <c r="AV175" s="197" t="s">
        <v>79</v>
      </c>
      <c r="AW175" s="197" t="s">
        <v>35</v>
      </c>
      <c r="AX175" s="197" t="s">
        <v>71</v>
      </c>
      <c r="AY175" s="199" t="s">
        <v>169</v>
      </c>
    </row>
    <row r="176" spans="2:51" s="205" customFormat="1" ht="13.5">
      <c r="B176" s="204"/>
      <c r="D176" s="198" t="s">
        <v>178</v>
      </c>
      <c r="E176" s="206" t="s">
        <v>5</v>
      </c>
      <c r="F176" s="207" t="s">
        <v>283</v>
      </c>
      <c r="H176" s="208">
        <v>26</v>
      </c>
      <c r="L176" s="204"/>
      <c r="M176" s="209"/>
      <c r="N176" s="210"/>
      <c r="O176" s="210"/>
      <c r="P176" s="210"/>
      <c r="Q176" s="210"/>
      <c r="R176" s="210"/>
      <c r="S176" s="210"/>
      <c r="T176" s="211"/>
      <c r="AT176" s="206" t="s">
        <v>178</v>
      </c>
      <c r="AU176" s="206" t="s">
        <v>81</v>
      </c>
      <c r="AV176" s="205" t="s">
        <v>81</v>
      </c>
      <c r="AW176" s="205" t="s">
        <v>35</v>
      </c>
      <c r="AX176" s="205" t="s">
        <v>71</v>
      </c>
      <c r="AY176" s="206" t="s">
        <v>169</v>
      </c>
    </row>
    <row r="177" spans="2:51" s="213" customFormat="1" ht="13.5">
      <c r="B177" s="212"/>
      <c r="D177" s="198" t="s">
        <v>178</v>
      </c>
      <c r="E177" s="214" t="s">
        <v>5</v>
      </c>
      <c r="F177" s="215" t="s">
        <v>181</v>
      </c>
      <c r="H177" s="216">
        <v>26</v>
      </c>
      <c r="L177" s="212"/>
      <c r="M177" s="217"/>
      <c r="N177" s="218"/>
      <c r="O177" s="218"/>
      <c r="P177" s="218"/>
      <c r="Q177" s="218"/>
      <c r="R177" s="218"/>
      <c r="S177" s="218"/>
      <c r="T177" s="219"/>
      <c r="AT177" s="214" t="s">
        <v>178</v>
      </c>
      <c r="AU177" s="214" t="s">
        <v>81</v>
      </c>
      <c r="AV177" s="213" t="s">
        <v>176</v>
      </c>
      <c r="AW177" s="213" t="s">
        <v>35</v>
      </c>
      <c r="AX177" s="213" t="s">
        <v>79</v>
      </c>
      <c r="AY177" s="214" t="s">
        <v>169</v>
      </c>
    </row>
    <row r="178" spans="2:65" s="103" customFormat="1" ht="25.5" customHeight="1">
      <c r="B178" s="104"/>
      <c r="C178" s="185">
        <f>MAX($C$106:C177)+1</f>
        <v>19</v>
      </c>
      <c r="D178" s="185" t="s">
        <v>171</v>
      </c>
      <c r="E178" s="186" t="s">
        <v>285</v>
      </c>
      <c r="F178" s="187" t="s">
        <v>286</v>
      </c>
      <c r="G178" s="188" t="s">
        <v>174</v>
      </c>
      <c r="H178" s="189">
        <v>24</v>
      </c>
      <c r="I178" s="87"/>
      <c r="J178" s="190">
        <f>ROUND(I178*H178,2)</f>
        <v>0</v>
      </c>
      <c r="K178" s="187" t="s">
        <v>5</v>
      </c>
      <c r="L178" s="104"/>
      <c r="M178" s="191" t="s">
        <v>5</v>
      </c>
      <c r="N178" s="192" t="s">
        <v>42</v>
      </c>
      <c r="O178" s="105"/>
      <c r="P178" s="193">
        <f>O178*H178</f>
        <v>0</v>
      </c>
      <c r="Q178" s="193">
        <v>0</v>
      </c>
      <c r="R178" s="193">
        <f>Q178*H178</f>
        <v>0</v>
      </c>
      <c r="S178" s="193">
        <v>0</v>
      </c>
      <c r="T178" s="194">
        <f>S178*H178</f>
        <v>0</v>
      </c>
      <c r="AR178" s="93" t="s">
        <v>176</v>
      </c>
      <c r="AT178" s="93" t="s">
        <v>171</v>
      </c>
      <c r="AU178" s="93" t="s">
        <v>81</v>
      </c>
      <c r="AY178" s="93" t="s">
        <v>169</v>
      </c>
      <c r="BE178" s="195">
        <f>IF(N178="základní",J178,0)</f>
        <v>0</v>
      </c>
      <c r="BF178" s="195">
        <f>IF(N178="snížená",J178,0)</f>
        <v>0</v>
      </c>
      <c r="BG178" s="195">
        <f>IF(N178="zákl. přenesená",J178,0)</f>
        <v>0</v>
      </c>
      <c r="BH178" s="195">
        <f>IF(N178="sníž. přenesená",J178,0)</f>
        <v>0</v>
      </c>
      <c r="BI178" s="195">
        <f>IF(N178="nulová",J178,0)</f>
        <v>0</v>
      </c>
      <c r="BJ178" s="93" t="s">
        <v>79</v>
      </c>
      <c r="BK178" s="195">
        <f>ROUND(I178*H178,2)</f>
        <v>0</v>
      </c>
      <c r="BL178" s="93" t="s">
        <v>176</v>
      </c>
      <c r="BM178" s="93" t="s">
        <v>287</v>
      </c>
    </row>
    <row r="179" spans="2:51" s="197" customFormat="1" ht="13.5">
      <c r="B179" s="196"/>
      <c r="D179" s="198" t="s">
        <v>178</v>
      </c>
      <c r="E179" s="199" t="s">
        <v>5</v>
      </c>
      <c r="F179" s="200" t="s">
        <v>282</v>
      </c>
      <c r="H179" s="199" t="s">
        <v>5</v>
      </c>
      <c r="L179" s="196"/>
      <c r="M179" s="201"/>
      <c r="N179" s="202"/>
      <c r="O179" s="202"/>
      <c r="P179" s="202"/>
      <c r="Q179" s="202"/>
      <c r="R179" s="202"/>
      <c r="S179" s="202"/>
      <c r="T179" s="203"/>
      <c r="AT179" s="199" t="s">
        <v>178</v>
      </c>
      <c r="AU179" s="199" t="s">
        <v>81</v>
      </c>
      <c r="AV179" s="197" t="s">
        <v>79</v>
      </c>
      <c r="AW179" s="197" t="s">
        <v>35</v>
      </c>
      <c r="AX179" s="197" t="s">
        <v>71</v>
      </c>
      <c r="AY179" s="199" t="s">
        <v>169</v>
      </c>
    </row>
    <row r="180" spans="2:51" s="205" customFormat="1" ht="13.5">
      <c r="B180" s="204"/>
      <c r="D180" s="198" t="s">
        <v>178</v>
      </c>
      <c r="E180" s="206" t="s">
        <v>5</v>
      </c>
      <c r="F180" s="207" t="s">
        <v>288</v>
      </c>
      <c r="H180" s="208">
        <v>24</v>
      </c>
      <c r="L180" s="204"/>
      <c r="M180" s="209"/>
      <c r="N180" s="210"/>
      <c r="O180" s="210"/>
      <c r="P180" s="210"/>
      <c r="Q180" s="210"/>
      <c r="R180" s="210"/>
      <c r="S180" s="210"/>
      <c r="T180" s="211"/>
      <c r="AT180" s="206" t="s">
        <v>178</v>
      </c>
      <c r="AU180" s="206" t="s">
        <v>81</v>
      </c>
      <c r="AV180" s="205" t="s">
        <v>81</v>
      </c>
      <c r="AW180" s="205" t="s">
        <v>35</v>
      </c>
      <c r="AX180" s="205" t="s">
        <v>71</v>
      </c>
      <c r="AY180" s="206" t="s">
        <v>169</v>
      </c>
    </row>
    <row r="181" spans="2:51" s="213" customFormat="1" ht="13.5">
      <c r="B181" s="212"/>
      <c r="D181" s="198" t="s">
        <v>178</v>
      </c>
      <c r="E181" s="214" t="s">
        <v>5</v>
      </c>
      <c r="F181" s="215" t="s">
        <v>181</v>
      </c>
      <c r="H181" s="216">
        <v>24</v>
      </c>
      <c r="L181" s="212"/>
      <c r="M181" s="217"/>
      <c r="N181" s="218"/>
      <c r="O181" s="218"/>
      <c r="P181" s="218"/>
      <c r="Q181" s="218"/>
      <c r="R181" s="218"/>
      <c r="S181" s="218"/>
      <c r="T181" s="219"/>
      <c r="AT181" s="214" t="s">
        <v>178</v>
      </c>
      <c r="AU181" s="214" t="s">
        <v>81</v>
      </c>
      <c r="AV181" s="213" t="s">
        <v>176</v>
      </c>
      <c r="AW181" s="213" t="s">
        <v>35</v>
      </c>
      <c r="AX181" s="213" t="s">
        <v>79</v>
      </c>
      <c r="AY181" s="214" t="s">
        <v>169</v>
      </c>
    </row>
    <row r="182" spans="2:65" s="103" customFormat="1" ht="38.25" customHeight="1">
      <c r="B182" s="104"/>
      <c r="C182" s="185">
        <f>MAX($C$106:C181)+1</f>
        <v>20</v>
      </c>
      <c r="D182" s="185" t="s">
        <v>171</v>
      </c>
      <c r="E182" s="186" t="s">
        <v>290</v>
      </c>
      <c r="F182" s="187" t="s">
        <v>291</v>
      </c>
      <c r="G182" s="188" t="s">
        <v>205</v>
      </c>
      <c r="H182" s="189">
        <v>1547.1</v>
      </c>
      <c r="I182" s="87"/>
      <c r="J182" s="190">
        <f>ROUND(I182*H182,2)</f>
        <v>0</v>
      </c>
      <c r="K182" s="187" t="s">
        <v>175</v>
      </c>
      <c r="L182" s="104"/>
      <c r="M182" s="191" t="s">
        <v>5</v>
      </c>
      <c r="N182" s="192" t="s">
        <v>42</v>
      </c>
      <c r="O182" s="105"/>
      <c r="P182" s="193">
        <f>O182*H182</f>
        <v>0</v>
      </c>
      <c r="Q182" s="193">
        <v>0</v>
      </c>
      <c r="R182" s="193">
        <f>Q182*H182</f>
        <v>0</v>
      </c>
      <c r="S182" s="193">
        <v>0</v>
      </c>
      <c r="T182" s="194">
        <f>S182*H182</f>
        <v>0</v>
      </c>
      <c r="AR182" s="93" t="s">
        <v>176</v>
      </c>
      <c r="AT182" s="93" t="s">
        <v>171</v>
      </c>
      <c r="AU182" s="93" t="s">
        <v>81</v>
      </c>
      <c r="AY182" s="93" t="s">
        <v>169</v>
      </c>
      <c r="BE182" s="195">
        <f>IF(N182="základní",J182,0)</f>
        <v>0</v>
      </c>
      <c r="BF182" s="195">
        <f>IF(N182="snížená",J182,0)</f>
        <v>0</v>
      </c>
      <c r="BG182" s="195">
        <f>IF(N182="zákl. přenesená",J182,0)</f>
        <v>0</v>
      </c>
      <c r="BH182" s="195">
        <f>IF(N182="sníž. přenesená",J182,0)</f>
        <v>0</v>
      </c>
      <c r="BI182" s="195">
        <f>IF(N182="nulová",J182,0)</f>
        <v>0</v>
      </c>
      <c r="BJ182" s="93" t="s">
        <v>79</v>
      </c>
      <c r="BK182" s="195">
        <f>ROUND(I182*H182,2)</f>
        <v>0</v>
      </c>
      <c r="BL182" s="93" t="s">
        <v>176</v>
      </c>
      <c r="BM182" s="93" t="s">
        <v>292</v>
      </c>
    </row>
    <row r="183" spans="2:47" s="103" customFormat="1" ht="94.5">
      <c r="B183" s="104"/>
      <c r="D183" s="198" t="s">
        <v>207</v>
      </c>
      <c r="F183" s="220" t="s">
        <v>293</v>
      </c>
      <c r="L183" s="104"/>
      <c r="M183" s="221"/>
      <c r="N183" s="105"/>
      <c r="O183" s="105"/>
      <c r="P183" s="105"/>
      <c r="Q183" s="105"/>
      <c r="R183" s="105"/>
      <c r="S183" s="105"/>
      <c r="T183" s="222"/>
      <c r="AT183" s="93" t="s">
        <v>207</v>
      </c>
      <c r="AU183" s="93" t="s">
        <v>81</v>
      </c>
    </row>
    <row r="184" spans="2:51" s="205" customFormat="1" ht="13.5">
      <c r="B184" s="204"/>
      <c r="D184" s="198" t="s">
        <v>178</v>
      </c>
      <c r="E184" s="206" t="s">
        <v>5</v>
      </c>
      <c r="F184" s="207" t="s">
        <v>294</v>
      </c>
      <c r="H184" s="208">
        <v>1547.1</v>
      </c>
      <c r="L184" s="204"/>
      <c r="M184" s="209"/>
      <c r="N184" s="210"/>
      <c r="O184" s="210"/>
      <c r="P184" s="210"/>
      <c r="Q184" s="210"/>
      <c r="R184" s="210"/>
      <c r="S184" s="210"/>
      <c r="T184" s="211"/>
      <c r="AT184" s="206" t="s">
        <v>178</v>
      </c>
      <c r="AU184" s="206" t="s">
        <v>81</v>
      </c>
      <c r="AV184" s="205" t="s">
        <v>81</v>
      </c>
      <c r="AW184" s="205" t="s">
        <v>35</v>
      </c>
      <c r="AX184" s="205" t="s">
        <v>71</v>
      </c>
      <c r="AY184" s="206" t="s">
        <v>169</v>
      </c>
    </row>
    <row r="185" spans="2:51" s="213" customFormat="1" ht="13.5">
      <c r="B185" s="212"/>
      <c r="D185" s="198" t="s">
        <v>178</v>
      </c>
      <c r="E185" s="214" t="s">
        <v>5</v>
      </c>
      <c r="F185" s="215" t="s">
        <v>181</v>
      </c>
      <c r="H185" s="216">
        <v>1547.1</v>
      </c>
      <c r="L185" s="212"/>
      <c r="M185" s="217"/>
      <c r="N185" s="218"/>
      <c r="O185" s="218"/>
      <c r="P185" s="218"/>
      <c r="Q185" s="218"/>
      <c r="R185" s="218"/>
      <c r="S185" s="218"/>
      <c r="T185" s="219"/>
      <c r="AT185" s="214" t="s">
        <v>178</v>
      </c>
      <c r="AU185" s="214" t="s">
        <v>81</v>
      </c>
      <c r="AV185" s="213" t="s">
        <v>176</v>
      </c>
      <c r="AW185" s="213" t="s">
        <v>35</v>
      </c>
      <c r="AX185" s="213" t="s">
        <v>79</v>
      </c>
      <c r="AY185" s="214" t="s">
        <v>169</v>
      </c>
    </row>
    <row r="186" spans="2:65" s="103" customFormat="1" ht="38.25" customHeight="1">
      <c r="B186" s="104"/>
      <c r="C186" s="185">
        <f>MAX($C$106:C185)+1</f>
        <v>21</v>
      </c>
      <c r="D186" s="185" t="s">
        <v>171</v>
      </c>
      <c r="E186" s="186" t="s">
        <v>295</v>
      </c>
      <c r="F186" s="187" t="s">
        <v>296</v>
      </c>
      <c r="G186" s="188" t="s">
        <v>205</v>
      </c>
      <c r="H186" s="189">
        <v>1865</v>
      </c>
      <c r="I186" s="87"/>
      <c r="J186" s="190">
        <f>ROUND(I186*H186,2)</f>
        <v>0</v>
      </c>
      <c r="K186" s="187" t="s">
        <v>175</v>
      </c>
      <c r="L186" s="104"/>
      <c r="M186" s="191" t="s">
        <v>5</v>
      </c>
      <c r="N186" s="192" t="s">
        <v>42</v>
      </c>
      <c r="O186" s="105"/>
      <c r="P186" s="193">
        <f>O186*H186</f>
        <v>0</v>
      </c>
      <c r="Q186" s="193">
        <v>0</v>
      </c>
      <c r="R186" s="193">
        <f>Q186*H186</f>
        <v>0</v>
      </c>
      <c r="S186" s="193">
        <v>0</v>
      </c>
      <c r="T186" s="194">
        <f>S186*H186</f>
        <v>0</v>
      </c>
      <c r="AR186" s="93" t="s">
        <v>176</v>
      </c>
      <c r="AT186" s="93" t="s">
        <v>171</v>
      </c>
      <c r="AU186" s="93" t="s">
        <v>81</v>
      </c>
      <c r="AY186" s="93" t="s">
        <v>169</v>
      </c>
      <c r="BE186" s="195">
        <f>IF(N186="základní",J186,0)</f>
        <v>0</v>
      </c>
      <c r="BF186" s="195">
        <f>IF(N186="snížená",J186,0)</f>
        <v>0</v>
      </c>
      <c r="BG186" s="195">
        <f>IF(N186="zákl. přenesená",J186,0)</f>
        <v>0</v>
      </c>
      <c r="BH186" s="195">
        <f>IF(N186="sníž. přenesená",J186,0)</f>
        <v>0</v>
      </c>
      <c r="BI186" s="195">
        <f>IF(N186="nulová",J186,0)</f>
        <v>0</v>
      </c>
      <c r="BJ186" s="93" t="s">
        <v>79</v>
      </c>
      <c r="BK186" s="195">
        <f>ROUND(I186*H186,2)</f>
        <v>0</v>
      </c>
      <c r="BL186" s="93" t="s">
        <v>176</v>
      </c>
      <c r="BM186" s="93" t="s">
        <v>297</v>
      </c>
    </row>
    <row r="187" spans="2:47" s="103" customFormat="1" ht="189">
      <c r="B187" s="104"/>
      <c r="D187" s="198" t="s">
        <v>207</v>
      </c>
      <c r="F187" s="220" t="s">
        <v>298</v>
      </c>
      <c r="L187" s="104"/>
      <c r="M187" s="221"/>
      <c r="N187" s="105"/>
      <c r="O187" s="105"/>
      <c r="P187" s="105"/>
      <c r="Q187" s="105"/>
      <c r="R187" s="105"/>
      <c r="S187" s="105"/>
      <c r="T187" s="222"/>
      <c r="AT187" s="93" t="s">
        <v>207</v>
      </c>
      <c r="AU187" s="93" t="s">
        <v>81</v>
      </c>
    </row>
    <row r="188" spans="2:51" s="197" customFormat="1" ht="13.5">
      <c r="B188" s="196"/>
      <c r="D188" s="198" t="s">
        <v>178</v>
      </c>
      <c r="E188" s="199" t="s">
        <v>5</v>
      </c>
      <c r="F188" s="200" t="s">
        <v>299</v>
      </c>
      <c r="H188" s="199" t="s">
        <v>5</v>
      </c>
      <c r="L188" s="196"/>
      <c r="M188" s="201"/>
      <c r="N188" s="202"/>
      <c r="O188" s="202"/>
      <c r="P188" s="202"/>
      <c r="Q188" s="202"/>
      <c r="R188" s="202"/>
      <c r="S188" s="202"/>
      <c r="T188" s="203"/>
      <c r="AT188" s="199" t="s">
        <v>178</v>
      </c>
      <c r="AU188" s="199" t="s">
        <v>81</v>
      </c>
      <c r="AV188" s="197" t="s">
        <v>79</v>
      </c>
      <c r="AW188" s="197" t="s">
        <v>35</v>
      </c>
      <c r="AX188" s="197" t="s">
        <v>71</v>
      </c>
      <c r="AY188" s="199" t="s">
        <v>169</v>
      </c>
    </row>
    <row r="189" spans="2:51" s="205" customFormat="1" ht="13.5">
      <c r="B189" s="204"/>
      <c r="D189" s="198" t="s">
        <v>178</v>
      </c>
      <c r="E189" s="206" t="s">
        <v>5</v>
      </c>
      <c r="F189" s="207" t="s">
        <v>300</v>
      </c>
      <c r="H189" s="208">
        <v>1571</v>
      </c>
      <c r="L189" s="204"/>
      <c r="M189" s="209"/>
      <c r="N189" s="210"/>
      <c r="O189" s="210"/>
      <c r="P189" s="210"/>
      <c r="Q189" s="210"/>
      <c r="R189" s="210"/>
      <c r="S189" s="210"/>
      <c r="T189" s="211"/>
      <c r="AT189" s="206" t="s">
        <v>178</v>
      </c>
      <c r="AU189" s="206" t="s">
        <v>81</v>
      </c>
      <c r="AV189" s="205" t="s">
        <v>81</v>
      </c>
      <c r="AW189" s="205" t="s">
        <v>35</v>
      </c>
      <c r="AX189" s="205" t="s">
        <v>71</v>
      </c>
      <c r="AY189" s="206" t="s">
        <v>169</v>
      </c>
    </row>
    <row r="190" spans="2:51" s="197" customFormat="1" ht="13.5">
      <c r="B190" s="196"/>
      <c r="D190" s="198" t="s">
        <v>178</v>
      </c>
      <c r="E190" s="199" t="s">
        <v>5</v>
      </c>
      <c r="F190" s="200" t="s">
        <v>301</v>
      </c>
      <c r="H190" s="199" t="s">
        <v>5</v>
      </c>
      <c r="L190" s="196"/>
      <c r="M190" s="201"/>
      <c r="N190" s="202"/>
      <c r="O190" s="202"/>
      <c r="P190" s="202"/>
      <c r="Q190" s="202"/>
      <c r="R190" s="202"/>
      <c r="S190" s="202"/>
      <c r="T190" s="203"/>
      <c r="AT190" s="199" t="s">
        <v>178</v>
      </c>
      <c r="AU190" s="199" t="s">
        <v>81</v>
      </c>
      <c r="AV190" s="197" t="s">
        <v>79</v>
      </c>
      <c r="AW190" s="197" t="s">
        <v>35</v>
      </c>
      <c r="AX190" s="197" t="s">
        <v>71</v>
      </c>
      <c r="AY190" s="199" t="s">
        <v>169</v>
      </c>
    </row>
    <row r="191" spans="2:51" s="205" customFormat="1" ht="13.5">
      <c r="B191" s="204"/>
      <c r="D191" s="198" t="s">
        <v>178</v>
      </c>
      <c r="E191" s="206" t="s">
        <v>5</v>
      </c>
      <c r="F191" s="207" t="s">
        <v>302</v>
      </c>
      <c r="H191" s="208">
        <v>294</v>
      </c>
      <c r="L191" s="204"/>
      <c r="M191" s="209"/>
      <c r="N191" s="210"/>
      <c r="O191" s="210"/>
      <c r="P191" s="210"/>
      <c r="Q191" s="210"/>
      <c r="R191" s="210"/>
      <c r="S191" s="210"/>
      <c r="T191" s="211"/>
      <c r="AT191" s="206" t="s">
        <v>178</v>
      </c>
      <c r="AU191" s="206" t="s">
        <v>81</v>
      </c>
      <c r="AV191" s="205" t="s">
        <v>81</v>
      </c>
      <c r="AW191" s="205" t="s">
        <v>35</v>
      </c>
      <c r="AX191" s="205" t="s">
        <v>71</v>
      </c>
      <c r="AY191" s="206" t="s">
        <v>169</v>
      </c>
    </row>
    <row r="192" spans="2:51" s="213" customFormat="1" ht="13.5">
      <c r="B192" s="212"/>
      <c r="D192" s="198" t="s">
        <v>178</v>
      </c>
      <c r="E192" s="214" t="s">
        <v>5</v>
      </c>
      <c r="F192" s="215" t="s">
        <v>181</v>
      </c>
      <c r="H192" s="216">
        <v>1865</v>
      </c>
      <c r="L192" s="212"/>
      <c r="M192" s="217"/>
      <c r="N192" s="218"/>
      <c r="O192" s="218"/>
      <c r="P192" s="218"/>
      <c r="Q192" s="218"/>
      <c r="R192" s="218"/>
      <c r="S192" s="218"/>
      <c r="T192" s="219"/>
      <c r="AT192" s="214" t="s">
        <v>178</v>
      </c>
      <c r="AU192" s="214" t="s">
        <v>81</v>
      </c>
      <c r="AV192" s="213" t="s">
        <v>176</v>
      </c>
      <c r="AW192" s="213" t="s">
        <v>35</v>
      </c>
      <c r="AX192" s="213" t="s">
        <v>79</v>
      </c>
      <c r="AY192" s="214" t="s">
        <v>169</v>
      </c>
    </row>
    <row r="193" spans="2:65" s="103" customFormat="1" ht="38.25" customHeight="1">
      <c r="B193" s="104"/>
      <c r="C193" s="185">
        <f>MAX($C$106:C192)+1</f>
        <v>22</v>
      </c>
      <c r="D193" s="185" t="s">
        <v>171</v>
      </c>
      <c r="E193" s="186" t="s">
        <v>304</v>
      </c>
      <c r="F193" s="187" t="s">
        <v>305</v>
      </c>
      <c r="G193" s="188" t="s">
        <v>205</v>
      </c>
      <c r="H193" s="189">
        <v>1865</v>
      </c>
      <c r="I193" s="87"/>
      <c r="J193" s="190">
        <f>ROUND(I193*H193,2)</f>
        <v>0</v>
      </c>
      <c r="K193" s="187" t="s">
        <v>175</v>
      </c>
      <c r="L193" s="104"/>
      <c r="M193" s="191" t="s">
        <v>5</v>
      </c>
      <c r="N193" s="192" t="s">
        <v>42</v>
      </c>
      <c r="O193" s="105"/>
      <c r="P193" s="193">
        <f>O193*H193</f>
        <v>0</v>
      </c>
      <c r="Q193" s="193">
        <v>0</v>
      </c>
      <c r="R193" s="193">
        <f>Q193*H193</f>
        <v>0</v>
      </c>
      <c r="S193" s="193">
        <v>0</v>
      </c>
      <c r="T193" s="194">
        <f>S193*H193</f>
        <v>0</v>
      </c>
      <c r="AR193" s="93" t="s">
        <v>176</v>
      </c>
      <c r="AT193" s="93" t="s">
        <v>171</v>
      </c>
      <c r="AU193" s="93" t="s">
        <v>81</v>
      </c>
      <c r="AY193" s="93" t="s">
        <v>169</v>
      </c>
      <c r="BE193" s="195">
        <f>IF(N193="základní",J193,0)</f>
        <v>0</v>
      </c>
      <c r="BF193" s="195">
        <f>IF(N193="snížená",J193,0)</f>
        <v>0</v>
      </c>
      <c r="BG193" s="195">
        <f>IF(N193="zákl. přenesená",J193,0)</f>
        <v>0</v>
      </c>
      <c r="BH193" s="195">
        <f>IF(N193="sníž. přenesená",J193,0)</f>
        <v>0</v>
      </c>
      <c r="BI193" s="195">
        <f>IF(N193="nulová",J193,0)</f>
        <v>0</v>
      </c>
      <c r="BJ193" s="93" t="s">
        <v>79</v>
      </c>
      <c r="BK193" s="195">
        <f>ROUND(I193*H193,2)</f>
        <v>0</v>
      </c>
      <c r="BL193" s="93" t="s">
        <v>176</v>
      </c>
      <c r="BM193" s="93" t="s">
        <v>306</v>
      </c>
    </row>
    <row r="194" spans="2:47" s="103" customFormat="1" ht="189">
      <c r="B194" s="104"/>
      <c r="D194" s="198" t="s">
        <v>207</v>
      </c>
      <c r="F194" s="220" t="s">
        <v>298</v>
      </c>
      <c r="L194" s="104"/>
      <c r="M194" s="221"/>
      <c r="N194" s="105"/>
      <c r="O194" s="105"/>
      <c r="P194" s="105"/>
      <c r="Q194" s="105"/>
      <c r="R194" s="105"/>
      <c r="S194" s="105"/>
      <c r="T194" s="222"/>
      <c r="AT194" s="93" t="s">
        <v>207</v>
      </c>
      <c r="AU194" s="93" t="s">
        <v>81</v>
      </c>
    </row>
    <row r="195" spans="2:51" s="197" customFormat="1" ht="13.5">
      <c r="B195" s="196"/>
      <c r="D195" s="198" t="s">
        <v>178</v>
      </c>
      <c r="E195" s="199" t="s">
        <v>5</v>
      </c>
      <c r="F195" s="200" t="s">
        <v>307</v>
      </c>
      <c r="H195" s="199" t="s">
        <v>5</v>
      </c>
      <c r="L195" s="196"/>
      <c r="M195" s="201"/>
      <c r="N195" s="202"/>
      <c r="O195" s="202"/>
      <c r="P195" s="202"/>
      <c r="Q195" s="202"/>
      <c r="R195" s="202"/>
      <c r="S195" s="202"/>
      <c r="T195" s="203"/>
      <c r="AT195" s="199" t="s">
        <v>178</v>
      </c>
      <c r="AU195" s="199" t="s">
        <v>81</v>
      </c>
      <c r="AV195" s="197" t="s">
        <v>79</v>
      </c>
      <c r="AW195" s="197" t="s">
        <v>35</v>
      </c>
      <c r="AX195" s="197" t="s">
        <v>71</v>
      </c>
      <c r="AY195" s="199" t="s">
        <v>169</v>
      </c>
    </row>
    <row r="196" spans="2:51" s="205" customFormat="1" ht="13.5">
      <c r="B196" s="204"/>
      <c r="D196" s="198" t="s">
        <v>178</v>
      </c>
      <c r="E196" s="206" t="s">
        <v>5</v>
      </c>
      <c r="F196" s="207">
        <v>1865</v>
      </c>
      <c r="H196" s="208">
        <v>1865</v>
      </c>
      <c r="L196" s="204"/>
      <c r="M196" s="209"/>
      <c r="N196" s="210"/>
      <c r="O196" s="210"/>
      <c r="P196" s="210"/>
      <c r="Q196" s="210"/>
      <c r="R196" s="210"/>
      <c r="S196" s="210"/>
      <c r="T196" s="211"/>
      <c r="AT196" s="206" t="s">
        <v>178</v>
      </c>
      <c r="AU196" s="206" t="s">
        <v>81</v>
      </c>
      <c r="AV196" s="205" t="s">
        <v>81</v>
      </c>
      <c r="AW196" s="205" t="s">
        <v>35</v>
      </c>
      <c r="AX196" s="205" t="s">
        <v>71</v>
      </c>
      <c r="AY196" s="206" t="s">
        <v>169</v>
      </c>
    </row>
    <row r="197" spans="2:51" s="213" customFormat="1" ht="13.5">
      <c r="B197" s="212"/>
      <c r="D197" s="198" t="s">
        <v>178</v>
      </c>
      <c r="E197" s="214" t="s">
        <v>5</v>
      </c>
      <c r="F197" s="215" t="s">
        <v>181</v>
      </c>
      <c r="H197" s="216">
        <v>1865</v>
      </c>
      <c r="L197" s="212"/>
      <c r="M197" s="217"/>
      <c r="N197" s="218"/>
      <c r="O197" s="218"/>
      <c r="P197" s="218"/>
      <c r="Q197" s="218"/>
      <c r="R197" s="218"/>
      <c r="S197" s="218"/>
      <c r="T197" s="219"/>
      <c r="AT197" s="214" t="s">
        <v>178</v>
      </c>
      <c r="AU197" s="214" t="s">
        <v>81</v>
      </c>
      <c r="AV197" s="213" t="s">
        <v>176</v>
      </c>
      <c r="AW197" s="213" t="s">
        <v>35</v>
      </c>
      <c r="AX197" s="213" t="s">
        <v>79</v>
      </c>
      <c r="AY197" s="214" t="s">
        <v>169</v>
      </c>
    </row>
    <row r="198" spans="2:65" s="103" customFormat="1" ht="16.5" customHeight="1">
      <c r="B198" s="104"/>
      <c r="C198" s="185">
        <f>MAX($C$106:C197)+1</f>
        <v>23</v>
      </c>
      <c r="D198" s="185" t="s">
        <v>171</v>
      </c>
      <c r="E198" s="186" t="s">
        <v>309</v>
      </c>
      <c r="F198" s="187" t="s">
        <v>310</v>
      </c>
      <c r="G198" s="188" t="s">
        <v>205</v>
      </c>
      <c r="H198" s="189">
        <v>1865</v>
      </c>
      <c r="I198" s="87"/>
      <c r="J198" s="190">
        <f>ROUND(I198*H198,2)</f>
        <v>0</v>
      </c>
      <c r="K198" s="187" t="s">
        <v>175</v>
      </c>
      <c r="L198" s="104"/>
      <c r="M198" s="191" t="s">
        <v>5</v>
      </c>
      <c r="N198" s="192" t="s">
        <v>42</v>
      </c>
      <c r="O198" s="105"/>
      <c r="P198" s="193">
        <f>O198*H198</f>
        <v>0</v>
      </c>
      <c r="Q198" s="193">
        <v>0</v>
      </c>
      <c r="R198" s="193">
        <f>Q198*H198</f>
        <v>0</v>
      </c>
      <c r="S198" s="193">
        <v>0</v>
      </c>
      <c r="T198" s="194">
        <f>S198*H198</f>
        <v>0</v>
      </c>
      <c r="AR198" s="93" t="s">
        <v>176</v>
      </c>
      <c r="AT198" s="93" t="s">
        <v>171</v>
      </c>
      <c r="AU198" s="93" t="s">
        <v>81</v>
      </c>
      <c r="AY198" s="93" t="s">
        <v>169</v>
      </c>
      <c r="BE198" s="195">
        <f>IF(N198="základní",J198,0)</f>
        <v>0</v>
      </c>
      <c r="BF198" s="195">
        <f>IF(N198="snížená",J198,0)</f>
        <v>0</v>
      </c>
      <c r="BG198" s="195">
        <f>IF(N198="zákl. přenesená",J198,0)</f>
        <v>0</v>
      </c>
      <c r="BH198" s="195">
        <f>IF(N198="sníž. přenesená",J198,0)</f>
        <v>0</v>
      </c>
      <c r="BI198" s="195">
        <f>IF(N198="nulová",J198,0)</f>
        <v>0</v>
      </c>
      <c r="BJ198" s="93" t="s">
        <v>79</v>
      </c>
      <c r="BK198" s="195">
        <f>ROUND(I198*H198,2)</f>
        <v>0</v>
      </c>
      <c r="BL198" s="93" t="s">
        <v>176</v>
      </c>
      <c r="BM198" s="93" t="s">
        <v>311</v>
      </c>
    </row>
    <row r="199" spans="2:47" s="103" customFormat="1" ht="283.5">
      <c r="B199" s="104"/>
      <c r="D199" s="198" t="s">
        <v>207</v>
      </c>
      <c r="F199" s="220" t="s">
        <v>312</v>
      </c>
      <c r="L199" s="104"/>
      <c r="M199" s="221"/>
      <c r="N199" s="105"/>
      <c r="O199" s="105"/>
      <c r="P199" s="105"/>
      <c r="Q199" s="105"/>
      <c r="R199" s="105"/>
      <c r="S199" s="105"/>
      <c r="T199" s="222"/>
      <c r="AT199" s="93" t="s">
        <v>207</v>
      </c>
      <c r="AU199" s="93" t="s">
        <v>81</v>
      </c>
    </row>
    <row r="200" spans="2:65" s="103" customFormat="1" ht="25.5" customHeight="1">
      <c r="B200" s="104"/>
      <c r="C200" s="185">
        <f>MAX($C$106:C199)+1</f>
        <v>24</v>
      </c>
      <c r="D200" s="185" t="s">
        <v>171</v>
      </c>
      <c r="E200" s="186" t="s">
        <v>313</v>
      </c>
      <c r="F200" s="187" t="s">
        <v>314</v>
      </c>
      <c r="G200" s="188" t="s">
        <v>315</v>
      </c>
      <c r="H200" s="189">
        <f>H202</f>
        <v>2797.5</v>
      </c>
      <c r="I200" s="87"/>
      <c r="J200" s="190">
        <f>ROUND(I200*H200,2)</f>
        <v>0</v>
      </c>
      <c r="K200" s="187" t="s">
        <v>175</v>
      </c>
      <c r="L200" s="104"/>
      <c r="M200" s="191" t="s">
        <v>5</v>
      </c>
      <c r="N200" s="192" t="s">
        <v>42</v>
      </c>
      <c r="O200" s="105"/>
      <c r="P200" s="193">
        <f>O200*H200</f>
        <v>0</v>
      </c>
      <c r="Q200" s="193">
        <v>0</v>
      </c>
      <c r="R200" s="193">
        <f>Q200*H200</f>
        <v>0</v>
      </c>
      <c r="S200" s="193">
        <v>0</v>
      </c>
      <c r="T200" s="194">
        <f>S200*H200</f>
        <v>0</v>
      </c>
      <c r="AR200" s="93" t="s">
        <v>176</v>
      </c>
      <c r="AT200" s="93" t="s">
        <v>171</v>
      </c>
      <c r="AU200" s="93" t="s">
        <v>81</v>
      </c>
      <c r="AY200" s="93" t="s">
        <v>169</v>
      </c>
      <c r="BE200" s="195">
        <f>IF(N200="základní",J200,0)</f>
        <v>0</v>
      </c>
      <c r="BF200" s="195">
        <f>IF(N200="snížená",J200,0)</f>
        <v>0</v>
      </c>
      <c r="BG200" s="195">
        <f>IF(N200="zákl. přenesená",J200,0)</f>
        <v>0</v>
      </c>
      <c r="BH200" s="195">
        <f>IF(N200="sníž. přenesená",J200,0)</f>
        <v>0</v>
      </c>
      <c r="BI200" s="195">
        <f>IF(N200="nulová",J200,0)</f>
        <v>0</v>
      </c>
      <c r="BJ200" s="93" t="s">
        <v>79</v>
      </c>
      <c r="BK200" s="195">
        <f>ROUND(I200*H200,2)</f>
        <v>0</v>
      </c>
      <c r="BL200" s="93" t="s">
        <v>176</v>
      </c>
      <c r="BM200" s="93" t="s">
        <v>316</v>
      </c>
    </row>
    <row r="201" spans="2:47" s="103" customFormat="1" ht="27">
      <c r="B201" s="104"/>
      <c r="D201" s="198" t="s">
        <v>207</v>
      </c>
      <c r="F201" s="220" t="s">
        <v>317</v>
      </c>
      <c r="L201" s="104"/>
      <c r="M201" s="221"/>
      <c r="N201" s="105"/>
      <c r="O201" s="105"/>
      <c r="P201" s="105"/>
      <c r="Q201" s="105"/>
      <c r="R201" s="105"/>
      <c r="S201" s="105"/>
      <c r="T201" s="222"/>
      <c r="AT201" s="93" t="s">
        <v>207</v>
      </c>
      <c r="AU201" s="93" t="s">
        <v>81</v>
      </c>
    </row>
    <row r="202" spans="2:51" s="205" customFormat="1" ht="13.5">
      <c r="B202" s="204"/>
      <c r="D202" s="198" t="s">
        <v>178</v>
      </c>
      <c r="F202" s="207" t="s">
        <v>2055</v>
      </c>
      <c r="H202" s="208">
        <f>1865*1.5</f>
        <v>2797.5</v>
      </c>
      <c r="L202" s="204"/>
      <c r="M202" s="209"/>
      <c r="N202" s="210"/>
      <c r="O202" s="210"/>
      <c r="P202" s="210"/>
      <c r="Q202" s="210"/>
      <c r="R202" s="210"/>
      <c r="S202" s="210"/>
      <c r="T202" s="211"/>
      <c r="AT202" s="206" t="s">
        <v>178</v>
      </c>
      <c r="AU202" s="206" t="s">
        <v>81</v>
      </c>
      <c r="AV202" s="205" t="s">
        <v>81</v>
      </c>
      <c r="AW202" s="205" t="s">
        <v>6</v>
      </c>
      <c r="AX202" s="205" t="s">
        <v>79</v>
      </c>
      <c r="AY202" s="206" t="s">
        <v>169</v>
      </c>
    </row>
    <row r="203" spans="2:65" s="103" customFormat="1" ht="25.5" customHeight="1">
      <c r="B203" s="104"/>
      <c r="C203" s="185">
        <f>MAX($C$106:C202)+1</f>
        <v>25</v>
      </c>
      <c r="D203" s="185" t="s">
        <v>171</v>
      </c>
      <c r="E203" s="186" t="s">
        <v>319</v>
      </c>
      <c r="F203" s="187" t="s">
        <v>320</v>
      </c>
      <c r="G203" s="188" t="s">
        <v>205</v>
      </c>
      <c r="H203" s="189">
        <v>274</v>
      </c>
      <c r="I203" s="87"/>
      <c r="J203" s="190">
        <f>ROUND(I203*H203,2)</f>
        <v>0</v>
      </c>
      <c r="K203" s="187" t="s">
        <v>175</v>
      </c>
      <c r="L203" s="104"/>
      <c r="M203" s="191" t="s">
        <v>5</v>
      </c>
      <c r="N203" s="192" t="s">
        <v>42</v>
      </c>
      <c r="O203" s="105"/>
      <c r="P203" s="193">
        <f>O203*H203</f>
        <v>0</v>
      </c>
      <c r="Q203" s="193">
        <v>0</v>
      </c>
      <c r="R203" s="193">
        <f>Q203*H203</f>
        <v>0</v>
      </c>
      <c r="S203" s="193">
        <v>0</v>
      </c>
      <c r="T203" s="194">
        <f>S203*H203</f>
        <v>0</v>
      </c>
      <c r="AR203" s="93" t="s">
        <v>176</v>
      </c>
      <c r="AT203" s="93" t="s">
        <v>171</v>
      </c>
      <c r="AU203" s="93" t="s">
        <v>81</v>
      </c>
      <c r="AY203" s="93" t="s">
        <v>169</v>
      </c>
      <c r="BE203" s="195">
        <f>IF(N203="základní",J203,0)</f>
        <v>0</v>
      </c>
      <c r="BF203" s="195">
        <f>IF(N203="snížená",J203,0)</f>
        <v>0</v>
      </c>
      <c r="BG203" s="195">
        <f>IF(N203="zákl. přenesená",J203,0)</f>
        <v>0</v>
      </c>
      <c r="BH203" s="195">
        <f>IF(N203="sníž. přenesená",J203,0)</f>
        <v>0</v>
      </c>
      <c r="BI203" s="195">
        <f>IF(N203="nulová",J203,0)</f>
        <v>0</v>
      </c>
      <c r="BJ203" s="93" t="s">
        <v>79</v>
      </c>
      <c r="BK203" s="195">
        <f>ROUND(I203*H203,2)</f>
        <v>0</v>
      </c>
      <c r="BL203" s="93" t="s">
        <v>176</v>
      </c>
      <c r="BM203" s="93" t="s">
        <v>321</v>
      </c>
    </row>
    <row r="204" spans="2:47" s="103" customFormat="1" ht="409.5">
      <c r="B204" s="104"/>
      <c r="D204" s="198" t="s">
        <v>207</v>
      </c>
      <c r="F204" s="220" t="s">
        <v>322</v>
      </c>
      <c r="L204" s="104"/>
      <c r="M204" s="221"/>
      <c r="N204" s="105"/>
      <c r="O204" s="105"/>
      <c r="P204" s="105"/>
      <c r="Q204" s="105"/>
      <c r="R204" s="105"/>
      <c r="S204" s="105"/>
      <c r="T204" s="222"/>
      <c r="AT204" s="93" t="s">
        <v>207</v>
      </c>
      <c r="AU204" s="93" t="s">
        <v>81</v>
      </c>
    </row>
    <row r="205" spans="2:51" s="197" customFormat="1" ht="13.5">
      <c r="B205" s="196"/>
      <c r="D205" s="198" t="s">
        <v>178</v>
      </c>
      <c r="E205" s="199" t="s">
        <v>5</v>
      </c>
      <c r="F205" s="200" t="s">
        <v>323</v>
      </c>
      <c r="H205" s="199" t="s">
        <v>5</v>
      </c>
      <c r="L205" s="196"/>
      <c r="M205" s="201"/>
      <c r="N205" s="202"/>
      <c r="O205" s="202"/>
      <c r="P205" s="202"/>
      <c r="Q205" s="202"/>
      <c r="R205" s="202"/>
      <c r="S205" s="202"/>
      <c r="T205" s="203"/>
      <c r="AT205" s="199" t="s">
        <v>178</v>
      </c>
      <c r="AU205" s="199" t="s">
        <v>81</v>
      </c>
      <c r="AV205" s="197" t="s">
        <v>79</v>
      </c>
      <c r="AW205" s="197" t="s">
        <v>35</v>
      </c>
      <c r="AX205" s="197" t="s">
        <v>71</v>
      </c>
      <c r="AY205" s="199" t="s">
        <v>169</v>
      </c>
    </row>
    <row r="206" spans="2:51" s="205" customFormat="1" ht="13.5">
      <c r="B206" s="204"/>
      <c r="D206" s="198" t="s">
        <v>178</v>
      </c>
      <c r="E206" s="206" t="s">
        <v>5</v>
      </c>
      <c r="F206" s="207" t="s">
        <v>324</v>
      </c>
      <c r="H206" s="208">
        <v>274</v>
      </c>
      <c r="L206" s="204"/>
      <c r="M206" s="209"/>
      <c r="N206" s="210"/>
      <c r="O206" s="210"/>
      <c r="P206" s="210"/>
      <c r="Q206" s="210"/>
      <c r="R206" s="210"/>
      <c r="S206" s="210"/>
      <c r="T206" s="211"/>
      <c r="AT206" s="206" t="s">
        <v>178</v>
      </c>
      <c r="AU206" s="206" t="s">
        <v>81</v>
      </c>
      <c r="AV206" s="205" t="s">
        <v>81</v>
      </c>
      <c r="AW206" s="205" t="s">
        <v>35</v>
      </c>
      <c r="AX206" s="205" t="s">
        <v>71</v>
      </c>
      <c r="AY206" s="206" t="s">
        <v>169</v>
      </c>
    </row>
    <row r="207" spans="2:51" s="213" customFormat="1" ht="13.5">
      <c r="B207" s="212"/>
      <c r="D207" s="198" t="s">
        <v>178</v>
      </c>
      <c r="E207" s="214" t="s">
        <v>5</v>
      </c>
      <c r="F207" s="215" t="s">
        <v>181</v>
      </c>
      <c r="H207" s="216">
        <v>274</v>
      </c>
      <c r="L207" s="212"/>
      <c r="M207" s="217"/>
      <c r="N207" s="218"/>
      <c r="O207" s="218"/>
      <c r="P207" s="218"/>
      <c r="Q207" s="218"/>
      <c r="R207" s="218"/>
      <c r="S207" s="218"/>
      <c r="T207" s="219"/>
      <c r="AT207" s="214" t="s">
        <v>178</v>
      </c>
      <c r="AU207" s="214" t="s">
        <v>81</v>
      </c>
      <c r="AV207" s="213" t="s">
        <v>176</v>
      </c>
      <c r="AW207" s="213" t="s">
        <v>35</v>
      </c>
      <c r="AX207" s="213" t="s">
        <v>79</v>
      </c>
      <c r="AY207" s="214" t="s">
        <v>169</v>
      </c>
    </row>
    <row r="208" spans="2:65" s="103" customFormat="1" ht="25.5" customHeight="1">
      <c r="B208" s="104"/>
      <c r="C208" s="185">
        <f>MAX($C$106:C207)+1</f>
        <v>26</v>
      </c>
      <c r="D208" s="185" t="s">
        <v>171</v>
      </c>
      <c r="E208" s="186" t="s">
        <v>325</v>
      </c>
      <c r="F208" s="187" t="s">
        <v>326</v>
      </c>
      <c r="G208" s="188" t="s">
        <v>188</v>
      </c>
      <c r="H208" s="189">
        <v>675.371</v>
      </c>
      <c r="I208" s="87"/>
      <c r="J208" s="190">
        <f>ROUND(I208*H208,2)</f>
        <v>0</v>
      </c>
      <c r="K208" s="187" t="s">
        <v>175</v>
      </c>
      <c r="L208" s="104"/>
      <c r="M208" s="191" t="s">
        <v>5</v>
      </c>
      <c r="N208" s="192" t="s">
        <v>42</v>
      </c>
      <c r="O208" s="105"/>
      <c r="P208" s="193">
        <f>O208*H208</f>
        <v>0</v>
      </c>
      <c r="Q208" s="193">
        <v>0</v>
      </c>
      <c r="R208" s="193">
        <f>Q208*H208</f>
        <v>0</v>
      </c>
      <c r="S208" s="193">
        <v>0</v>
      </c>
      <c r="T208" s="194">
        <f>S208*H208</f>
        <v>0</v>
      </c>
      <c r="AR208" s="93" t="s">
        <v>176</v>
      </c>
      <c r="AT208" s="93" t="s">
        <v>171</v>
      </c>
      <c r="AU208" s="93" t="s">
        <v>81</v>
      </c>
      <c r="AY208" s="93" t="s">
        <v>169</v>
      </c>
      <c r="BE208" s="195">
        <f>IF(N208="základní",J208,0)</f>
        <v>0</v>
      </c>
      <c r="BF208" s="195">
        <f>IF(N208="snížená",J208,0)</f>
        <v>0</v>
      </c>
      <c r="BG208" s="195">
        <f>IF(N208="zákl. přenesená",J208,0)</f>
        <v>0</v>
      </c>
      <c r="BH208" s="195">
        <f>IF(N208="sníž. přenesená",J208,0)</f>
        <v>0</v>
      </c>
      <c r="BI208" s="195">
        <f>IF(N208="nulová",J208,0)</f>
        <v>0</v>
      </c>
      <c r="BJ208" s="93" t="s">
        <v>79</v>
      </c>
      <c r="BK208" s="195">
        <f>ROUND(I208*H208,2)</f>
        <v>0</v>
      </c>
      <c r="BL208" s="93" t="s">
        <v>176</v>
      </c>
      <c r="BM208" s="93" t="s">
        <v>327</v>
      </c>
    </row>
    <row r="209" spans="2:47" s="103" customFormat="1" ht="162">
      <c r="B209" s="104"/>
      <c r="D209" s="198" t="s">
        <v>207</v>
      </c>
      <c r="F209" s="220" t="s">
        <v>328</v>
      </c>
      <c r="L209" s="104"/>
      <c r="M209" s="221"/>
      <c r="N209" s="105"/>
      <c r="O209" s="105"/>
      <c r="P209" s="105"/>
      <c r="Q209" s="105"/>
      <c r="R209" s="105"/>
      <c r="S209" s="105"/>
      <c r="T209" s="222"/>
      <c r="AT209" s="93" t="s">
        <v>207</v>
      </c>
      <c r="AU209" s="93" t="s">
        <v>81</v>
      </c>
    </row>
    <row r="210" spans="2:51" s="205" customFormat="1" ht="13.5">
      <c r="B210" s="204"/>
      <c r="D210" s="198" t="s">
        <v>178</v>
      </c>
      <c r="E210" s="206" t="s">
        <v>5</v>
      </c>
      <c r="F210" s="207" t="s">
        <v>329</v>
      </c>
      <c r="H210" s="208">
        <v>103.001</v>
      </c>
      <c r="L210" s="204"/>
      <c r="M210" s="209"/>
      <c r="N210" s="210"/>
      <c r="O210" s="210"/>
      <c r="P210" s="210"/>
      <c r="Q210" s="210"/>
      <c r="R210" s="210"/>
      <c r="S210" s="210"/>
      <c r="T210" s="211"/>
      <c r="AT210" s="206" t="s">
        <v>178</v>
      </c>
      <c r="AU210" s="206" t="s">
        <v>81</v>
      </c>
      <c r="AV210" s="205" t="s">
        <v>81</v>
      </c>
      <c r="AW210" s="205" t="s">
        <v>35</v>
      </c>
      <c r="AX210" s="205" t="s">
        <v>71</v>
      </c>
      <c r="AY210" s="206" t="s">
        <v>169</v>
      </c>
    </row>
    <row r="211" spans="2:51" s="205" customFormat="1" ht="13.5">
      <c r="B211" s="204"/>
      <c r="D211" s="198" t="s">
        <v>178</v>
      </c>
      <c r="E211" s="206" t="s">
        <v>5</v>
      </c>
      <c r="F211" s="207" t="s">
        <v>330</v>
      </c>
      <c r="H211" s="208">
        <v>17.996</v>
      </c>
      <c r="L211" s="204"/>
      <c r="M211" s="209"/>
      <c r="N211" s="210"/>
      <c r="O211" s="210"/>
      <c r="P211" s="210"/>
      <c r="Q211" s="210"/>
      <c r="R211" s="210"/>
      <c r="S211" s="210"/>
      <c r="T211" s="211"/>
      <c r="AT211" s="206" t="s">
        <v>178</v>
      </c>
      <c r="AU211" s="206" t="s">
        <v>81</v>
      </c>
      <c r="AV211" s="205" t="s">
        <v>81</v>
      </c>
      <c r="AW211" s="205" t="s">
        <v>35</v>
      </c>
      <c r="AX211" s="205" t="s">
        <v>71</v>
      </c>
      <c r="AY211" s="206" t="s">
        <v>169</v>
      </c>
    </row>
    <row r="212" spans="2:51" s="205" customFormat="1" ht="13.5">
      <c r="B212" s="204"/>
      <c r="D212" s="198" t="s">
        <v>178</v>
      </c>
      <c r="E212" s="206" t="s">
        <v>5</v>
      </c>
      <c r="F212" s="207" t="s">
        <v>331</v>
      </c>
      <c r="H212" s="208">
        <v>340.614</v>
      </c>
      <c r="L212" s="204"/>
      <c r="M212" s="209"/>
      <c r="N212" s="210"/>
      <c r="O212" s="210"/>
      <c r="P212" s="210"/>
      <c r="Q212" s="210"/>
      <c r="R212" s="210"/>
      <c r="S212" s="210"/>
      <c r="T212" s="211"/>
      <c r="AT212" s="206" t="s">
        <v>178</v>
      </c>
      <c r="AU212" s="206" t="s">
        <v>81</v>
      </c>
      <c r="AV212" s="205" t="s">
        <v>81</v>
      </c>
      <c r="AW212" s="205" t="s">
        <v>35</v>
      </c>
      <c r="AX212" s="205" t="s">
        <v>71</v>
      </c>
      <c r="AY212" s="206" t="s">
        <v>169</v>
      </c>
    </row>
    <row r="213" spans="2:51" s="205" customFormat="1" ht="13.5">
      <c r="B213" s="204"/>
      <c r="D213" s="198" t="s">
        <v>178</v>
      </c>
      <c r="E213" s="206" t="s">
        <v>5</v>
      </c>
      <c r="F213" s="207" t="s">
        <v>332</v>
      </c>
      <c r="H213" s="208">
        <v>20.524</v>
      </c>
      <c r="L213" s="204"/>
      <c r="M213" s="209"/>
      <c r="N213" s="210"/>
      <c r="O213" s="210"/>
      <c r="P213" s="210"/>
      <c r="Q213" s="210"/>
      <c r="R213" s="210"/>
      <c r="S213" s="210"/>
      <c r="T213" s="211"/>
      <c r="AT213" s="206" t="s">
        <v>178</v>
      </c>
      <c r="AU213" s="206" t="s">
        <v>81</v>
      </c>
      <c r="AV213" s="205" t="s">
        <v>81</v>
      </c>
      <c r="AW213" s="205" t="s">
        <v>35</v>
      </c>
      <c r="AX213" s="205" t="s">
        <v>71</v>
      </c>
      <c r="AY213" s="206" t="s">
        <v>169</v>
      </c>
    </row>
    <row r="214" spans="2:51" s="205" customFormat="1" ht="13.5">
      <c r="B214" s="204"/>
      <c r="D214" s="198" t="s">
        <v>178</v>
      </c>
      <c r="E214" s="206" t="s">
        <v>5</v>
      </c>
      <c r="F214" s="207" t="s">
        <v>333</v>
      </c>
      <c r="H214" s="208">
        <v>14.373</v>
      </c>
      <c r="L214" s="204"/>
      <c r="M214" s="209"/>
      <c r="N214" s="210"/>
      <c r="O214" s="210"/>
      <c r="P214" s="210"/>
      <c r="Q214" s="210"/>
      <c r="R214" s="210"/>
      <c r="S214" s="210"/>
      <c r="T214" s="211"/>
      <c r="AT214" s="206" t="s">
        <v>178</v>
      </c>
      <c r="AU214" s="206" t="s">
        <v>81</v>
      </c>
      <c r="AV214" s="205" t="s">
        <v>81</v>
      </c>
      <c r="AW214" s="205" t="s">
        <v>35</v>
      </c>
      <c r="AX214" s="205" t="s">
        <v>71</v>
      </c>
      <c r="AY214" s="206" t="s">
        <v>169</v>
      </c>
    </row>
    <row r="215" spans="2:51" s="197" customFormat="1" ht="13.5">
      <c r="B215" s="196"/>
      <c r="D215" s="198" t="s">
        <v>178</v>
      </c>
      <c r="E215" s="199" t="s">
        <v>5</v>
      </c>
      <c r="F215" s="200" t="s">
        <v>334</v>
      </c>
      <c r="H215" s="199" t="s">
        <v>5</v>
      </c>
      <c r="L215" s="196"/>
      <c r="M215" s="201"/>
      <c r="N215" s="202"/>
      <c r="O215" s="202"/>
      <c r="P215" s="202"/>
      <c r="Q215" s="202"/>
      <c r="R215" s="202"/>
      <c r="S215" s="202"/>
      <c r="T215" s="203"/>
      <c r="AT215" s="199" t="s">
        <v>178</v>
      </c>
      <c r="AU215" s="199" t="s">
        <v>81</v>
      </c>
      <c r="AV215" s="197" t="s">
        <v>79</v>
      </c>
      <c r="AW215" s="197" t="s">
        <v>35</v>
      </c>
      <c r="AX215" s="197" t="s">
        <v>71</v>
      </c>
      <c r="AY215" s="199" t="s">
        <v>169</v>
      </c>
    </row>
    <row r="216" spans="2:51" s="205" customFormat="1" ht="13.5">
      <c r="B216" s="204"/>
      <c r="D216" s="198" t="s">
        <v>178</v>
      </c>
      <c r="E216" s="206" t="s">
        <v>5</v>
      </c>
      <c r="F216" s="207" t="s">
        <v>335</v>
      </c>
      <c r="H216" s="208">
        <v>15.175</v>
      </c>
      <c r="L216" s="204"/>
      <c r="M216" s="209"/>
      <c r="N216" s="210"/>
      <c r="O216" s="210"/>
      <c r="P216" s="210"/>
      <c r="Q216" s="210"/>
      <c r="R216" s="210"/>
      <c r="S216" s="210"/>
      <c r="T216" s="211"/>
      <c r="AT216" s="206" t="s">
        <v>178</v>
      </c>
      <c r="AU216" s="206" t="s">
        <v>81</v>
      </c>
      <c r="AV216" s="205" t="s">
        <v>81</v>
      </c>
      <c r="AW216" s="205" t="s">
        <v>35</v>
      </c>
      <c r="AX216" s="205" t="s">
        <v>71</v>
      </c>
      <c r="AY216" s="206" t="s">
        <v>169</v>
      </c>
    </row>
    <row r="217" spans="2:51" s="205" customFormat="1" ht="13.5">
      <c r="B217" s="204"/>
      <c r="D217" s="198" t="s">
        <v>178</v>
      </c>
      <c r="E217" s="206" t="s">
        <v>5</v>
      </c>
      <c r="F217" s="207" t="s">
        <v>336</v>
      </c>
      <c r="H217" s="208">
        <v>51.688</v>
      </c>
      <c r="L217" s="204"/>
      <c r="M217" s="209"/>
      <c r="N217" s="210"/>
      <c r="O217" s="210"/>
      <c r="P217" s="210"/>
      <c r="Q217" s="210"/>
      <c r="R217" s="210"/>
      <c r="S217" s="210"/>
      <c r="T217" s="211"/>
      <c r="AT217" s="206" t="s">
        <v>178</v>
      </c>
      <c r="AU217" s="206" t="s">
        <v>81</v>
      </c>
      <c r="AV217" s="205" t="s">
        <v>81</v>
      </c>
      <c r="AW217" s="205" t="s">
        <v>35</v>
      </c>
      <c r="AX217" s="205" t="s">
        <v>71</v>
      </c>
      <c r="AY217" s="206" t="s">
        <v>169</v>
      </c>
    </row>
    <row r="218" spans="2:51" s="197" customFormat="1" ht="13.5">
      <c r="B218" s="196"/>
      <c r="D218" s="198" t="s">
        <v>178</v>
      </c>
      <c r="E218" s="199" t="s">
        <v>5</v>
      </c>
      <c r="F218" s="200" t="s">
        <v>337</v>
      </c>
      <c r="H218" s="199" t="s">
        <v>5</v>
      </c>
      <c r="L218" s="196"/>
      <c r="M218" s="201"/>
      <c r="N218" s="202"/>
      <c r="O218" s="202"/>
      <c r="P218" s="202"/>
      <c r="Q218" s="202"/>
      <c r="R218" s="202"/>
      <c r="S218" s="202"/>
      <c r="T218" s="203"/>
      <c r="AT218" s="199" t="s">
        <v>178</v>
      </c>
      <c r="AU218" s="199" t="s">
        <v>81</v>
      </c>
      <c r="AV218" s="197" t="s">
        <v>79</v>
      </c>
      <c r="AW218" s="197" t="s">
        <v>35</v>
      </c>
      <c r="AX218" s="197" t="s">
        <v>71</v>
      </c>
      <c r="AY218" s="199" t="s">
        <v>169</v>
      </c>
    </row>
    <row r="219" spans="2:51" s="205" customFormat="1" ht="13.5">
      <c r="B219" s="204"/>
      <c r="D219" s="198" t="s">
        <v>178</v>
      </c>
      <c r="E219" s="206" t="s">
        <v>5</v>
      </c>
      <c r="F219" s="207" t="s">
        <v>338</v>
      </c>
      <c r="H219" s="208">
        <v>72</v>
      </c>
      <c r="L219" s="204"/>
      <c r="M219" s="209"/>
      <c r="N219" s="210"/>
      <c r="O219" s="210"/>
      <c r="P219" s="210"/>
      <c r="Q219" s="210"/>
      <c r="R219" s="210"/>
      <c r="S219" s="210"/>
      <c r="T219" s="211"/>
      <c r="AT219" s="206" t="s">
        <v>178</v>
      </c>
      <c r="AU219" s="206" t="s">
        <v>81</v>
      </c>
      <c r="AV219" s="205" t="s">
        <v>81</v>
      </c>
      <c r="AW219" s="205" t="s">
        <v>35</v>
      </c>
      <c r="AX219" s="205" t="s">
        <v>71</v>
      </c>
      <c r="AY219" s="206" t="s">
        <v>169</v>
      </c>
    </row>
    <row r="220" spans="2:51" s="197" customFormat="1" ht="13.5">
      <c r="B220" s="196"/>
      <c r="D220" s="198" t="s">
        <v>178</v>
      </c>
      <c r="E220" s="199" t="s">
        <v>5</v>
      </c>
      <c r="F220" s="200" t="s">
        <v>339</v>
      </c>
      <c r="H220" s="199" t="s">
        <v>5</v>
      </c>
      <c r="L220" s="196"/>
      <c r="M220" s="201"/>
      <c r="N220" s="202"/>
      <c r="O220" s="202"/>
      <c r="P220" s="202"/>
      <c r="Q220" s="202"/>
      <c r="R220" s="202"/>
      <c r="S220" s="202"/>
      <c r="T220" s="203"/>
      <c r="AT220" s="199" t="s">
        <v>178</v>
      </c>
      <c r="AU220" s="199" t="s">
        <v>81</v>
      </c>
      <c r="AV220" s="197" t="s">
        <v>79</v>
      </c>
      <c r="AW220" s="197" t="s">
        <v>35</v>
      </c>
      <c r="AX220" s="197" t="s">
        <v>71</v>
      </c>
      <c r="AY220" s="199" t="s">
        <v>169</v>
      </c>
    </row>
    <row r="221" spans="2:51" s="205" customFormat="1" ht="13.5">
      <c r="B221" s="204"/>
      <c r="D221" s="198" t="s">
        <v>178</v>
      </c>
      <c r="E221" s="206" t="s">
        <v>5</v>
      </c>
      <c r="F221" s="207" t="s">
        <v>340</v>
      </c>
      <c r="H221" s="208">
        <v>40</v>
      </c>
      <c r="L221" s="204"/>
      <c r="M221" s="209"/>
      <c r="N221" s="210"/>
      <c r="O221" s="210"/>
      <c r="P221" s="210"/>
      <c r="Q221" s="210"/>
      <c r="R221" s="210"/>
      <c r="S221" s="210"/>
      <c r="T221" s="211"/>
      <c r="AT221" s="206" t="s">
        <v>178</v>
      </c>
      <c r="AU221" s="206" t="s">
        <v>81</v>
      </c>
      <c r="AV221" s="205" t="s">
        <v>81</v>
      </c>
      <c r="AW221" s="205" t="s">
        <v>35</v>
      </c>
      <c r="AX221" s="205" t="s">
        <v>71</v>
      </c>
      <c r="AY221" s="206" t="s">
        <v>169</v>
      </c>
    </row>
    <row r="222" spans="2:51" s="213" customFormat="1" ht="13.5">
      <c r="B222" s="212"/>
      <c r="D222" s="198" t="s">
        <v>178</v>
      </c>
      <c r="E222" s="214" t="s">
        <v>5</v>
      </c>
      <c r="F222" s="215" t="s">
        <v>181</v>
      </c>
      <c r="H222" s="216">
        <v>675.371</v>
      </c>
      <c r="L222" s="212"/>
      <c r="M222" s="217"/>
      <c r="N222" s="218"/>
      <c r="O222" s="218"/>
      <c r="P222" s="218"/>
      <c r="Q222" s="218"/>
      <c r="R222" s="218"/>
      <c r="S222" s="218"/>
      <c r="T222" s="219"/>
      <c r="AT222" s="214" t="s">
        <v>178</v>
      </c>
      <c r="AU222" s="214" t="s">
        <v>81</v>
      </c>
      <c r="AV222" s="213" t="s">
        <v>176</v>
      </c>
      <c r="AW222" s="213" t="s">
        <v>35</v>
      </c>
      <c r="AX222" s="213" t="s">
        <v>79</v>
      </c>
      <c r="AY222" s="214" t="s">
        <v>169</v>
      </c>
    </row>
    <row r="223" spans="2:65" s="103" customFormat="1" ht="25.5" customHeight="1">
      <c r="B223" s="104"/>
      <c r="C223" s="185">
        <f>MAX($C$106:C222)+1</f>
        <v>27</v>
      </c>
      <c r="D223" s="185" t="s">
        <v>171</v>
      </c>
      <c r="E223" s="186" t="s">
        <v>341</v>
      </c>
      <c r="F223" s="187" t="s">
        <v>342</v>
      </c>
      <c r="G223" s="188" t="s">
        <v>188</v>
      </c>
      <c r="H223" s="189">
        <v>200</v>
      </c>
      <c r="I223" s="87"/>
      <c r="J223" s="190">
        <f>ROUND(I223*H223,2)</f>
        <v>0</v>
      </c>
      <c r="K223" s="187" t="s">
        <v>175</v>
      </c>
      <c r="L223" s="104"/>
      <c r="M223" s="191" t="s">
        <v>5</v>
      </c>
      <c r="N223" s="192" t="s">
        <v>42</v>
      </c>
      <c r="O223" s="105"/>
      <c r="P223" s="193">
        <f>O223*H223</f>
        <v>0</v>
      </c>
      <c r="Q223" s="193">
        <v>0</v>
      </c>
      <c r="R223" s="193">
        <f>Q223*H223</f>
        <v>0</v>
      </c>
      <c r="S223" s="193">
        <v>0</v>
      </c>
      <c r="T223" s="194">
        <f>S223*H223</f>
        <v>0</v>
      </c>
      <c r="AR223" s="93" t="s">
        <v>176</v>
      </c>
      <c r="AT223" s="93" t="s">
        <v>171</v>
      </c>
      <c r="AU223" s="93" t="s">
        <v>81</v>
      </c>
      <c r="AY223" s="93" t="s">
        <v>169</v>
      </c>
      <c r="BE223" s="195">
        <f>IF(N223="základní",J223,0)</f>
        <v>0</v>
      </c>
      <c r="BF223" s="195">
        <f>IF(N223="snížená",J223,0)</f>
        <v>0</v>
      </c>
      <c r="BG223" s="195">
        <f>IF(N223="zákl. přenesená",J223,0)</f>
        <v>0</v>
      </c>
      <c r="BH223" s="195">
        <f>IF(N223="sníž. přenesená",J223,0)</f>
        <v>0</v>
      </c>
      <c r="BI223" s="195">
        <f>IF(N223="nulová",J223,0)</f>
        <v>0</v>
      </c>
      <c r="BJ223" s="93" t="s">
        <v>79</v>
      </c>
      <c r="BK223" s="195">
        <f>ROUND(I223*H223,2)</f>
        <v>0</v>
      </c>
      <c r="BL223" s="93" t="s">
        <v>176</v>
      </c>
      <c r="BM223" s="93" t="s">
        <v>343</v>
      </c>
    </row>
    <row r="224" spans="2:47" s="103" customFormat="1" ht="121.5">
      <c r="B224" s="104"/>
      <c r="D224" s="198" t="s">
        <v>207</v>
      </c>
      <c r="F224" s="220" t="s">
        <v>344</v>
      </c>
      <c r="L224" s="104"/>
      <c r="M224" s="221"/>
      <c r="N224" s="105"/>
      <c r="O224" s="105"/>
      <c r="P224" s="105"/>
      <c r="Q224" s="105"/>
      <c r="R224" s="105"/>
      <c r="S224" s="105"/>
      <c r="T224" s="222"/>
      <c r="AT224" s="93" t="s">
        <v>207</v>
      </c>
      <c r="AU224" s="93" t="s">
        <v>81</v>
      </c>
    </row>
    <row r="225" spans="2:51" s="205" customFormat="1" ht="13.5">
      <c r="B225" s="204"/>
      <c r="D225" s="198" t="s">
        <v>178</v>
      </c>
      <c r="E225" s="206" t="s">
        <v>5</v>
      </c>
      <c r="F225" s="207" t="s">
        <v>345</v>
      </c>
      <c r="H225" s="208">
        <v>120</v>
      </c>
      <c r="L225" s="204"/>
      <c r="M225" s="209"/>
      <c r="N225" s="210"/>
      <c r="O225" s="210"/>
      <c r="P225" s="210"/>
      <c r="Q225" s="210"/>
      <c r="R225" s="210"/>
      <c r="S225" s="210"/>
      <c r="T225" s="211"/>
      <c r="AT225" s="206" t="s">
        <v>178</v>
      </c>
      <c r="AU225" s="206" t="s">
        <v>81</v>
      </c>
      <c r="AV225" s="205" t="s">
        <v>81</v>
      </c>
      <c r="AW225" s="205" t="s">
        <v>35</v>
      </c>
      <c r="AX225" s="205" t="s">
        <v>71</v>
      </c>
      <c r="AY225" s="206" t="s">
        <v>169</v>
      </c>
    </row>
    <row r="226" spans="2:51" s="205" customFormat="1" ht="13.5">
      <c r="B226" s="204"/>
      <c r="D226" s="198" t="s">
        <v>178</v>
      </c>
      <c r="E226" s="206" t="s">
        <v>5</v>
      </c>
      <c r="F226" s="207" t="s">
        <v>346</v>
      </c>
      <c r="H226" s="208">
        <v>80</v>
      </c>
      <c r="L226" s="204"/>
      <c r="M226" s="209"/>
      <c r="N226" s="210"/>
      <c r="O226" s="210"/>
      <c r="P226" s="210"/>
      <c r="Q226" s="210"/>
      <c r="R226" s="210"/>
      <c r="S226" s="210"/>
      <c r="T226" s="211"/>
      <c r="AT226" s="206" t="s">
        <v>178</v>
      </c>
      <c r="AU226" s="206" t="s">
        <v>81</v>
      </c>
      <c r="AV226" s="205" t="s">
        <v>81</v>
      </c>
      <c r="AW226" s="205" t="s">
        <v>35</v>
      </c>
      <c r="AX226" s="205" t="s">
        <v>71</v>
      </c>
      <c r="AY226" s="206" t="s">
        <v>169</v>
      </c>
    </row>
    <row r="227" spans="2:51" s="213" customFormat="1" ht="13.5">
      <c r="B227" s="212"/>
      <c r="D227" s="198" t="s">
        <v>178</v>
      </c>
      <c r="E227" s="214" t="s">
        <v>5</v>
      </c>
      <c r="F227" s="215" t="s">
        <v>181</v>
      </c>
      <c r="H227" s="216">
        <v>200</v>
      </c>
      <c r="L227" s="212"/>
      <c r="M227" s="217"/>
      <c r="N227" s="218"/>
      <c r="O227" s="218"/>
      <c r="P227" s="218"/>
      <c r="Q227" s="218"/>
      <c r="R227" s="218"/>
      <c r="S227" s="218"/>
      <c r="T227" s="219"/>
      <c r="AT227" s="214" t="s">
        <v>178</v>
      </c>
      <c r="AU227" s="214" t="s">
        <v>81</v>
      </c>
      <c r="AV227" s="213" t="s">
        <v>176</v>
      </c>
      <c r="AW227" s="213" t="s">
        <v>35</v>
      </c>
      <c r="AX227" s="213" t="s">
        <v>79</v>
      </c>
      <c r="AY227" s="214" t="s">
        <v>169</v>
      </c>
    </row>
    <row r="228" spans="2:63" s="173" customFormat="1" ht="29.85" customHeight="1">
      <c r="B228" s="172"/>
      <c r="D228" s="174" t="s">
        <v>70</v>
      </c>
      <c r="E228" s="183" t="s">
        <v>81</v>
      </c>
      <c r="F228" s="183" t="s">
        <v>347</v>
      </c>
      <c r="J228" s="184">
        <f>BK228</f>
        <v>0</v>
      </c>
      <c r="L228" s="172"/>
      <c r="M228" s="177"/>
      <c r="N228" s="178"/>
      <c r="O228" s="178"/>
      <c r="P228" s="179">
        <f>SUM(P229:P401)</f>
        <v>0</v>
      </c>
      <c r="Q228" s="178"/>
      <c r="R228" s="179">
        <f>SUM(R229:R401)</f>
        <v>1515.6288634202501</v>
      </c>
      <c r="S228" s="178"/>
      <c r="T228" s="180">
        <f>SUM(T229:T401)</f>
        <v>0</v>
      </c>
      <c r="AR228" s="174" t="s">
        <v>79</v>
      </c>
      <c r="AT228" s="181" t="s">
        <v>70</v>
      </c>
      <c r="AU228" s="181" t="s">
        <v>79</v>
      </c>
      <c r="AY228" s="174" t="s">
        <v>169</v>
      </c>
      <c r="BK228" s="182">
        <f>SUM(BK229:BK401)</f>
        <v>0</v>
      </c>
    </row>
    <row r="229" spans="2:65" s="103" customFormat="1" ht="25.5" customHeight="1">
      <c r="B229" s="104"/>
      <c r="C229" s="185">
        <f>MAX($C$106:C228)+1</f>
        <v>28</v>
      </c>
      <c r="D229" s="185" t="s">
        <v>171</v>
      </c>
      <c r="E229" s="186" t="s">
        <v>348</v>
      </c>
      <c r="F229" s="187" t="s">
        <v>349</v>
      </c>
      <c r="G229" s="188" t="s">
        <v>199</v>
      </c>
      <c r="H229" s="189">
        <v>73.5</v>
      </c>
      <c r="I229" s="87"/>
      <c r="J229" s="190">
        <f>ROUND(I229*H229,2)</f>
        <v>0</v>
      </c>
      <c r="K229" s="187" t="s">
        <v>175</v>
      </c>
      <c r="L229" s="104"/>
      <c r="M229" s="191" t="s">
        <v>5</v>
      </c>
      <c r="N229" s="192" t="s">
        <v>42</v>
      </c>
      <c r="O229" s="105"/>
      <c r="P229" s="193">
        <f>O229*H229</f>
        <v>0</v>
      </c>
      <c r="Q229" s="193">
        <v>3E-05</v>
      </c>
      <c r="R229" s="193">
        <f>Q229*H229</f>
        <v>0.002205</v>
      </c>
      <c r="S229" s="193">
        <v>0</v>
      </c>
      <c r="T229" s="194">
        <f>S229*H229</f>
        <v>0</v>
      </c>
      <c r="AR229" s="93" t="s">
        <v>176</v>
      </c>
      <c r="AT229" s="93" t="s">
        <v>171</v>
      </c>
      <c r="AU229" s="93" t="s">
        <v>81</v>
      </c>
      <c r="AY229" s="93" t="s">
        <v>169</v>
      </c>
      <c r="BE229" s="195">
        <f>IF(N229="základní",J229,0)</f>
        <v>0</v>
      </c>
      <c r="BF229" s="195">
        <f>IF(N229="snížená",J229,0)</f>
        <v>0</v>
      </c>
      <c r="BG229" s="195">
        <f>IF(N229="zákl. přenesená",J229,0)</f>
        <v>0</v>
      </c>
      <c r="BH229" s="195">
        <f>IF(N229="sníž. přenesená",J229,0)</f>
        <v>0</v>
      </c>
      <c r="BI229" s="195">
        <f>IF(N229="nulová",J229,0)</f>
        <v>0</v>
      </c>
      <c r="BJ229" s="93" t="s">
        <v>79</v>
      </c>
      <c r="BK229" s="195">
        <f>ROUND(I229*H229,2)</f>
        <v>0</v>
      </c>
      <c r="BL229" s="93" t="s">
        <v>176</v>
      </c>
      <c r="BM229" s="93" t="s">
        <v>350</v>
      </c>
    </row>
    <row r="230" spans="2:51" s="197" customFormat="1" ht="13.5">
      <c r="B230" s="196"/>
      <c r="D230" s="198" t="s">
        <v>178</v>
      </c>
      <c r="E230" s="199" t="s">
        <v>5</v>
      </c>
      <c r="F230" s="200" t="s">
        <v>351</v>
      </c>
      <c r="H230" s="199" t="s">
        <v>5</v>
      </c>
      <c r="L230" s="196"/>
      <c r="M230" s="201"/>
      <c r="N230" s="202"/>
      <c r="O230" s="202"/>
      <c r="P230" s="202"/>
      <c r="Q230" s="202"/>
      <c r="R230" s="202"/>
      <c r="S230" s="202"/>
      <c r="T230" s="203"/>
      <c r="AT230" s="199" t="s">
        <v>178</v>
      </c>
      <c r="AU230" s="199" t="s">
        <v>81</v>
      </c>
      <c r="AV230" s="197" t="s">
        <v>79</v>
      </c>
      <c r="AW230" s="197" t="s">
        <v>35</v>
      </c>
      <c r="AX230" s="197" t="s">
        <v>71</v>
      </c>
      <c r="AY230" s="199" t="s">
        <v>169</v>
      </c>
    </row>
    <row r="231" spans="2:51" s="205" customFormat="1" ht="13.5">
      <c r="B231" s="204"/>
      <c r="D231" s="198" t="s">
        <v>178</v>
      </c>
      <c r="E231" s="206" t="s">
        <v>5</v>
      </c>
      <c r="F231" s="207" t="s">
        <v>352</v>
      </c>
      <c r="H231" s="208">
        <v>4.5</v>
      </c>
      <c r="L231" s="204"/>
      <c r="M231" s="209"/>
      <c r="N231" s="210"/>
      <c r="O231" s="210"/>
      <c r="P231" s="210"/>
      <c r="Q231" s="210"/>
      <c r="R231" s="210"/>
      <c r="S231" s="210"/>
      <c r="T231" s="211"/>
      <c r="AT231" s="206" t="s">
        <v>178</v>
      </c>
      <c r="AU231" s="206" t="s">
        <v>81</v>
      </c>
      <c r="AV231" s="205" t="s">
        <v>81</v>
      </c>
      <c r="AW231" s="205" t="s">
        <v>35</v>
      </c>
      <c r="AX231" s="205" t="s">
        <v>71</v>
      </c>
      <c r="AY231" s="206" t="s">
        <v>169</v>
      </c>
    </row>
    <row r="232" spans="2:51" s="205" customFormat="1" ht="13.5">
      <c r="B232" s="204"/>
      <c r="D232" s="198" t="s">
        <v>178</v>
      </c>
      <c r="E232" s="206" t="s">
        <v>5</v>
      </c>
      <c r="F232" s="207" t="s">
        <v>353</v>
      </c>
      <c r="H232" s="208">
        <v>4</v>
      </c>
      <c r="L232" s="204"/>
      <c r="M232" s="209"/>
      <c r="N232" s="210"/>
      <c r="O232" s="210"/>
      <c r="P232" s="210"/>
      <c r="Q232" s="210"/>
      <c r="R232" s="210"/>
      <c r="S232" s="210"/>
      <c r="T232" s="211"/>
      <c r="AT232" s="206" t="s">
        <v>178</v>
      </c>
      <c r="AU232" s="206" t="s">
        <v>81</v>
      </c>
      <c r="AV232" s="205" t="s">
        <v>81</v>
      </c>
      <c r="AW232" s="205" t="s">
        <v>35</v>
      </c>
      <c r="AX232" s="205" t="s">
        <v>71</v>
      </c>
      <c r="AY232" s="206" t="s">
        <v>169</v>
      </c>
    </row>
    <row r="233" spans="2:51" s="205" customFormat="1" ht="13.5">
      <c r="B233" s="204"/>
      <c r="D233" s="198" t="s">
        <v>178</v>
      </c>
      <c r="E233" s="206" t="s">
        <v>5</v>
      </c>
      <c r="F233" s="207" t="s">
        <v>354</v>
      </c>
      <c r="H233" s="208">
        <v>2</v>
      </c>
      <c r="L233" s="204"/>
      <c r="M233" s="209"/>
      <c r="N233" s="210"/>
      <c r="O233" s="210"/>
      <c r="P233" s="210"/>
      <c r="Q233" s="210"/>
      <c r="R233" s="210"/>
      <c r="S233" s="210"/>
      <c r="T233" s="211"/>
      <c r="AT233" s="206" t="s">
        <v>178</v>
      </c>
      <c r="AU233" s="206" t="s">
        <v>81</v>
      </c>
      <c r="AV233" s="205" t="s">
        <v>81</v>
      </c>
      <c r="AW233" s="205" t="s">
        <v>35</v>
      </c>
      <c r="AX233" s="205" t="s">
        <v>71</v>
      </c>
      <c r="AY233" s="206" t="s">
        <v>169</v>
      </c>
    </row>
    <row r="234" spans="2:51" s="197" customFormat="1" ht="13.5">
      <c r="B234" s="196"/>
      <c r="D234" s="198" t="s">
        <v>178</v>
      </c>
      <c r="E234" s="199" t="s">
        <v>5</v>
      </c>
      <c r="F234" s="200" t="s">
        <v>355</v>
      </c>
      <c r="H234" s="199" t="s">
        <v>5</v>
      </c>
      <c r="L234" s="196"/>
      <c r="M234" s="201"/>
      <c r="N234" s="202"/>
      <c r="O234" s="202"/>
      <c r="P234" s="202"/>
      <c r="Q234" s="202"/>
      <c r="R234" s="202"/>
      <c r="S234" s="202"/>
      <c r="T234" s="203"/>
      <c r="AT234" s="199" t="s">
        <v>178</v>
      </c>
      <c r="AU234" s="199" t="s">
        <v>81</v>
      </c>
      <c r="AV234" s="197" t="s">
        <v>79</v>
      </c>
      <c r="AW234" s="197" t="s">
        <v>35</v>
      </c>
      <c r="AX234" s="197" t="s">
        <v>71</v>
      </c>
      <c r="AY234" s="199" t="s">
        <v>169</v>
      </c>
    </row>
    <row r="235" spans="2:51" s="205" customFormat="1" ht="13.5">
      <c r="B235" s="204"/>
      <c r="D235" s="198" t="s">
        <v>178</v>
      </c>
      <c r="E235" s="206" t="s">
        <v>5</v>
      </c>
      <c r="F235" s="207" t="s">
        <v>356</v>
      </c>
      <c r="H235" s="208">
        <v>7</v>
      </c>
      <c r="L235" s="204"/>
      <c r="M235" s="209"/>
      <c r="N235" s="210"/>
      <c r="O235" s="210"/>
      <c r="P235" s="210"/>
      <c r="Q235" s="210"/>
      <c r="R235" s="210"/>
      <c r="S235" s="210"/>
      <c r="T235" s="211"/>
      <c r="AT235" s="206" t="s">
        <v>178</v>
      </c>
      <c r="AU235" s="206" t="s">
        <v>81</v>
      </c>
      <c r="AV235" s="205" t="s">
        <v>81</v>
      </c>
      <c r="AW235" s="205" t="s">
        <v>35</v>
      </c>
      <c r="AX235" s="205" t="s">
        <v>71</v>
      </c>
      <c r="AY235" s="206" t="s">
        <v>169</v>
      </c>
    </row>
    <row r="236" spans="2:51" s="205" customFormat="1" ht="13.5">
      <c r="B236" s="204"/>
      <c r="D236" s="198" t="s">
        <v>178</v>
      </c>
      <c r="E236" s="206" t="s">
        <v>5</v>
      </c>
      <c r="F236" s="207" t="s">
        <v>357</v>
      </c>
      <c r="H236" s="208">
        <v>5</v>
      </c>
      <c r="L236" s="204"/>
      <c r="M236" s="209"/>
      <c r="N236" s="210"/>
      <c r="O236" s="210"/>
      <c r="P236" s="210"/>
      <c r="Q236" s="210"/>
      <c r="R236" s="210"/>
      <c r="S236" s="210"/>
      <c r="T236" s="211"/>
      <c r="AT236" s="206" t="s">
        <v>178</v>
      </c>
      <c r="AU236" s="206" t="s">
        <v>81</v>
      </c>
      <c r="AV236" s="205" t="s">
        <v>81</v>
      </c>
      <c r="AW236" s="205" t="s">
        <v>35</v>
      </c>
      <c r="AX236" s="205" t="s">
        <v>71</v>
      </c>
      <c r="AY236" s="206" t="s">
        <v>169</v>
      </c>
    </row>
    <row r="237" spans="2:51" s="205" customFormat="1" ht="13.5">
      <c r="B237" s="204"/>
      <c r="D237" s="198" t="s">
        <v>178</v>
      </c>
      <c r="E237" s="206" t="s">
        <v>5</v>
      </c>
      <c r="F237" s="207" t="s">
        <v>358</v>
      </c>
      <c r="H237" s="208">
        <v>6</v>
      </c>
      <c r="L237" s="204"/>
      <c r="M237" s="209"/>
      <c r="N237" s="210"/>
      <c r="O237" s="210"/>
      <c r="P237" s="210"/>
      <c r="Q237" s="210"/>
      <c r="R237" s="210"/>
      <c r="S237" s="210"/>
      <c r="T237" s="211"/>
      <c r="AT237" s="206" t="s">
        <v>178</v>
      </c>
      <c r="AU237" s="206" t="s">
        <v>81</v>
      </c>
      <c r="AV237" s="205" t="s">
        <v>81</v>
      </c>
      <c r="AW237" s="205" t="s">
        <v>35</v>
      </c>
      <c r="AX237" s="205" t="s">
        <v>71</v>
      </c>
      <c r="AY237" s="206" t="s">
        <v>169</v>
      </c>
    </row>
    <row r="238" spans="2:51" s="205" customFormat="1" ht="13.5">
      <c r="B238" s="204"/>
      <c r="D238" s="198" t="s">
        <v>178</v>
      </c>
      <c r="E238" s="206" t="s">
        <v>5</v>
      </c>
      <c r="F238" s="207" t="s">
        <v>359</v>
      </c>
      <c r="H238" s="208">
        <v>5</v>
      </c>
      <c r="L238" s="204"/>
      <c r="M238" s="209"/>
      <c r="N238" s="210"/>
      <c r="O238" s="210"/>
      <c r="P238" s="210"/>
      <c r="Q238" s="210"/>
      <c r="R238" s="210"/>
      <c r="S238" s="210"/>
      <c r="T238" s="211"/>
      <c r="AT238" s="206" t="s">
        <v>178</v>
      </c>
      <c r="AU238" s="206" t="s">
        <v>81</v>
      </c>
      <c r="AV238" s="205" t="s">
        <v>81</v>
      </c>
      <c r="AW238" s="205" t="s">
        <v>35</v>
      </c>
      <c r="AX238" s="205" t="s">
        <v>71</v>
      </c>
      <c r="AY238" s="206" t="s">
        <v>169</v>
      </c>
    </row>
    <row r="239" spans="2:51" s="205" customFormat="1" ht="13.5">
      <c r="B239" s="204"/>
      <c r="D239" s="198" t="s">
        <v>178</v>
      </c>
      <c r="E239" s="206" t="s">
        <v>5</v>
      </c>
      <c r="F239" s="207" t="s">
        <v>360</v>
      </c>
      <c r="H239" s="208">
        <v>5</v>
      </c>
      <c r="L239" s="204"/>
      <c r="M239" s="209"/>
      <c r="N239" s="210"/>
      <c r="O239" s="210"/>
      <c r="P239" s="210"/>
      <c r="Q239" s="210"/>
      <c r="R239" s="210"/>
      <c r="S239" s="210"/>
      <c r="T239" s="211"/>
      <c r="AT239" s="206" t="s">
        <v>178</v>
      </c>
      <c r="AU239" s="206" t="s">
        <v>81</v>
      </c>
      <c r="AV239" s="205" t="s">
        <v>81</v>
      </c>
      <c r="AW239" s="205" t="s">
        <v>35</v>
      </c>
      <c r="AX239" s="205" t="s">
        <v>71</v>
      </c>
      <c r="AY239" s="206" t="s">
        <v>169</v>
      </c>
    </row>
    <row r="240" spans="2:51" s="205" customFormat="1" ht="13.5">
      <c r="B240" s="204"/>
      <c r="D240" s="198" t="s">
        <v>178</v>
      </c>
      <c r="E240" s="206" t="s">
        <v>5</v>
      </c>
      <c r="F240" s="207" t="s">
        <v>361</v>
      </c>
      <c r="H240" s="208">
        <v>8</v>
      </c>
      <c r="L240" s="204"/>
      <c r="M240" s="209"/>
      <c r="N240" s="210"/>
      <c r="O240" s="210"/>
      <c r="P240" s="210"/>
      <c r="Q240" s="210"/>
      <c r="R240" s="210"/>
      <c r="S240" s="210"/>
      <c r="T240" s="211"/>
      <c r="AT240" s="206" t="s">
        <v>178</v>
      </c>
      <c r="AU240" s="206" t="s">
        <v>81</v>
      </c>
      <c r="AV240" s="205" t="s">
        <v>81</v>
      </c>
      <c r="AW240" s="205" t="s">
        <v>35</v>
      </c>
      <c r="AX240" s="205" t="s">
        <v>71</v>
      </c>
      <c r="AY240" s="206" t="s">
        <v>169</v>
      </c>
    </row>
    <row r="241" spans="2:51" s="205" customFormat="1" ht="13.5">
      <c r="B241" s="204"/>
      <c r="D241" s="198" t="s">
        <v>178</v>
      </c>
      <c r="E241" s="206" t="s">
        <v>5</v>
      </c>
      <c r="F241" s="207" t="s">
        <v>362</v>
      </c>
      <c r="H241" s="208">
        <v>5</v>
      </c>
      <c r="L241" s="204"/>
      <c r="M241" s="209"/>
      <c r="N241" s="210"/>
      <c r="O241" s="210"/>
      <c r="P241" s="210"/>
      <c r="Q241" s="210"/>
      <c r="R241" s="210"/>
      <c r="S241" s="210"/>
      <c r="T241" s="211"/>
      <c r="AT241" s="206" t="s">
        <v>178</v>
      </c>
      <c r="AU241" s="206" t="s">
        <v>81</v>
      </c>
      <c r="AV241" s="205" t="s">
        <v>81</v>
      </c>
      <c r="AW241" s="205" t="s">
        <v>35</v>
      </c>
      <c r="AX241" s="205" t="s">
        <v>71</v>
      </c>
      <c r="AY241" s="206" t="s">
        <v>169</v>
      </c>
    </row>
    <row r="242" spans="2:51" s="205" customFormat="1" ht="13.5">
      <c r="B242" s="204"/>
      <c r="D242" s="198" t="s">
        <v>178</v>
      </c>
      <c r="E242" s="206" t="s">
        <v>5</v>
      </c>
      <c r="F242" s="207" t="s">
        <v>363</v>
      </c>
      <c r="H242" s="208">
        <v>5</v>
      </c>
      <c r="L242" s="204"/>
      <c r="M242" s="209"/>
      <c r="N242" s="210"/>
      <c r="O242" s="210"/>
      <c r="P242" s="210"/>
      <c r="Q242" s="210"/>
      <c r="R242" s="210"/>
      <c r="S242" s="210"/>
      <c r="T242" s="211"/>
      <c r="AT242" s="206" t="s">
        <v>178</v>
      </c>
      <c r="AU242" s="206" t="s">
        <v>81</v>
      </c>
      <c r="AV242" s="205" t="s">
        <v>81</v>
      </c>
      <c r="AW242" s="205" t="s">
        <v>35</v>
      </c>
      <c r="AX242" s="205" t="s">
        <v>71</v>
      </c>
      <c r="AY242" s="206" t="s">
        <v>169</v>
      </c>
    </row>
    <row r="243" spans="2:51" s="205" customFormat="1" ht="13.5">
      <c r="B243" s="204"/>
      <c r="D243" s="198" t="s">
        <v>178</v>
      </c>
      <c r="E243" s="206" t="s">
        <v>5</v>
      </c>
      <c r="F243" s="207" t="s">
        <v>364</v>
      </c>
      <c r="H243" s="208">
        <v>7</v>
      </c>
      <c r="L243" s="204"/>
      <c r="M243" s="209"/>
      <c r="N243" s="210"/>
      <c r="O243" s="210"/>
      <c r="P243" s="210"/>
      <c r="Q243" s="210"/>
      <c r="R243" s="210"/>
      <c r="S243" s="210"/>
      <c r="T243" s="211"/>
      <c r="AT243" s="206" t="s">
        <v>178</v>
      </c>
      <c r="AU243" s="206" t="s">
        <v>81</v>
      </c>
      <c r="AV243" s="205" t="s">
        <v>81</v>
      </c>
      <c r="AW243" s="205" t="s">
        <v>35</v>
      </c>
      <c r="AX243" s="205" t="s">
        <v>71</v>
      </c>
      <c r="AY243" s="206" t="s">
        <v>169</v>
      </c>
    </row>
    <row r="244" spans="2:51" s="205" customFormat="1" ht="13.5">
      <c r="B244" s="204"/>
      <c r="D244" s="198" t="s">
        <v>178</v>
      </c>
      <c r="E244" s="206" t="s">
        <v>5</v>
      </c>
      <c r="F244" s="207" t="s">
        <v>365</v>
      </c>
      <c r="H244" s="208">
        <v>5</v>
      </c>
      <c r="L244" s="204"/>
      <c r="M244" s="209"/>
      <c r="N244" s="210"/>
      <c r="O244" s="210"/>
      <c r="P244" s="210"/>
      <c r="Q244" s="210"/>
      <c r="R244" s="210"/>
      <c r="S244" s="210"/>
      <c r="T244" s="211"/>
      <c r="AT244" s="206" t="s">
        <v>178</v>
      </c>
      <c r="AU244" s="206" t="s">
        <v>81</v>
      </c>
      <c r="AV244" s="205" t="s">
        <v>81</v>
      </c>
      <c r="AW244" s="205" t="s">
        <v>35</v>
      </c>
      <c r="AX244" s="205" t="s">
        <v>71</v>
      </c>
      <c r="AY244" s="206" t="s">
        <v>169</v>
      </c>
    </row>
    <row r="245" spans="2:51" s="205" customFormat="1" ht="13.5">
      <c r="B245" s="204"/>
      <c r="D245" s="198" t="s">
        <v>178</v>
      </c>
      <c r="E245" s="206" t="s">
        <v>5</v>
      </c>
      <c r="F245" s="207" t="s">
        <v>366</v>
      </c>
      <c r="H245" s="208">
        <v>5</v>
      </c>
      <c r="L245" s="204"/>
      <c r="M245" s="209"/>
      <c r="N245" s="210"/>
      <c r="O245" s="210"/>
      <c r="P245" s="210"/>
      <c r="Q245" s="210"/>
      <c r="R245" s="210"/>
      <c r="S245" s="210"/>
      <c r="T245" s="211"/>
      <c r="AT245" s="206" t="s">
        <v>178</v>
      </c>
      <c r="AU245" s="206" t="s">
        <v>81</v>
      </c>
      <c r="AV245" s="205" t="s">
        <v>81</v>
      </c>
      <c r="AW245" s="205" t="s">
        <v>35</v>
      </c>
      <c r="AX245" s="205" t="s">
        <v>71</v>
      </c>
      <c r="AY245" s="206" t="s">
        <v>169</v>
      </c>
    </row>
    <row r="246" spans="2:51" s="213" customFormat="1" ht="13.5">
      <c r="B246" s="212"/>
      <c r="D246" s="198" t="s">
        <v>178</v>
      </c>
      <c r="E246" s="214" t="s">
        <v>5</v>
      </c>
      <c r="F246" s="215" t="s">
        <v>181</v>
      </c>
      <c r="H246" s="216">
        <v>73.5</v>
      </c>
      <c r="L246" s="212"/>
      <c r="M246" s="217"/>
      <c r="N246" s="218"/>
      <c r="O246" s="218"/>
      <c r="P246" s="218"/>
      <c r="Q246" s="218"/>
      <c r="R246" s="218"/>
      <c r="S246" s="218"/>
      <c r="T246" s="219"/>
      <c r="AT246" s="214" t="s">
        <v>178</v>
      </c>
      <c r="AU246" s="214" t="s">
        <v>81</v>
      </c>
      <c r="AV246" s="213" t="s">
        <v>176</v>
      </c>
      <c r="AW246" s="213" t="s">
        <v>35</v>
      </c>
      <c r="AX246" s="213" t="s">
        <v>79</v>
      </c>
      <c r="AY246" s="214" t="s">
        <v>169</v>
      </c>
    </row>
    <row r="247" spans="2:65" s="103" customFormat="1" ht="25.5" customHeight="1">
      <c r="B247" s="104"/>
      <c r="C247" s="185">
        <f>MAX($C$106:C246)+1</f>
        <v>29</v>
      </c>
      <c r="D247" s="185" t="s">
        <v>171</v>
      </c>
      <c r="E247" s="186" t="s">
        <v>367</v>
      </c>
      <c r="F247" s="187" t="s">
        <v>368</v>
      </c>
      <c r="G247" s="188" t="s">
        <v>199</v>
      </c>
      <c r="H247" s="189">
        <v>143.5</v>
      </c>
      <c r="I247" s="87"/>
      <c r="J247" s="190">
        <f>ROUND(I247*H247,2)</f>
        <v>0</v>
      </c>
      <c r="K247" s="187" t="s">
        <v>175</v>
      </c>
      <c r="L247" s="104"/>
      <c r="M247" s="191" t="s">
        <v>5</v>
      </c>
      <c r="N247" s="192" t="s">
        <v>42</v>
      </c>
      <c r="O247" s="105"/>
      <c r="P247" s="193">
        <f>O247*H247</f>
        <v>0</v>
      </c>
      <c r="Q247" s="193">
        <v>3E-05</v>
      </c>
      <c r="R247" s="193">
        <f>Q247*H247</f>
        <v>0.004305</v>
      </c>
      <c r="S247" s="193">
        <v>0</v>
      </c>
      <c r="T247" s="194">
        <f>S247*H247</f>
        <v>0</v>
      </c>
      <c r="AR247" s="93" t="s">
        <v>176</v>
      </c>
      <c r="AT247" s="93" t="s">
        <v>171</v>
      </c>
      <c r="AU247" s="93" t="s">
        <v>81</v>
      </c>
      <c r="AY247" s="93" t="s">
        <v>169</v>
      </c>
      <c r="BE247" s="195">
        <f>IF(N247="základní",J247,0)</f>
        <v>0</v>
      </c>
      <c r="BF247" s="195">
        <f>IF(N247="snížená",J247,0)</f>
        <v>0</v>
      </c>
      <c r="BG247" s="195">
        <f>IF(N247="zákl. přenesená",J247,0)</f>
        <v>0</v>
      </c>
      <c r="BH247" s="195">
        <f>IF(N247="sníž. přenesená",J247,0)</f>
        <v>0</v>
      </c>
      <c r="BI247" s="195">
        <f>IF(N247="nulová",J247,0)</f>
        <v>0</v>
      </c>
      <c r="BJ247" s="93" t="s">
        <v>79</v>
      </c>
      <c r="BK247" s="195">
        <f>ROUND(I247*H247,2)</f>
        <v>0</v>
      </c>
      <c r="BL247" s="93" t="s">
        <v>176</v>
      </c>
      <c r="BM247" s="93" t="s">
        <v>369</v>
      </c>
    </row>
    <row r="248" spans="2:51" s="197" customFormat="1" ht="13.5">
      <c r="B248" s="196"/>
      <c r="D248" s="198" t="s">
        <v>178</v>
      </c>
      <c r="E248" s="199" t="s">
        <v>5</v>
      </c>
      <c r="F248" s="200" t="s">
        <v>351</v>
      </c>
      <c r="H248" s="199" t="s">
        <v>5</v>
      </c>
      <c r="L248" s="196"/>
      <c r="M248" s="201"/>
      <c r="N248" s="202"/>
      <c r="O248" s="202"/>
      <c r="P248" s="202"/>
      <c r="Q248" s="202"/>
      <c r="R248" s="202"/>
      <c r="S248" s="202"/>
      <c r="T248" s="203"/>
      <c r="AT248" s="199" t="s">
        <v>178</v>
      </c>
      <c r="AU248" s="199" t="s">
        <v>81</v>
      </c>
      <c r="AV248" s="197" t="s">
        <v>79</v>
      </c>
      <c r="AW248" s="197" t="s">
        <v>35</v>
      </c>
      <c r="AX248" s="197" t="s">
        <v>71</v>
      </c>
      <c r="AY248" s="199" t="s">
        <v>169</v>
      </c>
    </row>
    <row r="249" spans="2:51" s="205" customFormat="1" ht="13.5">
      <c r="B249" s="204"/>
      <c r="D249" s="198" t="s">
        <v>178</v>
      </c>
      <c r="E249" s="206" t="s">
        <v>5</v>
      </c>
      <c r="F249" s="207" t="s">
        <v>370</v>
      </c>
      <c r="H249" s="208">
        <v>5</v>
      </c>
      <c r="L249" s="204"/>
      <c r="M249" s="209"/>
      <c r="N249" s="210"/>
      <c r="O249" s="210"/>
      <c r="P249" s="210"/>
      <c r="Q249" s="210"/>
      <c r="R249" s="210"/>
      <c r="S249" s="210"/>
      <c r="T249" s="211"/>
      <c r="AT249" s="206" t="s">
        <v>178</v>
      </c>
      <c r="AU249" s="206" t="s">
        <v>81</v>
      </c>
      <c r="AV249" s="205" t="s">
        <v>81</v>
      </c>
      <c r="AW249" s="205" t="s">
        <v>35</v>
      </c>
      <c r="AX249" s="205" t="s">
        <v>71</v>
      </c>
      <c r="AY249" s="206" t="s">
        <v>169</v>
      </c>
    </row>
    <row r="250" spans="2:51" s="205" customFormat="1" ht="13.5">
      <c r="B250" s="204"/>
      <c r="D250" s="198" t="s">
        <v>178</v>
      </c>
      <c r="E250" s="206" t="s">
        <v>5</v>
      </c>
      <c r="F250" s="207" t="s">
        <v>371</v>
      </c>
      <c r="H250" s="208">
        <v>4</v>
      </c>
      <c r="L250" s="204"/>
      <c r="M250" s="209"/>
      <c r="N250" s="210"/>
      <c r="O250" s="210"/>
      <c r="P250" s="210"/>
      <c r="Q250" s="210"/>
      <c r="R250" s="210"/>
      <c r="S250" s="210"/>
      <c r="T250" s="211"/>
      <c r="AT250" s="206" t="s">
        <v>178</v>
      </c>
      <c r="AU250" s="206" t="s">
        <v>81</v>
      </c>
      <c r="AV250" s="205" t="s">
        <v>81</v>
      </c>
      <c r="AW250" s="205" t="s">
        <v>35</v>
      </c>
      <c r="AX250" s="205" t="s">
        <v>71</v>
      </c>
      <c r="AY250" s="206" t="s">
        <v>169</v>
      </c>
    </row>
    <row r="251" spans="2:51" s="205" customFormat="1" ht="13.5">
      <c r="B251" s="204"/>
      <c r="D251" s="198" t="s">
        <v>178</v>
      </c>
      <c r="E251" s="206" t="s">
        <v>5</v>
      </c>
      <c r="F251" s="207" t="s">
        <v>372</v>
      </c>
      <c r="H251" s="208">
        <v>4.5</v>
      </c>
      <c r="L251" s="204"/>
      <c r="M251" s="209"/>
      <c r="N251" s="210"/>
      <c r="O251" s="210"/>
      <c r="P251" s="210"/>
      <c r="Q251" s="210"/>
      <c r="R251" s="210"/>
      <c r="S251" s="210"/>
      <c r="T251" s="211"/>
      <c r="AT251" s="206" t="s">
        <v>178</v>
      </c>
      <c r="AU251" s="206" t="s">
        <v>81</v>
      </c>
      <c r="AV251" s="205" t="s">
        <v>81</v>
      </c>
      <c r="AW251" s="205" t="s">
        <v>35</v>
      </c>
      <c r="AX251" s="205" t="s">
        <v>71</v>
      </c>
      <c r="AY251" s="206" t="s">
        <v>169</v>
      </c>
    </row>
    <row r="252" spans="2:51" s="205" customFormat="1" ht="13.5">
      <c r="B252" s="204"/>
      <c r="D252" s="198" t="s">
        <v>178</v>
      </c>
      <c r="E252" s="206" t="s">
        <v>5</v>
      </c>
      <c r="F252" s="207" t="s">
        <v>373</v>
      </c>
      <c r="H252" s="208">
        <v>6</v>
      </c>
      <c r="L252" s="204"/>
      <c r="M252" s="209"/>
      <c r="N252" s="210"/>
      <c r="O252" s="210"/>
      <c r="P252" s="210"/>
      <c r="Q252" s="210"/>
      <c r="R252" s="210"/>
      <c r="S252" s="210"/>
      <c r="T252" s="211"/>
      <c r="AT252" s="206" t="s">
        <v>178</v>
      </c>
      <c r="AU252" s="206" t="s">
        <v>81</v>
      </c>
      <c r="AV252" s="205" t="s">
        <v>81</v>
      </c>
      <c r="AW252" s="205" t="s">
        <v>35</v>
      </c>
      <c r="AX252" s="205" t="s">
        <v>71</v>
      </c>
      <c r="AY252" s="206" t="s">
        <v>169</v>
      </c>
    </row>
    <row r="253" spans="2:51" s="205" customFormat="1" ht="13.5">
      <c r="B253" s="204"/>
      <c r="D253" s="198" t="s">
        <v>178</v>
      </c>
      <c r="E253" s="206" t="s">
        <v>5</v>
      </c>
      <c r="F253" s="207" t="s">
        <v>374</v>
      </c>
      <c r="H253" s="208">
        <v>8</v>
      </c>
      <c r="L253" s="204"/>
      <c r="M253" s="209"/>
      <c r="N253" s="210"/>
      <c r="O253" s="210"/>
      <c r="P253" s="210"/>
      <c r="Q253" s="210"/>
      <c r="R253" s="210"/>
      <c r="S253" s="210"/>
      <c r="T253" s="211"/>
      <c r="AT253" s="206" t="s">
        <v>178</v>
      </c>
      <c r="AU253" s="206" t="s">
        <v>81</v>
      </c>
      <c r="AV253" s="205" t="s">
        <v>81</v>
      </c>
      <c r="AW253" s="205" t="s">
        <v>35</v>
      </c>
      <c r="AX253" s="205" t="s">
        <v>71</v>
      </c>
      <c r="AY253" s="206" t="s">
        <v>169</v>
      </c>
    </row>
    <row r="254" spans="2:51" s="205" customFormat="1" ht="13.5">
      <c r="B254" s="204"/>
      <c r="D254" s="198" t="s">
        <v>178</v>
      </c>
      <c r="E254" s="206" t="s">
        <v>5</v>
      </c>
      <c r="F254" s="207" t="s">
        <v>375</v>
      </c>
      <c r="H254" s="208">
        <v>8</v>
      </c>
      <c r="L254" s="204"/>
      <c r="M254" s="209"/>
      <c r="N254" s="210"/>
      <c r="O254" s="210"/>
      <c r="P254" s="210"/>
      <c r="Q254" s="210"/>
      <c r="R254" s="210"/>
      <c r="S254" s="210"/>
      <c r="T254" s="211"/>
      <c r="AT254" s="206" t="s">
        <v>178</v>
      </c>
      <c r="AU254" s="206" t="s">
        <v>81</v>
      </c>
      <c r="AV254" s="205" t="s">
        <v>81</v>
      </c>
      <c r="AW254" s="205" t="s">
        <v>35</v>
      </c>
      <c r="AX254" s="205" t="s">
        <v>71</v>
      </c>
      <c r="AY254" s="206" t="s">
        <v>169</v>
      </c>
    </row>
    <row r="255" spans="2:51" s="205" customFormat="1" ht="13.5">
      <c r="B255" s="204"/>
      <c r="D255" s="198" t="s">
        <v>178</v>
      </c>
      <c r="E255" s="206" t="s">
        <v>5</v>
      </c>
      <c r="F255" s="207" t="s">
        <v>376</v>
      </c>
      <c r="H255" s="208">
        <v>4</v>
      </c>
      <c r="L255" s="204"/>
      <c r="M255" s="209"/>
      <c r="N255" s="210"/>
      <c r="O255" s="210"/>
      <c r="P255" s="210"/>
      <c r="Q255" s="210"/>
      <c r="R255" s="210"/>
      <c r="S255" s="210"/>
      <c r="T255" s="211"/>
      <c r="AT255" s="206" t="s">
        <v>178</v>
      </c>
      <c r="AU255" s="206" t="s">
        <v>81</v>
      </c>
      <c r="AV255" s="205" t="s">
        <v>81</v>
      </c>
      <c r="AW255" s="205" t="s">
        <v>35</v>
      </c>
      <c r="AX255" s="205" t="s">
        <v>71</v>
      </c>
      <c r="AY255" s="206" t="s">
        <v>169</v>
      </c>
    </row>
    <row r="256" spans="2:51" s="197" customFormat="1" ht="13.5">
      <c r="B256" s="196"/>
      <c r="D256" s="198" t="s">
        <v>178</v>
      </c>
      <c r="E256" s="199" t="s">
        <v>5</v>
      </c>
      <c r="F256" s="200" t="s">
        <v>355</v>
      </c>
      <c r="H256" s="199" t="s">
        <v>5</v>
      </c>
      <c r="L256" s="196"/>
      <c r="M256" s="201"/>
      <c r="N256" s="202"/>
      <c r="O256" s="202"/>
      <c r="P256" s="202"/>
      <c r="Q256" s="202"/>
      <c r="R256" s="202"/>
      <c r="S256" s="202"/>
      <c r="T256" s="203"/>
      <c r="AT256" s="199" t="s">
        <v>178</v>
      </c>
      <c r="AU256" s="199" t="s">
        <v>81</v>
      </c>
      <c r="AV256" s="197" t="s">
        <v>79</v>
      </c>
      <c r="AW256" s="197" t="s">
        <v>35</v>
      </c>
      <c r="AX256" s="197" t="s">
        <v>71</v>
      </c>
      <c r="AY256" s="199" t="s">
        <v>169</v>
      </c>
    </row>
    <row r="257" spans="2:51" s="205" customFormat="1" ht="13.5">
      <c r="B257" s="204"/>
      <c r="D257" s="198" t="s">
        <v>178</v>
      </c>
      <c r="E257" s="206" t="s">
        <v>5</v>
      </c>
      <c r="F257" s="207" t="s">
        <v>377</v>
      </c>
      <c r="H257" s="208">
        <v>5</v>
      </c>
      <c r="L257" s="204"/>
      <c r="M257" s="209"/>
      <c r="N257" s="210"/>
      <c r="O257" s="210"/>
      <c r="P257" s="210"/>
      <c r="Q257" s="210"/>
      <c r="R257" s="210"/>
      <c r="S257" s="210"/>
      <c r="T257" s="211"/>
      <c r="AT257" s="206" t="s">
        <v>178</v>
      </c>
      <c r="AU257" s="206" t="s">
        <v>81</v>
      </c>
      <c r="AV257" s="205" t="s">
        <v>81</v>
      </c>
      <c r="AW257" s="205" t="s">
        <v>35</v>
      </c>
      <c r="AX257" s="205" t="s">
        <v>71</v>
      </c>
      <c r="AY257" s="206" t="s">
        <v>169</v>
      </c>
    </row>
    <row r="258" spans="2:51" s="205" customFormat="1" ht="13.5">
      <c r="B258" s="204"/>
      <c r="D258" s="198" t="s">
        <v>178</v>
      </c>
      <c r="E258" s="206" t="s">
        <v>5</v>
      </c>
      <c r="F258" s="207" t="s">
        <v>378</v>
      </c>
      <c r="H258" s="208">
        <v>9</v>
      </c>
      <c r="L258" s="204"/>
      <c r="M258" s="209"/>
      <c r="N258" s="210"/>
      <c r="O258" s="210"/>
      <c r="P258" s="210"/>
      <c r="Q258" s="210"/>
      <c r="R258" s="210"/>
      <c r="S258" s="210"/>
      <c r="T258" s="211"/>
      <c r="AT258" s="206" t="s">
        <v>178</v>
      </c>
      <c r="AU258" s="206" t="s">
        <v>81</v>
      </c>
      <c r="AV258" s="205" t="s">
        <v>81</v>
      </c>
      <c r="AW258" s="205" t="s">
        <v>35</v>
      </c>
      <c r="AX258" s="205" t="s">
        <v>71</v>
      </c>
      <c r="AY258" s="206" t="s">
        <v>169</v>
      </c>
    </row>
    <row r="259" spans="2:51" s="205" customFormat="1" ht="13.5">
      <c r="B259" s="204"/>
      <c r="D259" s="198" t="s">
        <v>178</v>
      </c>
      <c r="E259" s="206" t="s">
        <v>5</v>
      </c>
      <c r="F259" s="207" t="s">
        <v>379</v>
      </c>
      <c r="H259" s="208">
        <v>6</v>
      </c>
      <c r="L259" s="204"/>
      <c r="M259" s="209"/>
      <c r="N259" s="210"/>
      <c r="O259" s="210"/>
      <c r="P259" s="210"/>
      <c r="Q259" s="210"/>
      <c r="R259" s="210"/>
      <c r="S259" s="210"/>
      <c r="T259" s="211"/>
      <c r="AT259" s="206" t="s">
        <v>178</v>
      </c>
      <c r="AU259" s="206" t="s">
        <v>81</v>
      </c>
      <c r="AV259" s="205" t="s">
        <v>81</v>
      </c>
      <c r="AW259" s="205" t="s">
        <v>35</v>
      </c>
      <c r="AX259" s="205" t="s">
        <v>71</v>
      </c>
      <c r="AY259" s="206" t="s">
        <v>169</v>
      </c>
    </row>
    <row r="260" spans="2:51" s="205" customFormat="1" ht="13.5">
      <c r="B260" s="204"/>
      <c r="D260" s="198" t="s">
        <v>178</v>
      </c>
      <c r="E260" s="206" t="s">
        <v>5</v>
      </c>
      <c r="F260" s="207" t="s">
        <v>380</v>
      </c>
      <c r="H260" s="208">
        <v>5</v>
      </c>
      <c r="L260" s="204"/>
      <c r="M260" s="209"/>
      <c r="N260" s="210"/>
      <c r="O260" s="210"/>
      <c r="P260" s="210"/>
      <c r="Q260" s="210"/>
      <c r="R260" s="210"/>
      <c r="S260" s="210"/>
      <c r="T260" s="211"/>
      <c r="AT260" s="206" t="s">
        <v>178</v>
      </c>
      <c r="AU260" s="206" t="s">
        <v>81</v>
      </c>
      <c r="AV260" s="205" t="s">
        <v>81</v>
      </c>
      <c r="AW260" s="205" t="s">
        <v>35</v>
      </c>
      <c r="AX260" s="205" t="s">
        <v>71</v>
      </c>
      <c r="AY260" s="206" t="s">
        <v>169</v>
      </c>
    </row>
    <row r="261" spans="2:51" s="205" customFormat="1" ht="13.5">
      <c r="B261" s="204"/>
      <c r="D261" s="198" t="s">
        <v>178</v>
      </c>
      <c r="E261" s="206" t="s">
        <v>5</v>
      </c>
      <c r="F261" s="207" t="s">
        <v>381</v>
      </c>
      <c r="H261" s="208">
        <v>9</v>
      </c>
      <c r="L261" s="204"/>
      <c r="M261" s="209"/>
      <c r="N261" s="210"/>
      <c r="O261" s="210"/>
      <c r="P261" s="210"/>
      <c r="Q261" s="210"/>
      <c r="R261" s="210"/>
      <c r="S261" s="210"/>
      <c r="T261" s="211"/>
      <c r="AT261" s="206" t="s">
        <v>178</v>
      </c>
      <c r="AU261" s="206" t="s">
        <v>81</v>
      </c>
      <c r="AV261" s="205" t="s">
        <v>81</v>
      </c>
      <c r="AW261" s="205" t="s">
        <v>35</v>
      </c>
      <c r="AX261" s="205" t="s">
        <v>71</v>
      </c>
      <c r="AY261" s="206" t="s">
        <v>169</v>
      </c>
    </row>
    <row r="262" spans="2:51" s="205" customFormat="1" ht="13.5">
      <c r="B262" s="204"/>
      <c r="D262" s="198" t="s">
        <v>178</v>
      </c>
      <c r="E262" s="206" t="s">
        <v>5</v>
      </c>
      <c r="F262" s="207" t="s">
        <v>382</v>
      </c>
      <c r="H262" s="208">
        <v>6</v>
      </c>
      <c r="L262" s="204"/>
      <c r="M262" s="209"/>
      <c r="N262" s="210"/>
      <c r="O262" s="210"/>
      <c r="P262" s="210"/>
      <c r="Q262" s="210"/>
      <c r="R262" s="210"/>
      <c r="S262" s="210"/>
      <c r="T262" s="211"/>
      <c r="AT262" s="206" t="s">
        <v>178</v>
      </c>
      <c r="AU262" s="206" t="s">
        <v>81</v>
      </c>
      <c r="AV262" s="205" t="s">
        <v>81</v>
      </c>
      <c r="AW262" s="205" t="s">
        <v>35</v>
      </c>
      <c r="AX262" s="205" t="s">
        <v>71</v>
      </c>
      <c r="AY262" s="206" t="s">
        <v>169</v>
      </c>
    </row>
    <row r="263" spans="2:51" s="205" customFormat="1" ht="13.5">
      <c r="B263" s="204"/>
      <c r="D263" s="198" t="s">
        <v>178</v>
      </c>
      <c r="E263" s="206" t="s">
        <v>5</v>
      </c>
      <c r="F263" s="207" t="s">
        <v>383</v>
      </c>
      <c r="H263" s="208">
        <v>5</v>
      </c>
      <c r="L263" s="204"/>
      <c r="M263" s="209"/>
      <c r="N263" s="210"/>
      <c r="O263" s="210"/>
      <c r="P263" s="210"/>
      <c r="Q263" s="210"/>
      <c r="R263" s="210"/>
      <c r="S263" s="210"/>
      <c r="T263" s="211"/>
      <c r="AT263" s="206" t="s">
        <v>178</v>
      </c>
      <c r="AU263" s="206" t="s">
        <v>81</v>
      </c>
      <c r="AV263" s="205" t="s">
        <v>81</v>
      </c>
      <c r="AW263" s="205" t="s">
        <v>35</v>
      </c>
      <c r="AX263" s="205" t="s">
        <v>71</v>
      </c>
      <c r="AY263" s="206" t="s">
        <v>169</v>
      </c>
    </row>
    <row r="264" spans="2:51" s="205" customFormat="1" ht="13.5">
      <c r="B264" s="204"/>
      <c r="D264" s="198" t="s">
        <v>178</v>
      </c>
      <c r="E264" s="206" t="s">
        <v>5</v>
      </c>
      <c r="F264" s="207" t="s">
        <v>384</v>
      </c>
      <c r="H264" s="208">
        <v>7</v>
      </c>
      <c r="L264" s="204"/>
      <c r="M264" s="209"/>
      <c r="N264" s="210"/>
      <c r="O264" s="210"/>
      <c r="P264" s="210"/>
      <c r="Q264" s="210"/>
      <c r="R264" s="210"/>
      <c r="S264" s="210"/>
      <c r="T264" s="211"/>
      <c r="AT264" s="206" t="s">
        <v>178</v>
      </c>
      <c r="AU264" s="206" t="s">
        <v>81</v>
      </c>
      <c r="AV264" s="205" t="s">
        <v>81</v>
      </c>
      <c r="AW264" s="205" t="s">
        <v>35</v>
      </c>
      <c r="AX264" s="205" t="s">
        <v>71</v>
      </c>
      <c r="AY264" s="206" t="s">
        <v>169</v>
      </c>
    </row>
    <row r="265" spans="2:51" s="205" customFormat="1" ht="13.5">
      <c r="B265" s="204"/>
      <c r="D265" s="198" t="s">
        <v>178</v>
      </c>
      <c r="E265" s="206" t="s">
        <v>5</v>
      </c>
      <c r="F265" s="207" t="s">
        <v>385</v>
      </c>
      <c r="H265" s="208">
        <v>6</v>
      </c>
      <c r="L265" s="204"/>
      <c r="M265" s="209"/>
      <c r="N265" s="210"/>
      <c r="O265" s="210"/>
      <c r="P265" s="210"/>
      <c r="Q265" s="210"/>
      <c r="R265" s="210"/>
      <c r="S265" s="210"/>
      <c r="T265" s="211"/>
      <c r="AT265" s="206" t="s">
        <v>178</v>
      </c>
      <c r="AU265" s="206" t="s">
        <v>81</v>
      </c>
      <c r="AV265" s="205" t="s">
        <v>81</v>
      </c>
      <c r="AW265" s="205" t="s">
        <v>35</v>
      </c>
      <c r="AX265" s="205" t="s">
        <v>71</v>
      </c>
      <c r="AY265" s="206" t="s">
        <v>169</v>
      </c>
    </row>
    <row r="266" spans="2:51" s="205" customFormat="1" ht="13.5">
      <c r="B266" s="204"/>
      <c r="D266" s="198" t="s">
        <v>178</v>
      </c>
      <c r="E266" s="206" t="s">
        <v>5</v>
      </c>
      <c r="F266" s="207" t="s">
        <v>386</v>
      </c>
      <c r="H266" s="208">
        <v>7</v>
      </c>
      <c r="L266" s="204"/>
      <c r="M266" s="209"/>
      <c r="N266" s="210"/>
      <c r="O266" s="210"/>
      <c r="P266" s="210"/>
      <c r="Q266" s="210"/>
      <c r="R266" s="210"/>
      <c r="S266" s="210"/>
      <c r="T266" s="211"/>
      <c r="AT266" s="206" t="s">
        <v>178</v>
      </c>
      <c r="AU266" s="206" t="s">
        <v>81</v>
      </c>
      <c r="AV266" s="205" t="s">
        <v>81</v>
      </c>
      <c r="AW266" s="205" t="s">
        <v>35</v>
      </c>
      <c r="AX266" s="205" t="s">
        <v>71</v>
      </c>
      <c r="AY266" s="206" t="s">
        <v>169</v>
      </c>
    </row>
    <row r="267" spans="2:51" s="205" customFormat="1" ht="13.5">
      <c r="B267" s="204"/>
      <c r="D267" s="198" t="s">
        <v>178</v>
      </c>
      <c r="E267" s="206" t="s">
        <v>5</v>
      </c>
      <c r="F267" s="207" t="s">
        <v>387</v>
      </c>
      <c r="H267" s="208">
        <v>5</v>
      </c>
      <c r="L267" s="204"/>
      <c r="M267" s="209"/>
      <c r="N267" s="210"/>
      <c r="O267" s="210"/>
      <c r="P267" s="210"/>
      <c r="Q267" s="210"/>
      <c r="R267" s="210"/>
      <c r="S267" s="210"/>
      <c r="T267" s="211"/>
      <c r="AT267" s="206" t="s">
        <v>178</v>
      </c>
      <c r="AU267" s="206" t="s">
        <v>81</v>
      </c>
      <c r="AV267" s="205" t="s">
        <v>81</v>
      </c>
      <c r="AW267" s="205" t="s">
        <v>35</v>
      </c>
      <c r="AX267" s="205" t="s">
        <v>71</v>
      </c>
      <c r="AY267" s="206" t="s">
        <v>169</v>
      </c>
    </row>
    <row r="268" spans="2:51" s="205" customFormat="1" ht="13.5">
      <c r="B268" s="204"/>
      <c r="D268" s="198" t="s">
        <v>178</v>
      </c>
      <c r="E268" s="206" t="s">
        <v>5</v>
      </c>
      <c r="F268" s="207" t="s">
        <v>388</v>
      </c>
      <c r="H268" s="208">
        <v>5</v>
      </c>
      <c r="L268" s="204"/>
      <c r="M268" s="209"/>
      <c r="N268" s="210"/>
      <c r="O268" s="210"/>
      <c r="P268" s="210"/>
      <c r="Q268" s="210"/>
      <c r="R268" s="210"/>
      <c r="S268" s="210"/>
      <c r="T268" s="211"/>
      <c r="AT268" s="206" t="s">
        <v>178</v>
      </c>
      <c r="AU268" s="206" t="s">
        <v>81</v>
      </c>
      <c r="AV268" s="205" t="s">
        <v>81</v>
      </c>
      <c r="AW268" s="205" t="s">
        <v>35</v>
      </c>
      <c r="AX268" s="205" t="s">
        <v>71</v>
      </c>
      <c r="AY268" s="206" t="s">
        <v>169</v>
      </c>
    </row>
    <row r="269" spans="2:51" s="205" customFormat="1" ht="13.5">
      <c r="B269" s="204"/>
      <c r="D269" s="198" t="s">
        <v>178</v>
      </c>
      <c r="E269" s="206" t="s">
        <v>5</v>
      </c>
      <c r="F269" s="207" t="s">
        <v>389</v>
      </c>
      <c r="H269" s="208">
        <v>9</v>
      </c>
      <c r="L269" s="204"/>
      <c r="M269" s="209"/>
      <c r="N269" s="210"/>
      <c r="O269" s="210"/>
      <c r="P269" s="210"/>
      <c r="Q269" s="210"/>
      <c r="R269" s="210"/>
      <c r="S269" s="210"/>
      <c r="T269" s="211"/>
      <c r="AT269" s="206" t="s">
        <v>178</v>
      </c>
      <c r="AU269" s="206" t="s">
        <v>81</v>
      </c>
      <c r="AV269" s="205" t="s">
        <v>81</v>
      </c>
      <c r="AW269" s="205" t="s">
        <v>35</v>
      </c>
      <c r="AX269" s="205" t="s">
        <v>71</v>
      </c>
      <c r="AY269" s="206" t="s">
        <v>169</v>
      </c>
    </row>
    <row r="270" spans="2:51" s="205" customFormat="1" ht="13.5">
      <c r="B270" s="204"/>
      <c r="D270" s="198" t="s">
        <v>178</v>
      </c>
      <c r="E270" s="206" t="s">
        <v>5</v>
      </c>
      <c r="F270" s="207" t="s">
        <v>390</v>
      </c>
      <c r="H270" s="208">
        <v>6</v>
      </c>
      <c r="L270" s="204"/>
      <c r="M270" s="209"/>
      <c r="N270" s="210"/>
      <c r="O270" s="210"/>
      <c r="P270" s="210"/>
      <c r="Q270" s="210"/>
      <c r="R270" s="210"/>
      <c r="S270" s="210"/>
      <c r="T270" s="211"/>
      <c r="AT270" s="206" t="s">
        <v>178</v>
      </c>
      <c r="AU270" s="206" t="s">
        <v>81</v>
      </c>
      <c r="AV270" s="205" t="s">
        <v>81</v>
      </c>
      <c r="AW270" s="205" t="s">
        <v>35</v>
      </c>
      <c r="AX270" s="205" t="s">
        <v>71</v>
      </c>
      <c r="AY270" s="206" t="s">
        <v>169</v>
      </c>
    </row>
    <row r="271" spans="2:51" s="205" customFormat="1" ht="13.5">
      <c r="B271" s="204"/>
      <c r="D271" s="198" t="s">
        <v>178</v>
      </c>
      <c r="E271" s="206" t="s">
        <v>5</v>
      </c>
      <c r="F271" s="207" t="s">
        <v>391</v>
      </c>
      <c r="H271" s="208">
        <v>7</v>
      </c>
      <c r="L271" s="204"/>
      <c r="M271" s="209"/>
      <c r="N271" s="210"/>
      <c r="O271" s="210"/>
      <c r="P271" s="210"/>
      <c r="Q271" s="210"/>
      <c r="R271" s="210"/>
      <c r="S271" s="210"/>
      <c r="T271" s="211"/>
      <c r="AT271" s="206" t="s">
        <v>178</v>
      </c>
      <c r="AU271" s="206" t="s">
        <v>81</v>
      </c>
      <c r="AV271" s="205" t="s">
        <v>81</v>
      </c>
      <c r="AW271" s="205" t="s">
        <v>35</v>
      </c>
      <c r="AX271" s="205" t="s">
        <v>71</v>
      </c>
      <c r="AY271" s="206" t="s">
        <v>169</v>
      </c>
    </row>
    <row r="272" spans="2:51" s="205" customFormat="1" ht="13.5">
      <c r="B272" s="204"/>
      <c r="D272" s="198" t="s">
        <v>178</v>
      </c>
      <c r="E272" s="206" t="s">
        <v>5</v>
      </c>
      <c r="F272" s="207" t="s">
        <v>392</v>
      </c>
      <c r="H272" s="208">
        <v>7</v>
      </c>
      <c r="L272" s="204"/>
      <c r="M272" s="209"/>
      <c r="N272" s="210"/>
      <c r="O272" s="210"/>
      <c r="P272" s="210"/>
      <c r="Q272" s="210"/>
      <c r="R272" s="210"/>
      <c r="S272" s="210"/>
      <c r="T272" s="211"/>
      <c r="AT272" s="206" t="s">
        <v>178</v>
      </c>
      <c r="AU272" s="206" t="s">
        <v>81</v>
      </c>
      <c r="AV272" s="205" t="s">
        <v>81</v>
      </c>
      <c r="AW272" s="205" t="s">
        <v>35</v>
      </c>
      <c r="AX272" s="205" t="s">
        <v>71</v>
      </c>
      <c r="AY272" s="206" t="s">
        <v>169</v>
      </c>
    </row>
    <row r="273" spans="2:51" s="213" customFormat="1" ht="13.5">
      <c r="B273" s="212"/>
      <c r="D273" s="198" t="s">
        <v>178</v>
      </c>
      <c r="E273" s="214" t="s">
        <v>5</v>
      </c>
      <c r="F273" s="215" t="s">
        <v>181</v>
      </c>
      <c r="H273" s="216">
        <v>143.5</v>
      </c>
      <c r="L273" s="212"/>
      <c r="M273" s="217"/>
      <c r="N273" s="218"/>
      <c r="O273" s="218"/>
      <c r="P273" s="218"/>
      <c r="Q273" s="218"/>
      <c r="R273" s="218"/>
      <c r="S273" s="218"/>
      <c r="T273" s="219"/>
      <c r="AT273" s="214" t="s">
        <v>178</v>
      </c>
      <c r="AU273" s="214" t="s">
        <v>81</v>
      </c>
      <c r="AV273" s="213" t="s">
        <v>176</v>
      </c>
      <c r="AW273" s="213" t="s">
        <v>35</v>
      </c>
      <c r="AX273" s="213" t="s">
        <v>79</v>
      </c>
      <c r="AY273" s="214" t="s">
        <v>169</v>
      </c>
    </row>
    <row r="274" spans="2:65" s="103" customFormat="1" ht="25.5" customHeight="1">
      <c r="B274" s="104"/>
      <c r="C274" s="185">
        <f>MAX($C$106:C273)+1</f>
        <v>30</v>
      </c>
      <c r="D274" s="185" t="s">
        <v>171</v>
      </c>
      <c r="E274" s="186" t="s">
        <v>393</v>
      </c>
      <c r="F274" s="187" t="s">
        <v>394</v>
      </c>
      <c r="G274" s="188" t="s">
        <v>199</v>
      </c>
      <c r="H274" s="189">
        <v>73.5</v>
      </c>
      <c r="I274" s="87"/>
      <c r="J274" s="190">
        <f>ROUND(I274*H274,2)</f>
        <v>0</v>
      </c>
      <c r="K274" s="187" t="s">
        <v>175</v>
      </c>
      <c r="L274" s="104"/>
      <c r="M274" s="191" t="s">
        <v>5</v>
      </c>
      <c r="N274" s="192" t="s">
        <v>42</v>
      </c>
      <c r="O274" s="105"/>
      <c r="P274" s="193">
        <f>O274*H274</f>
        <v>0</v>
      </c>
      <c r="Q274" s="193">
        <v>0</v>
      </c>
      <c r="R274" s="193">
        <f>Q274*H274</f>
        <v>0</v>
      </c>
      <c r="S274" s="193">
        <v>0</v>
      </c>
      <c r="T274" s="194">
        <f>S274*H274</f>
        <v>0</v>
      </c>
      <c r="AR274" s="93" t="s">
        <v>176</v>
      </c>
      <c r="AT274" s="93" t="s">
        <v>171</v>
      </c>
      <c r="AU274" s="93" t="s">
        <v>81</v>
      </c>
      <c r="AY274" s="93" t="s">
        <v>169</v>
      </c>
      <c r="BE274" s="195">
        <f>IF(N274="základní",J274,0)</f>
        <v>0</v>
      </c>
      <c r="BF274" s="195">
        <f>IF(N274="snížená",J274,0)</f>
        <v>0</v>
      </c>
      <c r="BG274" s="195">
        <f>IF(N274="zákl. přenesená",J274,0)</f>
        <v>0</v>
      </c>
      <c r="BH274" s="195">
        <f>IF(N274="sníž. přenesená",J274,0)</f>
        <v>0</v>
      </c>
      <c r="BI274" s="195">
        <f>IF(N274="nulová",J274,0)</f>
        <v>0</v>
      </c>
      <c r="BJ274" s="93" t="s">
        <v>79</v>
      </c>
      <c r="BK274" s="195">
        <f>ROUND(I274*H274,2)</f>
        <v>0</v>
      </c>
      <c r="BL274" s="93" t="s">
        <v>176</v>
      </c>
      <c r="BM274" s="93" t="s">
        <v>395</v>
      </c>
    </row>
    <row r="275" spans="2:47" s="103" customFormat="1" ht="81">
      <c r="B275" s="104"/>
      <c r="D275" s="198" t="s">
        <v>207</v>
      </c>
      <c r="F275" s="220" t="s">
        <v>396</v>
      </c>
      <c r="L275" s="104"/>
      <c r="M275" s="221"/>
      <c r="N275" s="105"/>
      <c r="O275" s="105"/>
      <c r="P275" s="105"/>
      <c r="Q275" s="105"/>
      <c r="R275" s="105"/>
      <c r="S275" s="105"/>
      <c r="T275" s="222"/>
      <c r="AT275" s="93" t="s">
        <v>207</v>
      </c>
      <c r="AU275" s="93" t="s">
        <v>81</v>
      </c>
    </row>
    <row r="276" spans="2:51" s="197" customFormat="1" ht="13.5">
      <c r="B276" s="196"/>
      <c r="D276" s="198" t="s">
        <v>178</v>
      </c>
      <c r="E276" s="199" t="s">
        <v>5</v>
      </c>
      <c r="F276" s="200" t="s">
        <v>351</v>
      </c>
      <c r="H276" s="199" t="s">
        <v>5</v>
      </c>
      <c r="L276" s="196"/>
      <c r="M276" s="201"/>
      <c r="N276" s="202"/>
      <c r="O276" s="202"/>
      <c r="P276" s="202"/>
      <c r="Q276" s="202"/>
      <c r="R276" s="202"/>
      <c r="S276" s="202"/>
      <c r="T276" s="203"/>
      <c r="AT276" s="199" t="s">
        <v>178</v>
      </c>
      <c r="AU276" s="199" t="s">
        <v>81</v>
      </c>
      <c r="AV276" s="197" t="s">
        <v>79</v>
      </c>
      <c r="AW276" s="197" t="s">
        <v>35</v>
      </c>
      <c r="AX276" s="197" t="s">
        <v>71</v>
      </c>
      <c r="AY276" s="199" t="s">
        <v>169</v>
      </c>
    </row>
    <row r="277" spans="2:51" s="205" customFormat="1" ht="13.5">
      <c r="B277" s="204"/>
      <c r="D277" s="198" t="s">
        <v>178</v>
      </c>
      <c r="E277" s="206" t="s">
        <v>5</v>
      </c>
      <c r="F277" s="207" t="s">
        <v>352</v>
      </c>
      <c r="H277" s="208">
        <v>4.5</v>
      </c>
      <c r="L277" s="204"/>
      <c r="M277" s="209"/>
      <c r="N277" s="210"/>
      <c r="O277" s="210"/>
      <c r="P277" s="210"/>
      <c r="Q277" s="210"/>
      <c r="R277" s="210"/>
      <c r="S277" s="210"/>
      <c r="T277" s="211"/>
      <c r="AT277" s="206" t="s">
        <v>178</v>
      </c>
      <c r="AU277" s="206" t="s">
        <v>81</v>
      </c>
      <c r="AV277" s="205" t="s">
        <v>81</v>
      </c>
      <c r="AW277" s="205" t="s">
        <v>35</v>
      </c>
      <c r="AX277" s="205" t="s">
        <v>71</v>
      </c>
      <c r="AY277" s="206" t="s">
        <v>169</v>
      </c>
    </row>
    <row r="278" spans="2:51" s="205" customFormat="1" ht="13.5">
      <c r="B278" s="204"/>
      <c r="D278" s="198" t="s">
        <v>178</v>
      </c>
      <c r="E278" s="206" t="s">
        <v>5</v>
      </c>
      <c r="F278" s="207" t="s">
        <v>353</v>
      </c>
      <c r="H278" s="208">
        <v>4</v>
      </c>
      <c r="L278" s="204"/>
      <c r="M278" s="209"/>
      <c r="N278" s="210"/>
      <c r="O278" s="210"/>
      <c r="P278" s="210"/>
      <c r="Q278" s="210"/>
      <c r="R278" s="210"/>
      <c r="S278" s="210"/>
      <c r="T278" s="211"/>
      <c r="AT278" s="206" t="s">
        <v>178</v>
      </c>
      <c r="AU278" s="206" t="s">
        <v>81</v>
      </c>
      <c r="AV278" s="205" t="s">
        <v>81</v>
      </c>
      <c r="AW278" s="205" t="s">
        <v>35</v>
      </c>
      <c r="AX278" s="205" t="s">
        <v>71</v>
      </c>
      <c r="AY278" s="206" t="s">
        <v>169</v>
      </c>
    </row>
    <row r="279" spans="2:51" s="205" customFormat="1" ht="13.5">
      <c r="B279" s="204"/>
      <c r="D279" s="198" t="s">
        <v>178</v>
      </c>
      <c r="E279" s="206" t="s">
        <v>5</v>
      </c>
      <c r="F279" s="207" t="s">
        <v>354</v>
      </c>
      <c r="H279" s="208">
        <v>2</v>
      </c>
      <c r="L279" s="204"/>
      <c r="M279" s="209"/>
      <c r="N279" s="210"/>
      <c r="O279" s="210"/>
      <c r="P279" s="210"/>
      <c r="Q279" s="210"/>
      <c r="R279" s="210"/>
      <c r="S279" s="210"/>
      <c r="T279" s="211"/>
      <c r="AT279" s="206" t="s">
        <v>178</v>
      </c>
      <c r="AU279" s="206" t="s">
        <v>81</v>
      </c>
      <c r="AV279" s="205" t="s">
        <v>81</v>
      </c>
      <c r="AW279" s="205" t="s">
        <v>35</v>
      </c>
      <c r="AX279" s="205" t="s">
        <v>71</v>
      </c>
      <c r="AY279" s="206" t="s">
        <v>169</v>
      </c>
    </row>
    <row r="280" spans="2:51" s="197" customFormat="1" ht="13.5">
      <c r="B280" s="196"/>
      <c r="D280" s="198" t="s">
        <v>178</v>
      </c>
      <c r="E280" s="199" t="s">
        <v>5</v>
      </c>
      <c r="F280" s="200" t="s">
        <v>355</v>
      </c>
      <c r="H280" s="199" t="s">
        <v>5</v>
      </c>
      <c r="L280" s="196"/>
      <c r="M280" s="201"/>
      <c r="N280" s="202"/>
      <c r="O280" s="202"/>
      <c r="P280" s="202"/>
      <c r="Q280" s="202"/>
      <c r="R280" s="202"/>
      <c r="S280" s="202"/>
      <c r="T280" s="203"/>
      <c r="AT280" s="199" t="s">
        <v>178</v>
      </c>
      <c r="AU280" s="199" t="s">
        <v>81</v>
      </c>
      <c r="AV280" s="197" t="s">
        <v>79</v>
      </c>
      <c r="AW280" s="197" t="s">
        <v>35</v>
      </c>
      <c r="AX280" s="197" t="s">
        <v>71</v>
      </c>
      <c r="AY280" s="199" t="s">
        <v>169</v>
      </c>
    </row>
    <row r="281" spans="2:51" s="205" customFormat="1" ht="13.5">
      <c r="B281" s="204"/>
      <c r="D281" s="198" t="s">
        <v>178</v>
      </c>
      <c r="E281" s="206" t="s">
        <v>5</v>
      </c>
      <c r="F281" s="207" t="s">
        <v>356</v>
      </c>
      <c r="H281" s="208">
        <v>7</v>
      </c>
      <c r="L281" s="204"/>
      <c r="M281" s="209"/>
      <c r="N281" s="210"/>
      <c r="O281" s="210"/>
      <c r="P281" s="210"/>
      <c r="Q281" s="210"/>
      <c r="R281" s="210"/>
      <c r="S281" s="210"/>
      <c r="T281" s="211"/>
      <c r="AT281" s="206" t="s">
        <v>178</v>
      </c>
      <c r="AU281" s="206" t="s">
        <v>81</v>
      </c>
      <c r="AV281" s="205" t="s">
        <v>81</v>
      </c>
      <c r="AW281" s="205" t="s">
        <v>35</v>
      </c>
      <c r="AX281" s="205" t="s">
        <v>71</v>
      </c>
      <c r="AY281" s="206" t="s">
        <v>169</v>
      </c>
    </row>
    <row r="282" spans="2:51" s="205" customFormat="1" ht="13.5">
      <c r="B282" s="204"/>
      <c r="D282" s="198" t="s">
        <v>178</v>
      </c>
      <c r="E282" s="206" t="s">
        <v>5</v>
      </c>
      <c r="F282" s="207" t="s">
        <v>357</v>
      </c>
      <c r="H282" s="208">
        <v>5</v>
      </c>
      <c r="L282" s="204"/>
      <c r="M282" s="209"/>
      <c r="N282" s="210"/>
      <c r="O282" s="210"/>
      <c r="P282" s="210"/>
      <c r="Q282" s="210"/>
      <c r="R282" s="210"/>
      <c r="S282" s="210"/>
      <c r="T282" s="211"/>
      <c r="AT282" s="206" t="s">
        <v>178</v>
      </c>
      <c r="AU282" s="206" t="s">
        <v>81</v>
      </c>
      <c r="AV282" s="205" t="s">
        <v>81</v>
      </c>
      <c r="AW282" s="205" t="s">
        <v>35</v>
      </c>
      <c r="AX282" s="205" t="s">
        <v>71</v>
      </c>
      <c r="AY282" s="206" t="s">
        <v>169</v>
      </c>
    </row>
    <row r="283" spans="2:51" s="205" customFormat="1" ht="13.5">
      <c r="B283" s="204"/>
      <c r="D283" s="198" t="s">
        <v>178</v>
      </c>
      <c r="E283" s="206" t="s">
        <v>5</v>
      </c>
      <c r="F283" s="207" t="s">
        <v>358</v>
      </c>
      <c r="H283" s="208">
        <v>6</v>
      </c>
      <c r="L283" s="204"/>
      <c r="M283" s="209"/>
      <c r="N283" s="210"/>
      <c r="O283" s="210"/>
      <c r="P283" s="210"/>
      <c r="Q283" s="210"/>
      <c r="R283" s="210"/>
      <c r="S283" s="210"/>
      <c r="T283" s="211"/>
      <c r="AT283" s="206" t="s">
        <v>178</v>
      </c>
      <c r="AU283" s="206" t="s">
        <v>81</v>
      </c>
      <c r="AV283" s="205" t="s">
        <v>81</v>
      </c>
      <c r="AW283" s="205" t="s">
        <v>35</v>
      </c>
      <c r="AX283" s="205" t="s">
        <v>71</v>
      </c>
      <c r="AY283" s="206" t="s">
        <v>169</v>
      </c>
    </row>
    <row r="284" spans="2:51" s="205" customFormat="1" ht="13.5">
      <c r="B284" s="204"/>
      <c r="D284" s="198" t="s">
        <v>178</v>
      </c>
      <c r="E284" s="206" t="s">
        <v>5</v>
      </c>
      <c r="F284" s="207" t="s">
        <v>359</v>
      </c>
      <c r="H284" s="208">
        <v>5</v>
      </c>
      <c r="L284" s="204"/>
      <c r="M284" s="209"/>
      <c r="N284" s="210"/>
      <c r="O284" s="210"/>
      <c r="P284" s="210"/>
      <c r="Q284" s="210"/>
      <c r="R284" s="210"/>
      <c r="S284" s="210"/>
      <c r="T284" s="211"/>
      <c r="AT284" s="206" t="s">
        <v>178</v>
      </c>
      <c r="AU284" s="206" t="s">
        <v>81</v>
      </c>
      <c r="AV284" s="205" t="s">
        <v>81</v>
      </c>
      <c r="AW284" s="205" t="s">
        <v>35</v>
      </c>
      <c r="AX284" s="205" t="s">
        <v>71</v>
      </c>
      <c r="AY284" s="206" t="s">
        <v>169</v>
      </c>
    </row>
    <row r="285" spans="2:51" s="205" customFormat="1" ht="13.5">
      <c r="B285" s="204"/>
      <c r="D285" s="198" t="s">
        <v>178</v>
      </c>
      <c r="E285" s="206" t="s">
        <v>5</v>
      </c>
      <c r="F285" s="207" t="s">
        <v>360</v>
      </c>
      <c r="H285" s="208">
        <v>5</v>
      </c>
      <c r="L285" s="204"/>
      <c r="M285" s="209"/>
      <c r="N285" s="210"/>
      <c r="O285" s="210"/>
      <c r="P285" s="210"/>
      <c r="Q285" s="210"/>
      <c r="R285" s="210"/>
      <c r="S285" s="210"/>
      <c r="T285" s="211"/>
      <c r="AT285" s="206" t="s">
        <v>178</v>
      </c>
      <c r="AU285" s="206" t="s">
        <v>81</v>
      </c>
      <c r="AV285" s="205" t="s">
        <v>81</v>
      </c>
      <c r="AW285" s="205" t="s">
        <v>35</v>
      </c>
      <c r="AX285" s="205" t="s">
        <v>71</v>
      </c>
      <c r="AY285" s="206" t="s">
        <v>169</v>
      </c>
    </row>
    <row r="286" spans="2:51" s="205" customFormat="1" ht="13.5">
      <c r="B286" s="204"/>
      <c r="D286" s="198" t="s">
        <v>178</v>
      </c>
      <c r="E286" s="206" t="s">
        <v>5</v>
      </c>
      <c r="F286" s="207" t="s">
        <v>361</v>
      </c>
      <c r="H286" s="208">
        <v>8</v>
      </c>
      <c r="L286" s="204"/>
      <c r="M286" s="209"/>
      <c r="N286" s="210"/>
      <c r="O286" s="210"/>
      <c r="P286" s="210"/>
      <c r="Q286" s="210"/>
      <c r="R286" s="210"/>
      <c r="S286" s="210"/>
      <c r="T286" s="211"/>
      <c r="AT286" s="206" t="s">
        <v>178</v>
      </c>
      <c r="AU286" s="206" t="s">
        <v>81</v>
      </c>
      <c r="AV286" s="205" t="s">
        <v>81</v>
      </c>
      <c r="AW286" s="205" t="s">
        <v>35</v>
      </c>
      <c r="AX286" s="205" t="s">
        <v>71</v>
      </c>
      <c r="AY286" s="206" t="s">
        <v>169</v>
      </c>
    </row>
    <row r="287" spans="2:51" s="205" customFormat="1" ht="13.5">
      <c r="B287" s="204"/>
      <c r="D287" s="198" t="s">
        <v>178</v>
      </c>
      <c r="E287" s="206" t="s">
        <v>5</v>
      </c>
      <c r="F287" s="207" t="s">
        <v>362</v>
      </c>
      <c r="H287" s="208">
        <v>5</v>
      </c>
      <c r="L287" s="204"/>
      <c r="M287" s="209"/>
      <c r="N287" s="210"/>
      <c r="O287" s="210"/>
      <c r="P287" s="210"/>
      <c r="Q287" s="210"/>
      <c r="R287" s="210"/>
      <c r="S287" s="210"/>
      <c r="T287" s="211"/>
      <c r="AT287" s="206" t="s">
        <v>178</v>
      </c>
      <c r="AU287" s="206" t="s">
        <v>81</v>
      </c>
      <c r="AV287" s="205" t="s">
        <v>81</v>
      </c>
      <c r="AW287" s="205" t="s">
        <v>35</v>
      </c>
      <c r="AX287" s="205" t="s">
        <v>71</v>
      </c>
      <c r="AY287" s="206" t="s">
        <v>169</v>
      </c>
    </row>
    <row r="288" spans="2:51" s="205" customFormat="1" ht="13.5">
      <c r="B288" s="204"/>
      <c r="D288" s="198" t="s">
        <v>178</v>
      </c>
      <c r="E288" s="206" t="s">
        <v>5</v>
      </c>
      <c r="F288" s="207" t="s">
        <v>363</v>
      </c>
      <c r="H288" s="208">
        <v>5</v>
      </c>
      <c r="L288" s="204"/>
      <c r="M288" s="209"/>
      <c r="N288" s="210"/>
      <c r="O288" s="210"/>
      <c r="P288" s="210"/>
      <c r="Q288" s="210"/>
      <c r="R288" s="210"/>
      <c r="S288" s="210"/>
      <c r="T288" s="211"/>
      <c r="AT288" s="206" t="s">
        <v>178</v>
      </c>
      <c r="AU288" s="206" t="s">
        <v>81</v>
      </c>
      <c r="AV288" s="205" t="s">
        <v>81</v>
      </c>
      <c r="AW288" s="205" t="s">
        <v>35</v>
      </c>
      <c r="AX288" s="205" t="s">
        <v>71</v>
      </c>
      <c r="AY288" s="206" t="s">
        <v>169</v>
      </c>
    </row>
    <row r="289" spans="2:51" s="205" customFormat="1" ht="13.5">
      <c r="B289" s="204"/>
      <c r="D289" s="198" t="s">
        <v>178</v>
      </c>
      <c r="E289" s="206" t="s">
        <v>5</v>
      </c>
      <c r="F289" s="207" t="s">
        <v>364</v>
      </c>
      <c r="H289" s="208">
        <v>7</v>
      </c>
      <c r="L289" s="204"/>
      <c r="M289" s="209"/>
      <c r="N289" s="210"/>
      <c r="O289" s="210"/>
      <c r="P289" s="210"/>
      <c r="Q289" s="210"/>
      <c r="R289" s="210"/>
      <c r="S289" s="210"/>
      <c r="T289" s="211"/>
      <c r="AT289" s="206" t="s">
        <v>178</v>
      </c>
      <c r="AU289" s="206" t="s">
        <v>81</v>
      </c>
      <c r="AV289" s="205" t="s">
        <v>81</v>
      </c>
      <c r="AW289" s="205" t="s">
        <v>35</v>
      </c>
      <c r="AX289" s="205" t="s">
        <v>71</v>
      </c>
      <c r="AY289" s="206" t="s">
        <v>169</v>
      </c>
    </row>
    <row r="290" spans="2:51" s="205" customFormat="1" ht="13.5">
      <c r="B290" s="204"/>
      <c r="D290" s="198" t="s">
        <v>178</v>
      </c>
      <c r="E290" s="206" t="s">
        <v>5</v>
      </c>
      <c r="F290" s="207" t="s">
        <v>365</v>
      </c>
      <c r="H290" s="208">
        <v>5</v>
      </c>
      <c r="L290" s="204"/>
      <c r="M290" s="209"/>
      <c r="N290" s="210"/>
      <c r="O290" s="210"/>
      <c r="P290" s="210"/>
      <c r="Q290" s="210"/>
      <c r="R290" s="210"/>
      <c r="S290" s="210"/>
      <c r="T290" s="211"/>
      <c r="AT290" s="206" t="s">
        <v>178</v>
      </c>
      <c r="AU290" s="206" t="s">
        <v>81</v>
      </c>
      <c r="AV290" s="205" t="s">
        <v>81</v>
      </c>
      <c r="AW290" s="205" t="s">
        <v>35</v>
      </c>
      <c r="AX290" s="205" t="s">
        <v>71</v>
      </c>
      <c r="AY290" s="206" t="s">
        <v>169</v>
      </c>
    </row>
    <row r="291" spans="2:51" s="205" customFormat="1" ht="13.5">
      <c r="B291" s="204"/>
      <c r="D291" s="198" t="s">
        <v>178</v>
      </c>
      <c r="E291" s="206" t="s">
        <v>5</v>
      </c>
      <c r="F291" s="207" t="s">
        <v>366</v>
      </c>
      <c r="H291" s="208">
        <v>5</v>
      </c>
      <c r="L291" s="204"/>
      <c r="M291" s="209"/>
      <c r="N291" s="210"/>
      <c r="O291" s="210"/>
      <c r="P291" s="210"/>
      <c r="Q291" s="210"/>
      <c r="R291" s="210"/>
      <c r="S291" s="210"/>
      <c r="T291" s="211"/>
      <c r="AT291" s="206" t="s">
        <v>178</v>
      </c>
      <c r="AU291" s="206" t="s">
        <v>81</v>
      </c>
      <c r="AV291" s="205" t="s">
        <v>81</v>
      </c>
      <c r="AW291" s="205" t="s">
        <v>35</v>
      </c>
      <c r="AX291" s="205" t="s">
        <v>71</v>
      </c>
      <c r="AY291" s="206" t="s">
        <v>169</v>
      </c>
    </row>
    <row r="292" spans="2:51" s="213" customFormat="1" ht="13.5">
      <c r="B292" s="212"/>
      <c r="D292" s="198" t="s">
        <v>178</v>
      </c>
      <c r="E292" s="214" t="s">
        <v>5</v>
      </c>
      <c r="F292" s="215" t="s">
        <v>181</v>
      </c>
      <c r="H292" s="216">
        <v>73.5</v>
      </c>
      <c r="L292" s="212"/>
      <c r="M292" s="217"/>
      <c r="N292" s="218"/>
      <c r="O292" s="218"/>
      <c r="P292" s="218"/>
      <c r="Q292" s="218"/>
      <c r="R292" s="218"/>
      <c r="S292" s="218"/>
      <c r="T292" s="219"/>
      <c r="AT292" s="214" t="s">
        <v>178</v>
      </c>
      <c r="AU292" s="214" t="s">
        <v>81</v>
      </c>
      <c r="AV292" s="213" t="s">
        <v>176</v>
      </c>
      <c r="AW292" s="213" t="s">
        <v>35</v>
      </c>
      <c r="AX292" s="213" t="s">
        <v>79</v>
      </c>
      <c r="AY292" s="214" t="s">
        <v>169</v>
      </c>
    </row>
    <row r="293" spans="2:65" s="103" customFormat="1" ht="16.5" customHeight="1">
      <c r="B293" s="104"/>
      <c r="C293" s="223">
        <f>MAX($C$106:C292)+1</f>
        <v>31</v>
      </c>
      <c r="D293" s="223" t="s">
        <v>397</v>
      </c>
      <c r="E293" s="224" t="s">
        <v>398</v>
      </c>
      <c r="F293" s="225" t="s">
        <v>399</v>
      </c>
      <c r="G293" s="226" t="s">
        <v>205</v>
      </c>
      <c r="H293" s="227">
        <v>38.22</v>
      </c>
      <c r="I293" s="88"/>
      <c r="J293" s="228">
        <f>ROUND(I293*H293,2)</f>
        <v>0</v>
      </c>
      <c r="K293" s="225" t="s">
        <v>175</v>
      </c>
      <c r="L293" s="229"/>
      <c r="M293" s="230" t="s">
        <v>5</v>
      </c>
      <c r="N293" s="231" t="s">
        <v>42</v>
      </c>
      <c r="O293" s="105"/>
      <c r="P293" s="193">
        <f>O293*H293</f>
        <v>0</v>
      </c>
      <c r="Q293" s="193">
        <v>2.429</v>
      </c>
      <c r="R293" s="193">
        <f>Q293*H293</f>
        <v>92.83637999999999</v>
      </c>
      <c r="S293" s="193">
        <v>0</v>
      </c>
      <c r="T293" s="194">
        <f>S293*H293</f>
        <v>0</v>
      </c>
      <c r="AR293" s="93" t="s">
        <v>225</v>
      </c>
      <c r="AT293" s="93" t="s">
        <v>397</v>
      </c>
      <c r="AU293" s="93" t="s">
        <v>81</v>
      </c>
      <c r="AY293" s="93" t="s">
        <v>169</v>
      </c>
      <c r="BE293" s="195">
        <f>IF(N293="základní",J293,0)</f>
        <v>0</v>
      </c>
      <c r="BF293" s="195">
        <f>IF(N293="snížená",J293,0)</f>
        <v>0</v>
      </c>
      <c r="BG293" s="195">
        <f>IF(N293="zákl. přenesená",J293,0)</f>
        <v>0</v>
      </c>
      <c r="BH293" s="195">
        <f>IF(N293="sníž. přenesená",J293,0)</f>
        <v>0</v>
      </c>
      <c r="BI293" s="195">
        <f>IF(N293="nulová",J293,0)</f>
        <v>0</v>
      </c>
      <c r="BJ293" s="93" t="s">
        <v>79</v>
      </c>
      <c r="BK293" s="195">
        <f>ROUND(I293*H293,2)</f>
        <v>0</v>
      </c>
      <c r="BL293" s="93" t="s">
        <v>176</v>
      </c>
      <c r="BM293" s="93" t="s">
        <v>400</v>
      </c>
    </row>
    <row r="294" spans="2:51" s="205" customFormat="1" ht="13.5">
      <c r="B294" s="204"/>
      <c r="D294" s="198" t="s">
        <v>178</v>
      </c>
      <c r="E294" s="206" t="s">
        <v>5</v>
      </c>
      <c r="F294" s="207" t="s">
        <v>401</v>
      </c>
      <c r="H294" s="208">
        <v>38.22</v>
      </c>
      <c r="L294" s="204"/>
      <c r="M294" s="209"/>
      <c r="N294" s="210"/>
      <c r="O294" s="210"/>
      <c r="P294" s="210"/>
      <c r="Q294" s="210"/>
      <c r="R294" s="210"/>
      <c r="S294" s="210"/>
      <c r="T294" s="211"/>
      <c r="AT294" s="206" t="s">
        <v>178</v>
      </c>
      <c r="AU294" s="206" t="s">
        <v>81</v>
      </c>
      <c r="AV294" s="205" t="s">
        <v>81</v>
      </c>
      <c r="AW294" s="205" t="s">
        <v>35</v>
      </c>
      <c r="AX294" s="205" t="s">
        <v>71</v>
      </c>
      <c r="AY294" s="206" t="s">
        <v>169</v>
      </c>
    </row>
    <row r="295" spans="2:51" s="213" customFormat="1" ht="13.5">
      <c r="B295" s="212"/>
      <c r="D295" s="198" t="s">
        <v>178</v>
      </c>
      <c r="E295" s="214" t="s">
        <v>5</v>
      </c>
      <c r="F295" s="215" t="s">
        <v>181</v>
      </c>
      <c r="H295" s="216">
        <v>38.22</v>
      </c>
      <c r="L295" s="212"/>
      <c r="M295" s="217"/>
      <c r="N295" s="218"/>
      <c r="O295" s="218"/>
      <c r="P295" s="218"/>
      <c r="Q295" s="218"/>
      <c r="R295" s="218"/>
      <c r="S295" s="218"/>
      <c r="T295" s="219"/>
      <c r="AT295" s="214" t="s">
        <v>178</v>
      </c>
      <c r="AU295" s="214" t="s">
        <v>81</v>
      </c>
      <c r="AV295" s="213" t="s">
        <v>176</v>
      </c>
      <c r="AW295" s="213" t="s">
        <v>35</v>
      </c>
      <c r="AX295" s="213" t="s">
        <v>79</v>
      </c>
      <c r="AY295" s="214" t="s">
        <v>169</v>
      </c>
    </row>
    <row r="296" spans="2:65" s="103" customFormat="1" ht="25.5" customHeight="1">
      <c r="B296" s="104"/>
      <c r="C296" s="185">
        <f>MAX($C$106:C295)+1</f>
        <v>32</v>
      </c>
      <c r="D296" s="185" t="s">
        <v>171</v>
      </c>
      <c r="E296" s="186" t="s">
        <v>403</v>
      </c>
      <c r="F296" s="187" t="s">
        <v>404</v>
      </c>
      <c r="G296" s="188" t="s">
        <v>199</v>
      </c>
      <c r="H296" s="189">
        <v>143.5</v>
      </c>
      <c r="I296" s="87"/>
      <c r="J296" s="190">
        <f>ROUND(I296*H296,2)</f>
        <v>0</v>
      </c>
      <c r="K296" s="187" t="s">
        <v>175</v>
      </c>
      <c r="L296" s="104"/>
      <c r="M296" s="191" t="s">
        <v>5</v>
      </c>
      <c r="N296" s="192" t="s">
        <v>42</v>
      </c>
      <c r="O296" s="105"/>
      <c r="P296" s="193">
        <f>O296*H296</f>
        <v>0</v>
      </c>
      <c r="Q296" s="193">
        <v>0</v>
      </c>
      <c r="R296" s="193">
        <f>Q296*H296</f>
        <v>0</v>
      </c>
      <c r="S296" s="193">
        <v>0</v>
      </c>
      <c r="T296" s="194">
        <f>S296*H296</f>
        <v>0</v>
      </c>
      <c r="AR296" s="93" t="s">
        <v>176</v>
      </c>
      <c r="AT296" s="93" t="s">
        <v>171</v>
      </c>
      <c r="AU296" s="93" t="s">
        <v>81</v>
      </c>
      <c r="AY296" s="93" t="s">
        <v>169</v>
      </c>
      <c r="BE296" s="195">
        <f>IF(N296="základní",J296,0)</f>
        <v>0</v>
      </c>
      <c r="BF296" s="195">
        <f>IF(N296="snížená",J296,0)</f>
        <v>0</v>
      </c>
      <c r="BG296" s="195">
        <f>IF(N296="zákl. přenesená",J296,0)</f>
        <v>0</v>
      </c>
      <c r="BH296" s="195">
        <f>IF(N296="sníž. přenesená",J296,0)</f>
        <v>0</v>
      </c>
      <c r="BI296" s="195">
        <f>IF(N296="nulová",J296,0)</f>
        <v>0</v>
      </c>
      <c r="BJ296" s="93" t="s">
        <v>79</v>
      </c>
      <c r="BK296" s="195">
        <f>ROUND(I296*H296,2)</f>
        <v>0</v>
      </c>
      <c r="BL296" s="93" t="s">
        <v>176</v>
      </c>
      <c r="BM296" s="93" t="s">
        <v>405</v>
      </c>
    </row>
    <row r="297" spans="2:47" s="103" customFormat="1" ht="81">
      <c r="B297" s="104"/>
      <c r="D297" s="198" t="s">
        <v>207</v>
      </c>
      <c r="F297" s="220" t="s">
        <v>396</v>
      </c>
      <c r="L297" s="104"/>
      <c r="M297" s="221"/>
      <c r="N297" s="105"/>
      <c r="O297" s="105"/>
      <c r="P297" s="105"/>
      <c r="Q297" s="105"/>
      <c r="R297" s="105"/>
      <c r="S297" s="105"/>
      <c r="T297" s="222"/>
      <c r="AT297" s="93" t="s">
        <v>207</v>
      </c>
      <c r="AU297" s="93" t="s">
        <v>81</v>
      </c>
    </row>
    <row r="298" spans="2:51" s="197" customFormat="1" ht="13.5">
      <c r="B298" s="196"/>
      <c r="D298" s="198" t="s">
        <v>178</v>
      </c>
      <c r="E298" s="199" t="s">
        <v>5</v>
      </c>
      <c r="F298" s="200" t="s">
        <v>351</v>
      </c>
      <c r="H298" s="199" t="s">
        <v>5</v>
      </c>
      <c r="L298" s="196"/>
      <c r="M298" s="201"/>
      <c r="N298" s="202"/>
      <c r="O298" s="202"/>
      <c r="P298" s="202"/>
      <c r="Q298" s="202"/>
      <c r="R298" s="202"/>
      <c r="S298" s="202"/>
      <c r="T298" s="203"/>
      <c r="AT298" s="199" t="s">
        <v>178</v>
      </c>
      <c r="AU298" s="199" t="s">
        <v>81</v>
      </c>
      <c r="AV298" s="197" t="s">
        <v>79</v>
      </c>
      <c r="AW298" s="197" t="s">
        <v>35</v>
      </c>
      <c r="AX298" s="197" t="s">
        <v>71</v>
      </c>
      <c r="AY298" s="199" t="s">
        <v>169</v>
      </c>
    </row>
    <row r="299" spans="2:51" s="205" customFormat="1" ht="13.5">
      <c r="B299" s="204"/>
      <c r="D299" s="198" t="s">
        <v>178</v>
      </c>
      <c r="E299" s="206" t="s">
        <v>5</v>
      </c>
      <c r="F299" s="207" t="s">
        <v>370</v>
      </c>
      <c r="H299" s="208">
        <v>5</v>
      </c>
      <c r="L299" s="204"/>
      <c r="M299" s="209"/>
      <c r="N299" s="210"/>
      <c r="O299" s="210"/>
      <c r="P299" s="210"/>
      <c r="Q299" s="210"/>
      <c r="R299" s="210"/>
      <c r="S299" s="210"/>
      <c r="T299" s="211"/>
      <c r="AT299" s="206" t="s">
        <v>178</v>
      </c>
      <c r="AU299" s="206" t="s">
        <v>81</v>
      </c>
      <c r="AV299" s="205" t="s">
        <v>81</v>
      </c>
      <c r="AW299" s="205" t="s">
        <v>35</v>
      </c>
      <c r="AX299" s="205" t="s">
        <v>71</v>
      </c>
      <c r="AY299" s="206" t="s">
        <v>169</v>
      </c>
    </row>
    <row r="300" spans="2:51" s="205" customFormat="1" ht="13.5">
      <c r="B300" s="204"/>
      <c r="D300" s="198" t="s">
        <v>178</v>
      </c>
      <c r="E300" s="206" t="s">
        <v>5</v>
      </c>
      <c r="F300" s="207" t="s">
        <v>371</v>
      </c>
      <c r="H300" s="208">
        <v>4</v>
      </c>
      <c r="L300" s="204"/>
      <c r="M300" s="209"/>
      <c r="N300" s="210"/>
      <c r="O300" s="210"/>
      <c r="P300" s="210"/>
      <c r="Q300" s="210"/>
      <c r="R300" s="210"/>
      <c r="S300" s="210"/>
      <c r="T300" s="211"/>
      <c r="AT300" s="206" t="s">
        <v>178</v>
      </c>
      <c r="AU300" s="206" t="s">
        <v>81</v>
      </c>
      <c r="AV300" s="205" t="s">
        <v>81</v>
      </c>
      <c r="AW300" s="205" t="s">
        <v>35</v>
      </c>
      <c r="AX300" s="205" t="s">
        <v>71</v>
      </c>
      <c r="AY300" s="206" t="s">
        <v>169</v>
      </c>
    </row>
    <row r="301" spans="2:51" s="205" customFormat="1" ht="13.5">
      <c r="B301" s="204"/>
      <c r="D301" s="198" t="s">
        <v>178</v>
      </c>
      <c r="E301" s="206" t="s">
        <v>5</v>
      </c>
      <c r="F301" s="207" t="s">
        <v>372</v>
      </c>
      <c r="H301" s="208">
        <v>4.5</v>
      </c>
      <c r="L301" s="204"/>
      <c r="M301" s="209"/>
      <c r="N301" s="210"/>
      <c r="O301" s="210"/>
      <c r="P301" s="210"/>
      <c r="Q301" s="210"/>
      <c r="R301" s="210"/>
      <c r="S301" s="210"/>
      <c r="T301" s="211"/>
      <c r="AT301" s="206" t="s">
        <v>178</v>
      </c>
      <c r="AU301" s="206" t="s">
        <v>81</v>
      </c>
      <c r="AV301" s="205" t="s">
        <v>81</v>
      </c>
      <c r="AW301" s="205" t="s">
        <v>35</v>
      </c>
      <c r="AX301" s="205" t="s">
        <v>71</v>
      </c>
      <c r="AY301" s="206" t="s">
        <v>169</v>
      </c>
    </row>
    <row r="302" spans="2:51" s="205" customFormat="1" ht="13.5">
      <c r="B302" s="204"/>
      <c r="D302" s="198" t="s">
        <v>178</v>
      </c>
      <c r="E302" s="206" t="s">
        <v>5</v>
      </c>
      <c r="F302" s="207" t="s">
        <v>373</v>
      </c>
      <c r="H302" s="208">
        <v>6</v>
      </c>
      <c r="L302" s="204"/>
      <c r="M302" s="209"/>
      <c r="N302" s="210"/>
      <c r="O302" s="210"/>
      <c r="P302" s="210"/>
      <c r="Q302" s="210"/>
      <c r="R302" s="210"/>
      <c r="S302" s="210"/>
      <c r="T302" s="211"/>
      <c r="AT302" s="206" t="s">
        <v>178</v>
      </c>
      <c r="AU302" s="206" t="s">
        <v>81</v>
      </c>
      <c r="AV302" s="205" t="s">
        <v>81</v>
      </c>
      <c r="AW302" s="205" t="s">
        <v>35</v>
      </c>
      <c r="AX302" s="205" t="s">
        <v>71</v>
      </c>
      <c r="AY302" s="206" t="s">
        <v>169</v>
      </c>
    </row>
    <row r="303" spans="2:51" s="205" customFormat="1" ht="13.5">
      <c r="B303" s="204"/>
      <c r="D303" s="198" t="s">
        <v>178</v>
      </c>
      <c r="E303" s="206" t="s">
        <v>5</v>
      </c>
      <c r="F303" s="207" t="s">
        <v>374</v>
      </c>
      <c r="H303" s="208">
        <v>8</v>
      </c>
      <c r="L303" s="204"/>
      <c r="M303" s="209"/>
      <c r="N303" s="210"/>
      <c r="O303" s="210"/>
      <c r="P303" s="210"/>
      <c r="Q303" s="210"/>
      <c r="R303" s="210"/>
      <c r="S303" s="210"/>
      <c r="T303" s="211"/>
      <c r="AT303" s="206" t="s">
        <v>178</v>
      </c>
      <c r="AU303" s="206" t="s">
        <v>81</v>
      </c>
      <c r="AV303" s="205" t="s">
        <v>81</v>
      </c>
      <c r="AW303" s="205" t="s">
        <v>35</v>
      </c>
      <c r="AX303" s="205" t="s">
        <v>71</v>
      </c>
      <c r="AY303" s="206" t="s">
        <v>169</v>
      </c>
    </row>
    <row r="304" spans="2:51" s="205" customFormat="1" ht="13.5">
      <c r="B304" s="204"/>
      <c r="D304" s="198" t="s">
        <v>178</v>
      </c>
      <c r="E304" s="206" t="s">
        <v>5</v>
      </c>
      <c r="F304" s="207" t="s">
        <v>375</v>
      </c>
      <c r="H304" s="208">
        <v>8</v>
      </c>
      <c r="L304" s="204"/>
      <c r="M304" s="209"/>
      <c r="N304" s="210"/>
      <c r="O304" s="210"/>
      <c r="P304" s="210"/>
      <c r="Q304" s="210"/>
      <c r="R304" s="210"/>
      <c r="S304" s="210"/>
      <c r="T304" s="211"/>
      <c r="AT304" s="206" t="s">
        <v>178</v>
      </c>
      <c r="AU304" s="206" t="s">
        <v>81</v>
      </c>
      <c r="AV304" s="205" t="s">
        <v>81</v>
      </c>
      <c r="AW304" s="205" t="s">
        <v>35</v>
      </c>
      <c r="AX304" s="205" t="s">
        <v>71</v>
      </c>
      <c r="AY304" s="206" t="s">
        <v>169</v>
      </c>
    </row>
    <row r="305" spans="2:51" s="205" customFormat="1" ht="13.5">
      <c r="B305" s="204"/>
      <c r="D305" s="198" t="s">
        <v>178</v>
      </c>
      <c r="E305" s="206" t="s">
        <v>5</v>
      </c>
      <c r="F305" s="207" t="s">
        <v>376</v>
      </c>
      <c r="H305" s="208">
        <v>4</v>
      </c>
      <c r="L305" s="204"/>
      <c r="M305" s="209"/>
      <c r="N305" s="210"/>
      <c r="O305" s="210"/>
      <c r="P305" s="210"/>
      <c r="Q305" s="210"/>
      <c r="R305" s="210"/>
      <c r="S305" s="210"/>
      <c r="T305" s="211"/>
      <c r="AT305" s="206" t="s">
        <v>178</v>
      </c>
      <c r="AU305" s="206" t="s">
        <v>81</v>
      </c>
      <c r="AV305" s="205" t="s">
        <v>81</v>
      </c>
      <c r="AW305" s="205" t="s">
        <v>35</v>
      </c>
      <c r="AX305" s="205" t="s">
        <v>71</v>
      </c>
      <c r="AY305" s="206" t="s">
        <v>169</v>
      </c>
    </row>
    <row r="306" spans="2:51" s="197" customFormat="1" ht="13.5">
      <c r="B306" s="196"/>
      <c r="D306" s="198" t="s">
        <v>178</v>
      </c>
      <c r="E306" s="199" t="s">
        <v>5</v>
      </c>
      <c r="F306" s="200" t="s">
        <v>355</v>
      </c>
      <c r="H306" s="199" t="s">
        <v>5</v>
      </c>
      <c r="L306" s="196"/>
      <c r="M306" s="201"/>
      <c r="N306" s="202"/>
      <c r="O306" s="202"/>
      <c r="P306" s="202"/>
      <c r="Q306" s="202"/>
      <c r="R306" s="202"/>
      <c r="S306" s="202"/>
      <c r="T306" s="203"/>
      <c r="AT306" s="199" t="s">
        <v>178</v>
      </c>
      <c r="AU306" s="199" t="s">
        <v>81</v>
      </c>
      <c r="AV306" s="197" t="s">
        <v>79</v>
      </c>
      <c r="AW306" s="197" t="s">
        <v>35</v>
      </c>
      <c r="AX306" s="197" t="s">
        <v>71</v>
      </c>
      <c r="AY306" s="199" t="s">
        <v>169</v>
      </c>
    </row>
    <row r="307" spans="2:51" s="205" customFormat="1" ht="13.5">
      <c r="B307" s="204"/>
      <c r="D307" s="198" t="s">
        <v>178</v>
      </c>
      <c r="E307" s="206" t="s">
        <v>5</v>
      </c>
      <c r="F307" s="207" t="s">
        <v>377</v>
      </c>
      <c r="H307" s="208">
        <v>5</v>
      </c>
      <c r="L307" s="204"/>
      <c r="M307" s="209"/>
      <c r="N307" s="210"/>
      <c r="O307" s="210"/>
      <c r="P307" s="210"/>
      <c r="Q307" s="210"/>
      <c r="R307" s="210"/>
      <c r="S307" s="210"/>
      <c r="T307" s="211"/>
      <c r="AT307" s="206" t="s">
        <v>178</v>
      </c>
      <c r="AU307" s="206" t="s">
        <v>81</v>
      </c>
      <c r="AV307" s="205" t="s">
        <v>81</v>
      </c>
      <c r="AW307" s="205" t="s">
        <v>35</v>
      </c>
      <c r="AX307" s="205" t="s">
        <v>71</v>
      </c>
      <c r="AY307" s="206" t="s">
        <v>169</v>
      </c>
    </row>
    <row r="308" spans="2:51" s="205" customFormat="1" ht="13.5">
      <c r="B308" s="204"/>
      <c r="D308" s="198" t="s">
        <v>178</v>
      </c>
      <c r="E308" s="206" t="s">
        <v>5</v>
      </c>
      <c r="F308" s="207" t="s">
        <v>378</v>
      </c>
      <c r="H308" s="208">
        <v>9</v>
      </c>
      <c r="L308" s="204"/>
      <c r="M308" s="209"/>
      <c r="N308" s="210"/>
      <c r="O308" s="210"/>
      <c r="P308" s="210"/>
      <c r="Q308" s="210"/>
      <c r="R308" s="210"/>
      <c r="S308" s="210"/>
      <c r="T308" s="211"/>
      <c r="AT308" s="206" t="s">
        <v>178</v>
      </c>
      <c r="AU308" s="206" t="s">
        <v>81</v>
      </c>
      <c r="AV308" s="205" t="s">
        <v>81</v>
      </c>
      <c r="AW308" s="205" t="s">
        <v>35</v>
      </c>
      <c r="AX308" s="205" t="s">
        <v>71</v>
      </c>
      <c r="AY308" s="206" t="s">
        <v>169</v>
      </c>
    </row>
    <row r="309" spans="2:51" s="205" customFormat="1" ht="13.5">
      <c r="B309" s="204"/>
      <c r="D309" s="198" t="s">
        <v>178</v>
      </c>
      <c r="E309" s="206" t="s">
        <v>5</v>
      </c>
      <c r="F309" s="207" t="s">
        <v>379</v>
      </c>
      <c r="H309" s="208">
        <v>6</v>
      </c>
      <c r="L309" s="204"/>
      <c r="M309" s="209"/>
      <c r="N309" s="210"/>
      <c r="O309" s="210"/>
      <c r="P309" s="210"/>
      <c r="Q309" s="210"/>
      <c r="R309" s="210"/>
      <c r="S309" s="210"/>
      <c r="T309" s="211"/>
      <c r="AT309" s="206" t="s">
        <v>178</v>
      </c>
      <c r="AU309" s="206" t="s">
        <v>81</v>
      </c>
      <c r="AV309" s="205" t="s">
        <v>81</v>
      </c>
      <c r="AW309" s="205" t="s">
        <v>35</v>
      </c>
      <c r="AX309" s="205" t="s">
        <v>71</v>
      </c>
      <c r="AY309" s="206" t="s">
        <v>169</v>
      </c>
    </row>
    <row r="310" spans="2:51" s="205" customFormat="1" ht="13.5">
      <c r="B310" s="204"/>
      <c r="D310" s="198" t="s">
        <v>178</v>
      </c>
      <c r="E310" s="206" t="s">
        <v>5</v>
      </c>
      <c r="F310" s="207" t="s">
        <v>380</v>
      </c>
      <c r="H310" s="208">
        <v>5</v>
      </c>
      <c r="L310" s="204"/>
      <c r="M310" s="209"/>
      <c r="N310" s="210"/>
      <c r="O310" s="210"/>
      <c r="P310" s="210"/>
      <c r="Q310" s="210"/>
      <c r="R310" s="210"/>
      <c r="S310" s="210"/>
      <c r="T310" s="211"/>
      <c r="AT310" s="206" t="s">
        <v>178</v>
      </c>
      <c r="AU310" s="206" t="s">
        <v>81</v>
      </c>
      <c r="AV310" s="205" t="s">
        <v>81</v>
      </c>
      <c r="AW310" s="205" t="s">
        <v>35</v>
      </c>
      <c r="AX310" s="205" t="s">
        <v>71</v>
      </c>
      <c r="AY310" s="206" t="s">
        <v>169</v>
      </c>
    </row>
    <row r="311" spans="2:51" s="205" customFormat="1" ht="13.5">
      <c r="B311" s="204"/>
      <c r="D311" s="198" t="s">
        <v>178</v>
      </c>
      <c r="E311" s="206" t="s">
        <v>5</v>
      </c>
      <c r="F311" s="207" t="s">
        <v>381</v>
      </c>
      <c r="H311" s="208">
        <v>9</v>
      </c>
      <c r="L311" s="204"/>
      <c r="M311" s="209"/>
      <c r="N311" s="210"/>
      <c r="O311" s="210"/>
      <c r="P311" s="210"/>
      <c r="Q311" s="210"/>
      <c r="R311" s="210"/>
      <c r="S311" s="210"/>
      <c r="T311" s="211"/>
      <c r="AT311" s="206" t="s">
        <v>178</v>
      </c>
      <c r="AU311" s="206" t="s">
        <v>81</v>
      </c>
      <c r="AV311" s="205" t="s">
        <v>81</v>
      </c>
      <c r="AW311" s="205" t="s">
        <v>35</v>
      </c>
      <c r="AX311" s="205" t="s">
        <v>71</v>
      </c>
      <c r="AY311" s="206" t="s">
        <v>169</v>
      </c>
    </row>
    <row r="312" spans="2:51" s="205" customFormat="1" ht="13.5">
      <c r="B312" s="204"/>
      <c r="D312" s="198" t="s">
        <v>178</v>
      </c>
      <c r="E312" s="206" t="s">
        <v>5</v>
      </c>
      <c r="F312" s="207" t="s">
        <v>382</v>
      </c>
      <c r="H312" s="208">
        <v>6</v>
      </c>
      <c r="L312" s="204"/>
      <c r="M312" s="209"/>
      <c r="N312" s="210"/>
      <c r="O312" s="210"/>
      <c r="P312" s="210"/>
      <c r="Q312" s="210"/>
      <c r="R312" s="210"/>
      <c r="S312" s="210"/>
      <c r="T312" s="211"/>
      <c r="AT312" s="206" t="s">
        <v>178</v>
      </c>
      <c r="AU312" s="206" t="s">
        <v>81</v>
      </c>
      <c r="AV312" s="205" t="s">
        <v>81</v>
      </c>
      <c r="AW312" s="205" t="s">
        <v>35</v>
      </c>
      <c r="AX312" s="205" t="s">
        <v>71</v>
      </c>
      <c r="AY312" s="206" t="s">
        <v>169</v>
      </c>
    </row>
    <row r="313" spans="2:51" s="205" customFormat="1" ht="13.5">
      <c r="B313" s="204"/>
      <c r="D313" s="198" t="s">
        <v>178</v>
      </c>
      <c r="E313" s="206" t="s">
        <v>5</v>
      </c>
      <c r="F313" s="207" t="s">
        <v>383</v>
      </c>
      <c r="H313" s="208">
        <v>5</v>
      </c>
      <c r="L313" s="204"/>
      <c r="M313" s="209"/>
      <c r="N313" s="210"/>
      <c r="O313" s="210"/>
      <c r="P313" s="210"/>
      <c r="Q313" s="210"/>
      <c r="R313" s="210"/>
      <c r="S313" s="210"/>
      <c r="T313" s="211"/>
      <c r="AT313" s="206" t="s">
        <v>178</v>
      </c>
      <c r="AU313" s="206" t="s">
        <v>81</v>
      </c>
      <c r="AV313" s="205" t="s">
        <v>81</v>
      </c>
      <c r="AW313" s="205" t="s">
        <v>35</v>
      </c>
      <c r="AX313" s="205" t="s">
        <v>71</v>
      </c>
      <c r="AY313" s="206" t="s">
        <v>169</v>
      </c>
    </row>
    <row r="314" spans="2:51" s="205" customFormat="1" ht="13.5">
      <c r="B314" s="204"/>
      <c r="D314" s="198" t="s">
        <v>178</v>
      </c>
      <c r="E314" s="206" t="s">
        <v>5</v>
      </c>
      <c r="F314" s="207" t="s">
        <v>384</v>
      </c>
      <c r="H314" s="208">
        <v>7</v>
      </c>
      <c r="L314" s="204"/>
      <c r="M314" s="209"/>
      <c r="N314" s="210"/>
      <c r="O314" s="210"/>
      <c r="P314" s="210"/>
      <c r="Q314" s="210"/>
      <c r="R314" s="210"/>
      <c r="S314" s="210"/>
      <c r="T314" s="211"/>
      <c r="AT314" s="206" t="s">
        <v>178</v>
      </c>
      <c r="AU314" s="206" t="s">
        <v>81</v>
      </c>
      <c r="AV314" s="205" t="s">
        <v>81</v>
      </c>
      <c r="AW314" s="205" t="s">
        <v>35</v>
      </c>
      <c r="AX314" s="205" t="s">
        <v>71</v>
      </c>
      <c r="AY314" s="206" t="s">
        <v>169</v>
      </c>
    </row>
    <row r="315" spans="2:51" s="205" customFormat="1" ht="13.5">
      <c r="B315" s="204"/>
      <c r="D315" s="198" t="s">
        <v>178</v>
      </c>
      <c r="E315" s="206" t="s">
        <v>5</v>
      </c>
      <c r="F315" s="207" t="s">
        <v>385</v>
      </c>
      <c r="H315" s="208">
        <v>6</v>
      </c>
      <c r="L315" s="204"/>
      <c r="M315" s="209"/>
      <c r="N315" s="210"/>
      <c r="O315" s="210"/>
      <c r="P315" s="210"/>
      <c r="Q315" s="210"/>
      <c r="R315" s="210"/>
      <c r="S315" s="210"/>
      <c r="T315" s="211"/>
      <c r="AT315" s="206" t="s">
        <v>178</v>
      </c>
      <c r="AU315" s="206" t="s">
        <v>81</v>
      </c>
      <c r="AV315" s="205" t="s">
        <v>81</v>
      </c>
      <c r="AW315" s="205" t="s">
        <v>35</v>
      </c>
      <c r="AX315" s="205" t="s">
        <v>71</v>
      </c>
      <c r="AY315" s="206" t="s">
        <v>169</v>
      </c>
    </row>
    <row r="316" spans="2:51" s="205" customFormat="1" ht="13.5">
      <c r="B316" s="204"/>
      <c r="D316" s="198" t="s">
        <v>178</v>
      </c>
      <c r="E316" s="206" t="s">
        <v>5</v>
      </c>
      <c r="F316" s="207" t="s">
        <v>386</v>
      </c>
      <c r="H316" s="208">
        <v>7</v>
      </c>
      <c r="L316" s="204"/>
      <c r="M316" s="209"/>
      <c r="N316" s="210"/>
      <c r="O316" s="210"/>
      <c r="P316" s="210"/>
      <c r="Q316" s="210"/>
      <c r="R316" s="210"/>
      <c r="S316" s="210"/>
      <c r="T316" s="211"/>
      <c r="AT316" s="206" t="s">
        <v>178</v>
      </c>
      <c r="AU316" s="206" t="s">
        <v>81</v>
      </c>
      <c r="AV316" s="205" t="s">
        <v>81</v>
      </c>
      <c r="AW316" s="205" t="s">
        <v>35</v>
      </c>
      <c r="AX316" s="205" t="s">
        <v>71</v>
      </c>
      <c r="AY316" s="206" t="s">
        <v>169</v>
      </c>
    </row>
    <row r="317" spans="2:51" s="205" customFormat="1" ht="13.5">
      <c r="B317" s="204"/>
      <c r="D317" s="198" t="s">
        <v>178</v>
      </c>
      <c r="E317" s="206" t="s">
        <v>5</v>
      </c>
      <c r="F317" s="207" t="s">
        <v>387</v>
      </c>
      <c r="H317" s="208">
        <v>5</v>
      </c>
      <c r="L317" s="204"/>
      <c r="M317" s="209"/>
      <c r="N317" s="210"/>
      <c r="O317" s="210"/>
      <c r="P317" s="210"/>
      <c r="Q317" s="210"/>
      <c r="R317" s="210"/>
      <c r="S317" s="210"/>
      <c r="T317" s="211"/>
      <c r="AT317" s="206" t="s">
        <v>178</v>
      </c>
      <c r="AU317" s="206" t="s">
        <v>81</v>
      </c>
      <c r="AV317" s="205" t="s">
        <v>81</v>
      </c>
      <c r="AW317" s="205" t="s">
        <v>35</v>
      </c>
      <c r="AX317" s="205" t="s">
        <v>71</v>
      </c>
      <c r="AY317" s="206" t="s">
        <v>169</v>
      </c>
    </row>
    <row r="318" spans="2:51" s="205" customFormat="1" ht="13.5">
      <c r="B318" s="204"/>
      <c r="D318" s="198" t="s">
        <v>178</v>
      </c>
      <c r="E318" s="206" t="s">
        <v>5</v>
      </c>
      <c r="F318" s="207" t="s">
        <v>388</v>
      </c>
      <c r="H318" s="208">
        <v>5</v>
      </c>
      <c r="L318" s="204"/>
      <c r="M318" s="209"/>
      <c r="N318" s="210"/>
      <c r="O318" s="210"/>
      <c r="P318" s="210"/>
      <c r="Q318" s="210"/>
      <c r="R318" s="210"/>
      <c r="S318" s="210"/>
      <c r="T318" s="211"/>
      <c r="AT318" s="206" t="s">
        <v>178</v>
      </c>
      <c r="AU318" s="206" t="s">
        <v>81</v>
      </c>
      <c r="AV318" s="205" t="s">
        <v>81</v>
      </c>
      <c r="AW318" s="205" t="s">
        <v>35</v>
      </c>
      <c r="AX318" s="205" t="s">
        <v>71</v>
      </c>
      <c r="AY318" s="206" t="s">
        <v>169</v>
      </c>
    </row>
    <row r="319" spans="2:51" s="205" customFormat="1" ht="13.5">
      <c r="B319" s="204"/>
      <c r="D319" s="198" t="s">
        <v>178</v>
      </c>
      <c r="E319" s="206" t="s">
        <v>5</v>
      </c>
      <c r="F319" s="207" t="s">
        <v>389</v>
      </c>
      <c r="H319" s="208">
        <v>9</v>
      </c>
      <c r="L319" s="204"/>
      <c r="M319" s="209"/>
      <c r="N319" s="210"/>
      <c r="O319" s="210"/>
      <c r="P319" s="210"/>
      <c r="Q319" s="210"/>
      <c r="R319" s="210"/>
      <c r="S319" s="210"/>
      <c r="T319" s="211"/>
      <c r="AT319" s="206" t="s">
        <v>178</v>
      </c>
      <c r="AU319" s="206" t="s">
        <v>81</v>
      </c>
      <c r="AV319" s="205" t="s">
        <v>81</v>
      </c>
      <c r="AW319" s="205" t="s">
        <v>35</v>
      </c>
      <c r="AX319" s="205" t="s">
        <v>71</v>
      </c>
      <c r="AY319" s="206" t="s">
        <v>169</v>
      </c>
    </row>
    <row r="320" spans="2:51" s="205" customFormat="1" ht="13.5">
      <c r="B320" s="204"/>
      <c r="D320" s="198" t="s">
        <v>178</v>
      </c>
      <c r="E320" s="206" t="s">
        <v>5</v>
      </c>
      <c r="F320" s="207" t="s">
        <v>390</v>
      </c>
      <c r="H320" s="208">
        <v>6</v>
      </c>
      <c r="L320" s="204"/>
      <c r="M320" s="209"/>
      <c r="N320" s="210"/>
      <c r="O320" s="210"/>
      <c r="P320" s="210"/>
      <c r="Q320" s="210"/>
      <c r="R320" s="210"/>
      <c r="S320" s="210"/>
      <c r="T320" s="211"/>
      <c r="AT320" s="206" t="s">
        <v>178</v>
      </c>
      <c r="AU320" s="206" t="s">
        <v>81</v>
      </c>
      <c r="AV320" s="205" t="s">
        <v>81</v>
      </c>
      <c r="AW320" s="205" t="s">
        <v>35</v>
      </c>
      <c r="AX320" s="205" t="s">
        <v>71</v>
      </c>
      <c r="AY320" s="206" t="s">
        <v>169</v>
      </c>
    </row>
    <row r="321" spans="2:51" s="205" customFormat="1" ht="13.5">
      <c r="B321" s="204"/>
      <c r="D321" s="198" t="s">
        <v>178</v>
      </c>
      <c r="E321" s="206" t="s">
        <v>5</v>
      </c>
      <c r="F321" s="207" t="s">
        <v>391</v>
      </c>
      <c r="H321" s="208">
        <v>7</v>
      </c>
      <c r="L321" s="204"/>
      <c r="M321" s="209"/>
      <c r="N321" s="210"/>
      <c r="O321" s="210"/>
      <c r="P321" s="210"/>
      <c r="Q321" s="210"/>
      <c r="R321" s="210"/>
      <c r="S321" s="210"/>
      <c r="T321" s="211"/>
      <c r="AT321" s="206" t="s">
        <v>178</v>
      </c>
      <c r="AU321" s="206" t="s">
        <v>81</v>
      </c>
      <c r="AV321" s="205" t="s">
        <v>81</v>
      </c>
      <c r="AW321" s="205" t="s">
        <v>35</v>
      </c>
      <c r="AX321" s="205" t="s">
        <v>71</v>
      </c>
      <c r="AY321" s="206" t="s">
        <v>169</v>
      </c>
    </row>
    <row r="322" spans="2:51" s="205" customFormat="1" ht="13.5">
      <c r="B322" s="204"/>
      <c r="D322" s="198" t="s">
        <v>178</v>
      </c>
      <c r="E322" s="206" t="s">
        <v>5</v>
      </c>
      <c r="F322" s="207" t="s">
        <v>392</v>
      </c>
      <c r="H322" s="208">
        <v>7</v>
      </c>
      <c r="L322" s="204"/>
      <c r="M322" s="209"/>
      <c r="N322" s="210"/>
      <c r="O322" s="210"/>
      <c r="P322" s="210"/>
      <c r="Q322" s="210"/>
      <c r="R322" s="210"/>
      <c r="S322" s="210"/>
      <c r="T322" s="211"/>
      <c r="AT322" s="206" t="s">
        <v>178</v>
      </c>
      <c r="AU322" s="206" t="s">
        <v>81</v>
      </c>
      <c r="AV322" s="205" t="s">
        <v>81</v>
      </c>
      <c r="AW322" s="205" t="s">
        <v>35</v>
      </c>
      <c r="AX322" s="205" t="s">
        <v>71</v>
      </c>
      <c r="AY322" s="206" t="s">
        <v>169</v>
      </c>
    </row>
    <row r="323" spans="2:51" s="213" customFormat="1" ht="13.5">
      <c r="B323" s="212"/>
      <c r="D323" s="198" t="s">
        <v>178</v>
      </c>
      <c r="E323" s="214" t="s">
        <v>5</v>
      </c>
      <c r="F323" s="215" t="s">
        <v>181</v>
      </c>
      <c r="H323" s="216">
        <v>143.5</v>
      </c>
      <c r="L323" s="212"/>
      <c r="M323" s="217"/>
      <c r="N323" s="218"/>
      <c r="O323" s="218"/>
      <c r="P323" s="218"/>
      <c r="Q323" s="218"/>
      <c r="R323" s="218"/>
      <c r="S323" s="218"/>
      <c r="T323" s="219"/>
      <c r="AT323" s="214" t="s">
        <v>178</v>
      </c>
      <c r="AU323" s="214" t="s">
        <v>81</v>
      </c>
      <c r="AV323" s="213" t="s">
        <v>176</v>
      </c>
      <c r="AW323" s="213" t="s">
        <v>35</v>
      </c>
      <c r="AX323" s="213" t="s">
        <v>79</v>
      </c>
      <c r="AY323" s="214" t="s">
        <v>169</v>
      </c>
    </row>
    <row r="324" spans="2:65" s="103" customFormat="1" ht="16.5" customHeight="1">
      <c r="B324" s="104"/>
      <c r="C324" s="223">
        <f>MAX($C$106:C323)+1</f>
        <v>33</v>
      </c>
      <c r="D324" s="223" t="s">
        <v>397</v>
      </c>
      <c r="E324" s="224" t="s">
        <v>398</v>
      </c>
      <c r="F324" s="225" t="s">
        <v>399</v>
      </c>
      <c r="G324" s="226" t="s">
        <v>205</v>
      </c>
      <c r="H324" s="227">
        <v>115.661</v>
      </c>
      <c r="I324" s="88"/>
      <c r="J324" s="228">
        <f>ROUND(I324*H324,2)</f>
        <v>0</v>
      </c>
      <c r="K324" s="225" t="s">
        <v>175</v>
      </c>
      <c r="L324" s="229"/>
      <c r="M324" s="230" t="s">
        <v>5</v>
      </c>
      <c r="N324" s="231" t="s">
        <v>42</v>
      </c>
      <c r="O324" s="105"/>
      <c r="P324" s="193">
        <f>O324*H324</f>
        <v>0</v>
      </c>
      <c r="Q324" s="193">
        <v>2.429</v>
      </c>
      <c r="R324" s="193">
        <f>Q324*H324</f>
        <v>280.940569</v>
      </c>
      <c r="S324" s="193">
        <v>0</v>
      </c>
      <c r="T324" s="194">
        <f>S324*H324</f>
        <v>0</v>
      </c>
      <c r="AR324" s="93" t="s">
        <v>225</v>
      </c>
      <c r="AT324" s="93" t="s">
        <v>397</v>
      </c>
      <c r="AU324" s="93" t="s">
        <v>81</v>
      </c>
      <c r="AY324" s="93" t="s">
        <v>169</v>
      </c>
      <c r="BE324" s="195">
        <f>IF(N324="základní",J324,0)</f>
        <v>0</v>
      </c>
      <c r="BF324" s="195">
        <f>IF(N324="snížená",J324,0)</f>
        <v>0</v>
      </c>
      <c r="BG324" s="195">
        <f>IF(N324="zákl. přenesená",J324,0)</f>
        <v>0</v>
      </c>
      <c r="BH324" s="195">
        <f>IF(N324="sníž. přenesená",J324,0)</f>
        <v>0</v>
      </c>
      <c r="BI324" s="195">
        <f>IF(N324="nulová",J324,0)</f>
        <v>0</v>
      </c>
      <c r="BJ324" s="93" t="s">
        <v>79</v>
      </c>
      <c r="BK324" s="195">
        <f>ROUND(I324*H324,2)</f>
        <v>0</v>
      </c>
      <c r="BL324" s="93" t="s">
        <v>176</v>
      </c>
      <c r="BM324" s="93" t="s">
        <v>406</v>
      </c>
    </row>
    <row r="325" spans="2:51" s="205" customFormat="1" ht="13.5">
      <c r="B325" s="204"/>
      <c r="D325" s="198" t="s">
        <v>178</v>
      </c>
      <c r="E325" s="206" t="s">
        <v>5</v>
      </c>
      <c r="F325" s="207" t="s">
        <v>407</v>
      </c>
      <c r="H325" s="208">
        <v>115.661</v>
      </c>
      <c r="L325" s="204"/>
      <c r="M325" s="209"/>
      <c r="N325" s="210"/>
      <c r="O325" s="210"/>
      <c r="P325" s="210"/>
      <c r="Q325" s="210"/>
      <c r="R325" s="210"/>
      <c r="S325" s="210"/>
      <c r="T325" s="211"/>
      <c r="AT325" s="206" t="s">
        <v>178</v>
      </c>
      <c r="AU325" s="206" t="s">
        <v>81</v>
      </c>
      <c r="AV325" s="205" t="s">
        <v>81</v>
      </c>
      <c r="AW325" s="205" t="s">
        <v>35</v>
      </c>
      <c r="AX325" s="205" t="s">
        <v>71</v>
      </c>
      <c r="AY325" s="206" t="s">
        <v>169</v>
      </c>
    </row>
    <row r="326" spans="2:51" s="213" customFormat="1" ht="13.5">
      <c r="B326" s="212"/>
      <c r="D326" s="198" t="s">
        <v>178</v>
      </c>
      <c r="E326" s="214" t="s">
        <v>5</v>
      </c>
      <c r="F326" s="215" t="s">
        <v>181</v>
      </c>
      <c r="H326" s="216">
        <v>115.661</v>
      </c>
      <c r="L326" s="212"/>
      <c r="M326" s="217"/>
      <c r="N326" s="218"/>
      <c r="O326" s="218"/>
      <c r="P326" s="218"/>
      <c r="Q326" s="218"/>
      <c r="R326" s="218"/>
      <c r="S326" s="218"/>
      <c r="T326" s="219"/>
      <c r="AT326" s="214" t="s">
        <v>178</v>
      </c>
      <c r="AU326" s="214" t="s">
        <v>81</v>
      </c>
      <c r="AV326" s="213" t="s">
        <v>176</v>
      </c>
      <c r="AW326" s="213" t="s">
        <v>35</v>
      </c>
      <c r="AX326" s="213" t="s">
        <v>79</v>
      </c>
      <c r="AY326" s="214" t="s">
        <v>169</v>
      </c>
    </row>
    <row r="327" spans="2:65" s="103" customFormat="1" ht="16.5" customHeight="1">
      <c r="B327" s="104"/>
      <c r="C327" s="185">
        <f>MAX($C$106:C326)+1</f>
        <v>34</v>
      </c>
      <c r="D327" s="185" t="s">
        <v>171</v>
      </c>
      <c r="E327" s="186" t="s">
        <v>408</v>
      </c>
      <c r="F327" s="187" t="s">
        <v>409</v>
      </c>
      <c r="G327" s="188" t="s">
        <v>315</v>
      </c>
      <c r="H327" s="189">
        <v>12.311</v>
      </c>
      <c r="I327" s="87"/>
      <c r="J327" s="190">
        <f>ROUND(I327*H327,2)</f>
        <v>0</v>
      </c>
      <c r="K327" s="187" t="s">
        <v>175</v>
      </c>
      <c r="L327" s="104"/>
      <c r="M327" s="191" t="s">
        <v>5</v>
      </c>
      <c r="N327" s="192" t="s">
        <v>42</v>
      </c>
      <c r="O327" s="105"/>
      <c r="P327" s="193">
        <f>O327*H327</f>
        <v>0</v>
      </c>
      <c r="Q327" s="193">
        <v>1.11332</v>
      </c>
      <c r="R327" s="193">
        <f>Q327*H327</f>
        <v>13.70608252</v>
      </c>
      <c r="S327" s="193">
        <v>0</v>
      </c>
      <c r="T327" s="194">
        <f>S327*H327</f>
        <v>0</v>
      </c>
      <c r="AR327" s="93" t="s">
        <v>176</v>
      </c>
      <c r="AT327" s="93" t="s">
        <v>171</v>
      </c>
      <c r="AU327" s="93" t="s">
        <v>81</v>
      </c>
      <c r="AY327" s="93" t="s">
        <v>169</v>
      </c>
      <c r="BE327" s="195">
        <f>IF(N327="základní",J327,0)</f>
        <v>0</v>
      </c>
      <c r="BF327" s="195">
        <f>IF(N327="snížená",J327,0)</f>
        <v>0</v>
      </c>
      <c r="BG327" s="195">
        <f>IF(N327="zákl. přenesená",J327,0)</f>
        <v>0</v>
      </c>
      <c r="BH327" s="195">
        <f>IF(N327="sníž. přenesená",J327,0)</f>
        <v>0</v>
      </c>
      <c r="BI327" s="195">
        <f>IF(N327="nulová",J327,0)</f>
        <v>0</v>
      </c>
      <c r="BJ327" s="93" t="s">
        <v>79</v>
      </c>
      <c r="BK327" s="195">
        <f>ROUND(I327*H327,2)</f>
        <v>0</v>
      </c>
      <c r="BL327" s="93" t="s">
        <v>176</v>
      </c>
      <c r="BM327" s="93" t="s">
        <v>410</v>
      </c>
    </row>
    <row r="328" spans="2:47" s="103" customFormat="1" ht="54">
      <c r="B328" s="104"/>
      <c r="D328" s="198" t="s">
        <v>207</v>
      </c>
      <c r="F328" s="220" t="s">
        <v>411</v>
      </c>
      <c r="L328" s="104"/>
      <c r="M328" s="221"/>
      <c r="N328" s="105"/>
      <c r="O328" s="105"/>
      <c r="P328" s="105"/>
      <c r="Q328" s="105"/>
      <c r="R328" s="105"/>
      <c r="S328" s="105"/>
      <c r="T328" s="222"/>
      <c r="AT328" s="93" t="s">
        <v>207</v>
      </c>
      <c r="AU328" s="93" t="s">
        <v>81</v>
      </c>
    </row>
    <row r="329" spans="2:51" s="205" customFormat="1" ht="13.5">
      <c r="B329" s="204"/>
      <c r="D329" s="198" t="s">
        <v>178</v>
      </c>
      <c r="E329" s="206" t="s">
        <v>5</v>
      </c>
      <c r="F329" s="207" t="s">
        <v>412</v>
      </c>
      <c r="H329" s="208">
        <v>3.058</v>
      </c>
      <c r="L329" s="204"/>
      <c r="M329" s="209"/>
      <c r="N329" s="210"/>
      <c r="O329" s="210"/>
      <c r="P329" s="210"/>
      <c r="Q329" s="210"/>
      <c r="R329" s="210"/>
      <c r="S329" s="210"/>
      <c r="T329" s="211"/>
      <c r="AT329" s="206" t="s">
        <v>178</v>
      </c>
      <c r="AU329" s="206" t="s">
        <v>81</v>
      </c>
      <c r="AV329" s="205" t="s">
        <v>81</v>
      </c>
      <c r="AW329" s="205" t="s">
        <v>35</v>
      </c>
      <c r="AX329" s="205" t="s">
        <v>71</v>
      </c>
      <c r="AY329" s="206" t="s">
        <v>169</v>
      </c>
    </row>
    <row r="330" spans="2:51" s="205" customFormat="1" ht="13.5">
      <c r="B330" s="204"/>
      <c r="D330" s="198" t="s">
        <v>178</v>
      </c>
      <c r="E330" s="206" t="s">
        <v>5</v>
      </c>
      <c r="F330" s="207" t="s">
        <v>413</v>
      </c>
      <c r="H330" s="208">
        <v>9.253</v>
      </c>
      <c r="L330" s="204"/>
      <c r="M330" s="209"/>
      <c r="N330" s="210"/>
      <c r="O330" s="210"/>
      <c r="P330" s="210"/>
      <c r="Q330" s="210"/>
      <c r="R330" s="210"/>
      <c r="S330" s="210"/>
      <c r="T330" s="211"/>
      <c r="AT330" s="206" t="s">
        <v>178</v>
      </c>
      <c r="AU330" s="206" t="s">
        <v>81</v>
      </c>
      <c r="AV330" s="205" t="s">
        <v>81</v>
      </c>
      <c r="AW330" s="205" t="s">
        <v>35</v>
      </c>
      <c r="AX330" s="205" t="s">
        <v>71</v>
      </c>
      <c r="AY330" s="206" t="s">
        <v>169</v>
      </c>
    </row>
    <row r="331" spans="2:51" s="213" customFormat="1" ht="13.5">
      <c r="B331" s="212"/>
      <c r="D331" s="198" t="s">
        <v>178</v>
      </c>
      <c r="E331" s="214" t="s">
        <v>5</v>
      </c>
      <c r="F331" s="215" t="s">
        <v>181</v>
      </c>
      <c r="H331" s="216">
        <v>12.311</v>
      </c>
      <c r="L331" s="212"/>
      <c r="M331" s="217"/>
      <c r="N331" s="218"/>
      <c r="O331" s="218"/>
      <c r="P331" s="218"/>
      <c r="Q331" s="218"/>
      <c r="R331" s="218"/>
      <c r="S331" s="218"/>
      <c r="T331" s="219"/>
      <c r="AT331" s="214" t="s">
        <v>178</v>
      </c>
      <c r="AU331" s="214" t="s">
        <v>81</v>
      </c>
      <c r="AV331" s="213" t="s">
        <v>176</v>
      </c>
      <c r="AW331" s="213" t="s">
        <v>35</v>
      </c>
      <c r="AX331" s="213" t="s">
        <v>79</v>
      </c>
      <c r="AY331" s="214" t="s">
        <v>169</v>
      </c>
    </row>
    <row r="332" spans="2:65" s="103" customFormat="1" ht="25.5" customHeight="1">
      <c r="B332" s="104"/>
      <c r="C332" s="185">
        <f>MAX($C$106:C331)+1</f>
        <v>35</v>
      </c>
      <c r="D332" s="185" t="s">
        <v>171</v>
      </c>
      <c r="E332" s="186" t="s">
        <v>414</v>
      </c>
      <c r="F332" s="187" t="s">
        <v>415</v>
      </c>
      <c r="G332" s="188" t="s">
        <v>205</v>
      </c>
      <c r="H332" s="189">
        <v>96.412</v>
      </c>
      <c r="I332" s="87"/>
      <c r="J332" s="190">
        <f>ROUND(I332*H332,2)</f>
        <v>0</v>
      </c>
      <c r="K332" s="187" t="s">
        <v>175</v>
      </c>
      <c r="L332" s="104"/>
      <c r="M332" s="191" t="s">
        <v>5</v>
      </c>
      <c r="N332" s="192" t="s">
        <v>42</v>
      </c>
      <c r="O332" s="105"/>
      <c r="P332" s="193">
        <f>O332*H332</f>
        <v>0</v>
      </c>
      <c r="Q332" s="193">
        <v>2.16</v>
      </c>
      <c r="R332" s="193">
        <f>Q332*H332</f>
        <v>208.24992000000003</v>
      </c>
      <c r="S332" s="193">
        <v>0</v>
      </c>
      <c r="T332" s="194">
        <f>S332*H332</f>
        <v>0</v>
      </c>
      <c r="AR332" s="93" t="s">
        <v>176</v>
      </c>
      <c r="AT332" s="93" t="s">
        <v>171</v>
      </c>
      <c r="AU332" s="93" t="s">
        <v>81</v>
      </c>
      <c r="AY332" s="93" t="s">
        <v>169</v>
      </c>
      <c r="BE332" s="195">
        <f>IF(N332="základní",J332,0)</f>
        <v>0</v>
      </c>
      <c r="BF332" s="195">
        <f>IF(N332="snížená",J332,0)</f>
        <v>0</v>
      </c>
      <c r="BG332" s="195">
        <f>IF(N332="zákl. přenesená",J332,0)</f>
        <v>0</v>
      </c>
      <c r="BH332" s="195">
        <f>IF(N332="sníž. přenesená",J332,0)</f>
        <v>0</v>
      </c>
      <c r="BI332" s="195">
        <f>IF(N332="nulová",J332,0)</f>
        <v>0</v>
      </c>
      <c r="BJ332" s="93" t="s">
        <v>79</v>
      </c>
      <c r="BK332" s="195">
        <f>ROUND(I332*H332,2)</f>
        <v>0</v>
      </c>
      <c r="BL332" s="93" t="s">
        <v>176</v>
      </c>
      <c r="BM332" s="93" t="s">
        <v>416</v>
      </c>
    </row>
    <row r="333" spans="2:47" s="103" customFormat="1" ht="54">
      <c r="B333" s="104"/>
      <c r="D333" s="198" t="s">
        <v>207</v>
      </c>
      <c r="F333" s="220" t="s">
        <v>417</v>
      </c>
      <c r="L333" s="104"/>
      <c r="M333" s="221"/>
      <c r="N333" s="105"/>
      <c r="O333" s="105"/>
      <c r="P333" s="105"/>
      <c r="Q333" s="105"/>
      <c r="R333" s="105"/>
      <c r="S333" s="105"/>
      <c r="T333" s="222"/>
      <c r="AT333" s="93" t="s">
        <v>207</v>
      </c>
      <c r="AU333" s="93" t="s">
        <v>81</v>
      </c>
    </row>
    <row r="334" spans="2:51" s="205" customFormat="1" ht="13.5">
      <c r="B334" s="204"/>
      <c r="D334" s="198" t="s">
        <v>178</v>
      </c>
      <c r="E334" s="206" t="s">
        <v>5</v>
      </c>
      <c r="F334" s="207" t="s">
        <v>418</v>
      </c>
      <c r="H334" s="208">
        <v>20.585</v>
      </c>
      <c r="L334" s="204"/>
      <c r="M334" s="209"/>
      <c r="N334" s="210"/>
      <c r="O334" s="210"/>
      <c r="P334" s="210"/>
      <c r="Q334" s="210"/>
      <c r="R334" s="210"/>
      <c r="S334" s="210"/>
      <c r="T334" s="211"/>
      <c r="AT334" s="206" t="s">
        <v>178</v>
      </c>
      <c r="AU334" s="206" t="s">
        <v>81</v>
      </c>
      <c r="AV334" s="205" t="s">
        <v>81</v>
      </c>
      <c r="AW334" s="205" t="s">
        <v>35</v>
      </c>
      <c r="AX334" s="205" t="s">
        <v>71</v>
      </c>
      <c r="AY334" s="206" t="s">
        <v>169</v>
      </c>
    </row>
    <row r="335" spans="2:51" s="205" customFormat="1" ht="13.5">
      <c r="B335" s="204"/>
      <c r="D335" s="198" t="s">
        <v>178</v>
      </c>
      <c r="E335" s="206" t="s">
        <v>5</v>
      </c>
      <c r="F335" s="207" t="s">
        <v>419</v>
      </c>
      <c r="H335" s="208">
        <v>3.599</v>
      </c>
      <c r="L335" s="204"/>
      <c r="M335" s="209"/>
      <c r="N335" s="210"/>
      <c r="O335" s="210"/>
      <c r="P335" s="210"/>
      <c r="Q335" s="210"/>
      <c r="R335" s="210"/>
      <c r="S335" s="210"/>
      <c r="T335" s="211"/>
      <c r="AT335" s="206" t="s">
        <v>178</v>
      </c>
      <c r="AU335" s="206" t="s">
        <v>81</v>
      </c>
      <c r="AV335" s="205" t="s">
        <v>81</v>
      </c>
      <c r="AW335" s="205" t="s">
        <v>35</v>
      </c>
      <c r="AX335" s="205" t="s">
        <v>71</v>
      </c>
      <c r="AY335" s="206" t="s">
        <v>169</v>
      </c>
    </row>
    <row r="336" spans="2:51" s="205" customFormat="1" ht="13.5">
      <c r="B336" s="204"/>
      <c r="D336" s="198" t="s">
        <v>178</v>
      </c>
      <c r="E336" s="206" t="s">
        <v>5</v>
      </c>
      <c r="F336" s="207" t="s">
        <v>420</v>
      </c>
      <c r="H336" s="208">
        <v>68.123</v>
      </c>
      <c r="L336" s="204"/>
      <c r="M336" s="209"/>
      <c r="N336" s="210"/>
      <c r="O336" s="210"/>
      <c r="P336" s="210"/>
      <c r="Q336" s="210"/>
      <c r="R336" s="210"/>
      <c r="S336" s="210"/>
      <c r="T336" s="211"/>
      <c r="AT336" s="206" t="s">
        <v>178</v>
      </c>
      <c r="AU336" s="206" t="s">
        <v>81</v>
      </c>
      <c r="AV336" s="205" t="s">
        <v>81</v>
      </c>
      <c r="AW336" s="205" t="s">
        <v>35</v>
      </c>
      <c r="AX336" s="205" t="s">
        <v>71</v>
      </c>
      <c r="AY336" s="206" t="s">
        <v>169</v>
      </c>
    </row>
    <row r="337" spans="2:51" s="205" customFormat="1" ht="13.5">
      <c r="B337" s="204"/>
      <c r="D337" s="198" t="s">
        <v>178</v>
      </c>
      <c r="E337" s="206" t="s">
        <v>5</v>
      </c>
      <c r="F337" s="207" t="s">
        <v>421</v>
      </c>
      <c r="H337" s="208">
        <v>4.105</v>
      </c>
      <c r="L337" s="204"/>
      <c r="M337" s="209"/>
      <c r="N337" s="210"/>
      <c r="O337" s="210"/>
      <c r="P337" s="210"/>
      <c r="Q337" s="210"/>
      <c r="R337" s="210"/>
      <c r="S337" s="210"/>
      <c r="T337" s="211"/>
      <c r="AT337" s="206" t="s">
        <v>178</v>
      </c>
      <c r="AU337" s="206" t="s">
        <v>81</v>
      </c>
      <c r="AV337" s="205" t="s">
        <v>81</v>
      </c>
      <c r="AW337" s="205" t="s">
        <v>35</v>
      </c>
      <c r="AX337" s="205" t="s">
        <v>71</v>
      </c>
      <c r="AY337" s="206" t="s">
        <v>169</v>
      </c>
    </row>
    <row r="338" spans="2:51" s="213" customFormat="1" ht="13.5">
      <c r="B338" s="212"/>
      <c r="D338" s="198" t="s">
        <v>178</v>
      </c>
      <c r="E338" s="214" t="s">
        <v>5</v>
      </c>
      <c r="F338" s="215" t="s">
        <v>181</v>
      </c>
      <c r="H338" s="216">
        <v>96.412</v>
      </c>
      <c r="L338" s="212"/>
      <c r="M338" s="217"/>
      <c r="N338" s="218"/>
      <c r="O338" s="218"/>
      <c r="P338" s="218"/>
      <c r="Q338" s="218"/>
      <c r="R338" s="218"/>
      <c r="S338" s="218"/>
      <c r="T338" s="219"/>
      <c r="AT338" s="214" t="s">
        <v>178</v>
      </c>
      <c r="AU338" s="214" t="s">
        <v>81</v>
      </c>
      <c r="AV338" s="213" t="s">
        <v>176</v>
      </c>
      <c r="AW338" s="213" t="s">
        <v>35</v>
      </c>
      <c r="AX338" s="213" t="s">
        <v>79</v>
      </c>
      <c r="AY338" s="214" t="s">
        <v>169</v>
      </c>
    </row>
    <row r="339" spans="2:65" s="103" customFormat="1" ht="25.5" customHeight="1">
      <c r="B339" s="104"/>
      <c r="C339" s="185">
        <f>MAX($C$106:C338)+1</f>
        <v>36</v>
      </c>
      <c r="D339" s="185" t="s">
        <v>171</v>
      </c>
      <c r="E339" s="186" t="s">
        <v>422</v>
      </c>
      <c r="F339" s="187" t="s">
        <v>423</v>
      </c>
      <c r="G339" s="188" t="s">
        <v>205</v>
      </c>
      <c r="H339" s="189">
        <v>27.443</v>
      </c>
      <c r="I339" s="87"/>
      <c r="J339" s="190">
        <f>ROUND(I339*H339,2)</f>
        <v>0</v>
      </c>
      <c r="K339" s="187" t="s">
        <v>175</v>
      </c>
      <c r="L339" s="104"/>
      <c r="M339" s="191" t="s">
        <v>5</v>
      </c>
      <c r="N339" s="192" t="s">
        <v>42</v>
      </c>
      <c r="O339" s="105"/>
      <c r="P339" s="193">
        <f>O339*H339</f>
        <v>0</v>
      </c>
      <c r="Q339" s="193">
        <v>2.47214</v>
      </c>
      <c r="R339" s="193">
        <f>Q339*H339</f>
        <v>67.84293802</v>
      </c>
      <c r="S339" s="193">
        <v>0</v>
      </c>
      <c r="T339" s="194">
        <f>S339*H339</f>
        <v>0</v>
      </c>
      <c r="AR339" s="93" t="s">
        <v>176</v>
      </c>
      <c r="AT339" s="93" t="s">
        <v>171</v>
      </c>
      <c r="AU339" s="93" t="s">
        <v>81</v>
      </c>
      <c r="AY339" s="93" t="s">
        <v>169</v>
      </c>
      <c r="BE339" s="195">
        <f>IF(N339="základní",J339,0)</f>
        <v>0</v>
      </c>
      <c r="BF339" s="195">
        <f>IF(N339="snížená",J339,0)</f>
        <v>0</v>
      </c>
      <c r="BG339" s="195">
        <f>IF(N339="zákl. přenesená",J339,0)</f>
        <v>0</v>
      </c>
      <c r="BH339" s="195">
        <f>IF(N339="sníž. přenesená",J339,0)</f>
        <v>0</v>
      </c>
      <c r="BI339" s="195">
        <f>IF(N339="nulová",J339,0)</f>
        <v>0</v>
      </c>
      <c r="BJ339" s="93" t="s">
        <v>79</v>
      </c>
      <c r="BK339" s="195">
        <f>ROUND(I339*H339,2)</f>
        <v>0</v>
      </c>
      <c r="BL339" s="93" t="s">
        <v>176</v>
      </c>
      <c r="BM339" s="93" t="s">
        <v>424</v>
      </c>
    </row>
    <row r="340" spans="2:47" s="103" customFormat="1" ht="81">
      <c r="B340" s="104"/>
      <c r="D340" s="198" t="s">
        <v>207</v>
      </c>
      <c r="F340" s="220" t="s">
        <v>425</v>
      </c>
      <c r="L340" s="104"/>
      <c r="M340" s="221"/>
      <c r="N340" s="105"/>
      <c r="O340" s="105"/>
      <c r="P340" s="105"/>
      <c r="Q340" s="105"/>
      <c r="R340" s="105"/>
      <c r="S340" s="105"/>
      <c r="T340" s="222"/>
      <c r="AT340" s="93" t="s">
        <v>207</v>
      </c>
      <c r="AU340" s="93" t="s">
        <v>81</v>
      </c>
    </row>
    <row r="341" spans="2:51" s="197" customFormat="1" ht="13.5">
      <c r="B341" s="196"/>
      <c r="D341" s="198" t="s">
        <v>178</v>
      </c>
      <c r="E341" s="199" t="s">
        <v>5</v>
      </c>
      <c r="F341" s="200" t="s">
        <v>426</v>
      </c>
      <c r="H341" s="199" t="s">
        <v>5</v>
      </c>
      <c r="L341" s="196"/>
      <c r="M341" s="201"/>
      <c r="N341" s="202"/>
      <c r="O341" s="202"/>
      <c r="P341" s="202"/>
      <c r="Q341" s="202"/>
      <c r="R341" s="202"/>
      <c r="S341" s="202"/>
      <c r="T341" s="203"/>
      <c r="AT341" s="199" t="s">
        <v>178</v>
      </c>
      <c r="AU341" s="199" t="s">
        <v>81</v>
      </c>
      <c r="AV341" s="197" t="s">
        <v>79</v>
      </c>
      <c r="AW341" s="197" t="s">
        <v>35</v>
      </c>
      <c r="AX341" s="197" t="s">
        <v>71</v>
      </c>
      <c r="AY341" s="199" t="s">
        <v>169</v>
      </c>
    </row>
    <row r="342" spans="2:51" s="205" customFormat="1" ht="13.5">
      <c r="B342" s="204"/>
      <c r="D342" s="198" t="s">
        <v>178</v>
      </c>
      <c r="E342" s="206" t="s">
        <v>5</v>
      </c>
      <c r="F342" s="207" t="s">
        <v>427</v>
      </c>
      <c r="H342" s="208">
        <v>5.143</v>
      </c>
      <c r="L342" s="204"/>
      <c r="M342" s="209"/>
      <c r="N342" s="210"/>
      <c r="O342" s="210"/>
      <c r="P342" s="210"/>
      <c r="Q342" s="210"/>
      <c r="R342" s="210"/>
      <c r="S342" s="210"/>
      <c r="T342" s="211"/>
      <c r="AT342" s="206" t="s">
        <v>178</v>
      </c>
      <c r="AU342" s="206" t="s">
        <v>81</v>
      </c>
      <c r="AV342" s="205" t="s">
        <v>81</v>
      </c>
      <c r="AW342" s="205" t="s">
        <v>35</v>
      </c>
      <c r="AX342" s="205" t="s">
        <v>71</v>
      </c>
      <c r="AY342" s="206" t="s">
        <v>169</v>
      </c>
    </row>
    <row r="343" spans="2:51" s="205" customFormat="1" ht="13.5">
      <c r="B343" s="204"/>
      <c r="D343" s="198" t="s">
        <v>178</v>
      </c>
      <c r="E343" s="206" t="s">
        <v>5</v>
      </c>
      <c r="F343" s="207" t="s">
        <v>428</v>
      </c>
      <c r="H343" s="208">
        <v>0.9</v>
      </c>
      <c r="L343" s="204"/>
      <c r="M343" s="209"/>
      <c r="N343" s="210"/>
      <c r="O343" s="210"/>
      <c r="P343" s="210"/>
      <c r="Q343" s="210"/>
      <c r="R343" s="210"/>
      <c r="S343" s="210"/>
      <c r="T343" s="211"/>
      <c r="AT343" s="206" t="s">
        <v>178</v>
      </c>
      <c r="AU343" s="206" t="s">
        <v>81</v>
      </c>
      <c r="AV343" s="205" t="s">
        <v>81</v>
      </c>
      <c r="AW343" s="205" t="s">
        <v>35</v>
      </c>
      <c r="AX343" s="205" t="s">
        <v>71</v>
      </c>
      <c r="AY343" s="206" t="s">
        <v>169</v>
      </c>
    </row>
    <row r="344" spans="2:51" s="205" customFormat="1" ht="13.5">
      <c r="B344" s="204"/>
      <c r="D344" s="198" t="s">
        <v>178</v>
      </c>
      <c r="E344" s="206" t="s">
        <v>5</v>
      </c>
      <c r="F344" s="207" t="s">
        <v>429</v>
      </c>
      <c r="H344" s="208">
        <v>17.031</v>
      </c>
      <c r="L344" s="204"/>
      <c r="M344" s="209"/>
      <c r="N344" s="210"/>
      <c r="O344" s="210"/>
      <c r="P344" s="210"/>
      <c r="Q344" s="210"/>
      <c r="R344" s="210"/>
      <c r="S344" s="210"/>
      <c r="T344" s="211"/>
      <c r="AT344" s="206" t="s">
        <v>178</v>
      </c>
      <c r="AU344" s="206" t="s">
        <v>81</v>
      </c>
      <c r="AV344" s="205" t="s">
        <v>81</v>
      </c>
      <c r="AW344" s="205" t="s">
        <v>35</v>
      </c>
      <c r="AX344" s="205" t="s">
        <v>71</v>
      </c>
      <c r="AY344" s="206" t="s">
        <v>169</v>
      </c>
    </row>
    <row r="345" spans="2:51" s="205" customFormat="1" ht="13.5">
      <c r="B345" s="204"/>
      <c r="D345" s="198" t="s">
        <v>178</v>
      </c>
      <c r="E345" s="206" t="s">
        <v>5</v>
      </c>
      <c r="F345" s="207" t="s">
        <v>430</v>
      </c>
      <c r="H345" s="208">
        <v>1.026</v>
      </c>
      <c r="L345" s="204"/>
      <c r="M345" s="209"/>
      <c r="N345" s="210"/>
      <c r="O345" s="210"/>
      <c r="P345" s="210"/>
      <c r="Q345" s="210"/>
      <c r="R345" s="210"/>
      <c r="S345" s="210"/>
      <c r="T345" s="211"/>
      <c r="AT345" s="206" t="s">
        <v>178</v>
      </c>
      <c r="AU345" s="206" t="s">
        <v>81</v>
      </c>
      <c r="AV345" s="205" t="s">
        <v>81</v>
      </c>
      <c r="AW345" s="205" t="s">
        <v>35</v>
      </c>
      <c r="AX345" s="205" t="s">
        <v>71</v>
      </c>
      <c r="AY345" s="206" t="s">
        <v>169</v>
      </c>
    </row>
    <row r="346" spans="2:51" s="197" customFormat="1" ht="13.5">
      <c r="B346" s="196"/>
      <c r="D346" s="198" t="s">
        <v>178</v>
      </c>
      <c r="E346" s="199" t="s">
        <v>5</v>
      </c>
      <c r="F346" s="200" t="s">
        <v>334</v>
      </c>
      <c r="H346" s="199" t="s">
        <v>5</v>
      </c>
      <c r="L346" s="196"/>
      <c r="M346" s="201"/>
      <c r="N346" s="202"/>
      <c r="O346" s="202"/>
      <c r="P346" s="202"/>
      <c r="Q346" s="202"/>
      <c r="R346" s="202"/>
      <c r="S346" s="202"/>
      <c r="T346" s="203"/>
      <c r="AT346" s="199" t="s">
        <v>178</v>
      </c>
      <c r="AU346" s="199" t="s">
        <v>81</v>
      </c>
      <c r="AV346" s="197" t="s">
        <v>79</v>
      </c>
      <c r="AW346" s="197" t="s">
        <v>35</v>
      </c>
      <c r="AX346" s="197" t="s">
        <v>71</v>
      </c>
      <c r="AY346" s="199" t="s">
        <v>169</v>
      </c>
    </row>
    <row r="347" spans="2:51" s="205" customFormat="1" ht="13.5">
      <c r="B347" s="204"/>
      <c r="D347" s="198" t="s">
        <v>178</v>
      </c>
      <c r="E347" s="206" t="s">
        <v>5</v>
      </c>
      <c r="F347" s="207" t="s">
        <v>431</v>
      </c>
      <c r="H347" s="208">
        <v>0.759</v>
      </c>
      <c r="L347" s="204"/>
      <c r="M347" s="209"/>
      <c r="N347" s="210"/>
      <c r="O347" s="210"/>
      <c r="P347" s="210"/>
      <c r="Q347" s="210"/>
      <c r="R347" s="210"/>
      <c r="S347" s="210"/>
      <c r="T347" s="211"/>
      <c r="AT347" s="206" t="s">
        <v>178</v>
      </c>
      <c r="AU347" s="206" t="s">
        <v>81</v>
      </c>
      <c r="AV347" s="205" t="s">
        <v>81</v>
      </c>
      <c r="AW347" s="205" t="s">
        <v>35</v>
      </c>
      <c r="AX347" s="205" t="s">
        <v>71</v>
      </c>
      <c r="AY347" s="206" t="s">
        <v>169</v>
      </c>
    </row>
    <row r="348" spans="2:51" s="205" customFormat="1" ht="13.5">
      <c r="B348" s="204"/>
      <c r="D348" s="198" t="s">
        <v>178</v>
      </c>
      <c r="E348" s="206" t="s">
        <v>5</v>
      </c>
      <c r="F348" s="207" t="s">
        <v>432</v>
      </c>
      <c r="H348" s="208">
        <v>2.584</v>
      </c>
      <c r="L348" s="204"/>
      <c r="M348" s="209"/>
      <c r="N348" s="210"/>
      <c r="O348" s="210"/>
      <c r="P348" s="210"/>
      <c r="Q348" s="210"/>
      <c r="R348" s="210"/>
      <c r="S348" s="210"/>
      <c r="T348" s="211"/>
      <c r="AT348" s="206" t="s">
        <v>178</v>
      </c>
      <c r="AU348" s="206" t="s">
        <v>81</v>
      </c>
      <c r="AV348" s="205" t="s">
        <v>81</v>
      </c>
      <c r="AW348" s="205" t="s">
        <v>35</v>
      </c>
      <c r="AX348" s="205" t="s">
        <v>71</v>
      </c>
      <c r="AY348" s="206" t="s">
        <v>169</v>
      </c>
    </row>
    <row r="349" spans="2:51" s="213" customFormat="1" ht="13.5">
      <c r="B349" s="212"/>
      <c r="D349" s="198" t="s">
        <v>178</v>
      </c>
      <c r="E349" s="214" t="s">
        <v>5</v>
      </c>
      <c r="F349" s="215" t="s">
        <v>181</v>
      </c>
      <c r="H349" s="216">
        <v>27.443</v>
      </c>
      <c r="L349" s="212"/>
      <c r="M349" s="217"/>
      <c r="N349" s="218"/>
      <c r="O349" s="218"/>
      <c r="P349" s="218"/>
      <c r="Q349" s="218"/>
      <c r="R349" s="218"/>
      <c r="S349" s="218"/>
      <c r="T349" s="219"/>
      <c r="AT349" s="214" t="s">
        <v>178</v>
      </c>
      <c r="AU349" s="214" t="s">
        <v>81</v>
      </c>
      <c r="AV349" s="213" t="s">
        <v>176</v>
      </c>
      <c r="AW349" s="213" t="s">
        <v>35</v>
      </c>
      <c r="AX349" s="213" t="s">
        <v>79</v>
      </c>
      <c r="AY349" s="214" t="s">
        <v>169</v>
      </c>
    </row>
    <row r="350" spans="2:65" s="103" customFormat="1" ht="25.5" customHeight="1">
      <c r="B350" s="104"/>
      <c r="C350" s="185">
        <f>MAX($C$106:C349)+1</f>
        <v>37</v>
      </c>
      <c r="D350" s="185" t="s">
        <v>171</v>
      </c>
      <c r="E350" s="186" t="s">
        <v>433</v>
      </c>
      <c r="F350" s="187" t="s">
        <v>434</v>
      </c>
      <c r="G350" s="188" t="s">
        <v>205</v>
      </c>
      <c r="H350" s="189">
        <v>206.885</v>
      </c>
      <c r="I350" s="87"/>
      <c r="J350" s="190">
        <f>ROUND(I350*H350,2)</f>
        <v>0</v>
      </c>
      <c r="K350" s="187" t="s">
        <v>175</v>
      </c>
      <c r="L350" s="104"/>
      <c r="M350" s="191" t="s">
        <v>5</v>
      </c>
      <c r="N350" s="192" t="s">
        <v>42</v>
      </c>
      <c r="O350" s="105"/>
      <c r="P350" s="193">
        <f>O350*H350</f>
        <v>0</v>
      </c>
      <c r="Q350" s="193">
        <v>2.45329</v>
      </c>
      <c r="R350" s="193">
        <f>Q350*H350</f>
        <v>507.54890164999995</v>
      </c>
      <c r="S350" s="193">
        <v>0</v>
      </c>
      <c r="T350" s="194">
        <f>S350*H350</f>
        <v>0</v>
      </c>
      <c r="AR350" s="93" t="s">
        <v>176</v>
      </c>
      <c r="AT350" s="93" t="s">
        <v>171</v>
      </c>
      <c r="AU350" s="93" t="s">
        <v>81</v>
      </c>
      <c r="AY350" s="93" t="s">
        <v>169</v>
      </c>
      <c r="BE350" s="195">
        <f>IF(N350="základní",J350,0)</f>
        <v>0</v>
      </c>
      <c r="BF350" s="195">
        <f>IF(N350="snížená",J350,0)</f>
        <v>0</v>
      </c>
      <c r="BG350" s="195">
        <f>IF(N350="zákl. přenesená",J350,0)</f>
        <v>0</v>
      </c>
      <c r="BH350" s="195">
        <f>IF(N350="sníž. přenesená",J350,0)</f>
        <v>0</v>
      </c>
      <c r="BI350" s="195">
        <f>IF(N350="nulová",J350,0)</f>
        <v>0</v>
      </c>
      <c r="BJ350" s="93" t="s">
        <v>79</v>
      </c>
      <c r="BK350" s="195">
        <f>ROUND(I350*H350,2)</f>
        <v>0</v>
      </c>
      <c r="BL350" s="93" t="s">
        <v>176</v>
      </c>
      <c r="BM350" s="93" t="s">
        <v>435</v>
      </c>
    </row>
    <row r="351" spans="2:47" s="103" customFormat="1" ht="94.5">
      <c r="B351" s="104"/>
      <c r="D351" s="198" t="s">
        <v>207</v>
      </c>
      <c r="F351" s="220" t="s">
        <v>436</v>
      </c>
      <c r="L351" s="104"/>
      <c r="M351" s="221"/>
      <c r="N351" s="105"/>
      <c r="O351" s="105"/>
      <c r="P351" s="105"/>
      <c r="Q351" s="105"/>
      <c r="R351" s="105"/>
      <c r="S351" s="105"/>
      <c r="T351" s="222"/>
      <c r="AT351" s="93" t="s">
        <v>207</v>
      </c>
      <c r="AU351" s="93" t="s">
        <v>81</v>
      </c>
    </row>
    <row r="352" spans="2:51" s="205" customFormat="1" ht="13.5">
      <c r="B352" s="204"/>
      <c r="D352" s="198" t="s">
        <v>178</v>
      </c>
      <c r="E352" s="206" t="s">
        <v>5</v>
      </c>
      <c r="F352" s="207" t="s">
        <v>437</v>
      </c>
      <c r="H352" s="208">
        <v>51.501</v>
      </c>
      <c r="L352" s="204"/>
      <c r="M352" s="209"/>
      <c r="N352" s="210"/>
      <c r="O352" s="210"/>
      <c r="P352" s="210"/>
      <c r="Q352" s="210"/>
      <c r="R352" s="210"/>
      <c r="S352" s="210"/>
      <c r="T352" s="211"/>
      <c r="AT352" s="206" t="s">
        <v>178</v>
      </c>
      <c r="AU352" s="206" t="s">
        <v>81</v>
      </c>
      <c r="AV352" s="205" t="s">
        <v>81</v>
      </c>
      <c r="AW352" s="205" t="s">
        <v>35</v>
      </c>
      <c r="AX352" s="205" t="s">
        <v>71</v>
      </c>
      <c r="AY352" s="206" t="s">
        <v>169</v>
      </c>
    </row>
    <row r="353" spans="2:51" s="205" customFormat="1" ht="13.5">
      <c r="B353" s="204"/>
      <c r="D353" s="198" t="s">
        <v>178</v>
      </c>
      <c r="E353" s="206" t="s">
        <v>5</v>
      </c>
      <c r="F353" s="207" t="s">
        <v>438</v>
      </c>
      <c r="H353" s="208">
        <v>4.499</v>
      </c>
      <c r="L353" s="204"/>
      <c r="M353" s="209"/>
      <c r="N353" s="210"/>
      <c r="O353" s="210"/>
      <c r="P353" s="210"/>
      <c r="Q353" s="210"/>
      <c r="R353" s="210"/>
      <c r="S353" s="210"/>
      <c r="T353" s="211"/>
      <c r="AT353" s="206" t="s">
        <v>178</v>
      </c>
      <c r="AU353" s="206" t="s">
        <v>81</v>
      </c>
      <c r="AV353" s="205" t="s">
        <v>81</v>
      </c>
      <c r="AW353" s="205" t="s">
        <v>35</v>
      </c>
      <c r="AX353" s="205" t="s">
        <v>71</v>
      </c>
      <c r="AY353" s="206" t="s">
        <v>169</v>
      </c>
    </row>
    <row r="354" spans="2:51" s="205" customFormat="1" ht="13.5">
      <c r="B354" s="204"/>
      <c r="D354" s="198" t="s">
        <v>178</v>
      </c>
      <c r="E354" s="206" t="s">
        <v>5</v>
      </c>
      <c r="F354" s="207" t="s">
        <v>439</v>
      </c>
      <c r="H354" s="208">
        <v>85.153</v>
      </c>
      <c r="L354" s="204"/>
      <c r="M354" s="209"/>
      <c r="N354" s="210"/>
      <c r="O354" s="210"/>
      <c r="P354" s="210"/>
      <c r="Q354" s="210"/>
      <c r="R354" s="210"/>
      <c r="S354" s="210"/>
      <c r="T354" s="211"/>
      <c r="AT354" s="206" t="s">
        <v>178</v>
      </c>
      <c r="AU354" s="206" t="s">
        <v>81</v>
      </c>
      <c r="AV354" s="205" t="s">
        <v>81</v>
      </c>
      <c r="AW354" s="205" t="s">
        <v>35</v>
      </c>
      <c r="AX354" s="205" t="s">
        <v>71</v>
      </c>
      <c r="AY354" s="206" t="s">
        <v>169</v>
      </c>
    </row>
    <row r="355" spans="2:51" s="205" customFormat="1" ht="13.5">
      <c r="B355" s="204"/>
      <c r="D355" s="198" t="s">
        <v>178</v>
      </c>
      <c r="E355" s="206" t="s">
        <v>5</v>
      </c>
      <c r="F355" s="207" t="s">
        <v>440</v>
      </c>
      <c r="H355" s="208">
        <v>5.131</v>
      </c>
      <c r="L355" s="204"/>
      <c r="M355" s="209"/>
      <c r="N355" s="210"/>
      <c r="O355" s="210"/>
      <c r="P355" s="210"/>
      <c r="Q355" s="210"/>
      <c r="R355" s="210"/>
      <c r="S355" s="210"/>
      <c r="T355" s="211"/>
      <c r="AT355" s="206" t="s">
        <v>178</v>
      </c>
      <c r="AU355" s="206" t="s">
        <v>81</v>
      </c>
      <c r="AV355" s="205" t="s">
        <v>81</v>
      </c>
      <c r="AW355" s="205" t="s">
        <v>35</v>
      </c>
      <c r="AX355" s="205" t="s">
        <v>71</v>
      </c>
      <c r="AY355" s="206" t="s">
        <v>169</v>
      </c>
    </row>
    <row r="356" spans="2:51" s="205" customFormat="1" ht="13.5">
      <c r="B356" s="204"/>
      <c r="D356" s="198" t="s">
        <v>178</v>
      </c>
      <c r="E356" s="206" t="s">
        <v>5</v>
      </c>
      <c r="F356" s="207" t="s">
        <v>441</v>
      </c>
      <c r="H356" s="208">
        <v>43.885</v>
      </c>
      <c r="L356" s="204"/>
      <c r="M356" s="209"/>
      <c r="N356" s="210"/>
      <c r="O356" s="210"/>
      <c r="P356" s="210"/>
      <c r="Q356" s="210"/>
      <c r="R356" s="210"/>
      <c r="S356" s="210"/>
      <c r="T356" s="211"/>
      <c r="AT356" s="206" t="s">
        <v>178</v>
      </c>
      <c r="AU356" s="206" t="s">
        <v>81</v>
      </c>
      <c r="AV356" s="205" t="s">
        <v>81</v>
      </c>
      <c r="AW356" s="205" t="s">
        <v>35</v>
      </c>
      <c r="AX356" s="205" t="s">
        <v>71</v>
      </c>
      <c r="AY356" s="206" t="s">
        <v>169</v>
      </c>
    </row>
    <row r="357" spans="2:51" s="197" customFormat="1" ht="13.5">
      <c r="B357" s="196"/>
      <c r="D357" s="198" t="s">
        <v>178</v>
      </c>
      <c r="E357" s="199" t="s">
        <v>5</v>
      </c>
      <c r="F357" s="200" t="s">
        <v>334</v>
      </c>
      <c r="H357" s="199" t="s">
        <v>5</v>
      </c>
      <c r="L357" s="196"/>
      <c r="M357" s="201"/>
      <c r="N357" s="202"/>
      <c r="O357" s="202"/>
      <c r="P357" s="202"/>
      <c r="Q357" s="202"/>
      <c r="R357" s="202"/>
      <c r="S357" s="202"/>
      <c r="T357" s="203"/>
      <c r="AT357" s="199" t="s">
        <v>178</v>
      </c>
      <c r="AU357" s="199" t="s">
        <v>81</v>
      </c>
      <c r="AV357" s="197" t="s">
        <v>79</v>
      </c>
      <c r="AW357" s="197" t="s">
        <v>35</v>
      </c>
      <c r="AX357" s="197" t="s">
        <v>71</v>
      </c>
      <c r="AY357" s="199" t="s">
        <v>169</v>
      </c>
    </row>
    <row r="358" spans="2:51" s="205" customFormat="1" ht="13.5">
      <c r="B358" s="204"/>
      <c r="D358" s="198" t="s">
        <v>178</v>
      </c>
      <c r="E358" s="206" t="s">
        <v>5</v>
      </c>
      <c r="F358" s="207" t="s">
        <v>442</v>
      </c>
      <c r="H358" s="208">
        <v>3.794</v>
      </c>
      <c r="L358" s="204"/>
      <c r="M358" s="209"/>
      <c r="N358" s="210"/>
      <c r="O358" s="210"/>
      <c r="P358" s="210"/>
      <c r="Q358" s="210"/>
      <c r="R358" s="210"/>
      <c r="S358" s="210"/>
      <c r="T358" s="211"/>
      <c r="AT358" s="206" t="s">
        <v>178</v>
      </c>
      <c r="AU358" s="206" t="s">
        <v>81</v>
      </c>
      <c r="AV358" s="205" t="s">
        <v>81</v>
      </c>
      <c r="AW358" s="205" t="s">
        <v>35</v>
      </c>
      <c r="AX358" s="205" t="s">
        <v>71</v>
      </c>
      <c r="AY358" s="206" t="s">
        <v>169</v>
      </c>
    </row>
    <row r="359" spans="2:51" s="205" customFormat="1" ht="13.5">
      <c r="B359" s="204"/>
      <c r="D359" s="198" t="s">
        <v>178</v>
      </c>
      <c r="E359" s="206" t="s">
        <v>5</v>
      </c>
      <c r="F359" s="207" t="s">
        <v>443</v>
      </c>
      <c r="H359" s="208">
        <v>12.922</v>
      </c>
      <c r="L359" s="204"/>
      <c r="M359" s="209"/>
      <c r="N359" s="210"/>
      <c r="O359" s="210"/>
      <c r="P359" s="210"/>
      <c r="Q359" s="210"/>
      <c r="R359" s="210"/>
      <c r="S359" s="210"/>
      <c r="T359" s="211"/>
      <c r="AT359" s="206" t="s">
        <v>178</v>
      </c>
      <c r="AU359" s="206" t="s">
        <v>81</v>
      </c>
      <c r="AV359" s="205" t="s">
        <v>81</v>
      </c>
      <c r="AW359" s="205" t="s">
        <v>35</v>
      </c>
      <c r="AX359" s="205" t="s">
        <v>71</v>
      </c>
      <c r="AY359" s="206" t="s">
        <v>169</v>
      </c>
    </row>
    <row r="360" spans="2:51" s="213" customFormat="1" ht="13.5">
      <c r="B360" s="212"/>
      <c r="D360" s="198" t="s">
        <v>178</v>
      </c>
      <c r="E360" s="214" t="s">
        <v>5</v>
      </c>
      <c r="F360" s="215" t="s">
        <v>181</v>
      </c>
      <c r="H360" s="216">
        <v>206.885</v>
      </c>
      <c r="L360" s="212"/>
      <c r="M360" s="217"/>
      <c r="N360" s="218"/>
      <c r="O360" s="218"/>
      <c r="P360" s="218"/>
      <c r="Q360" s="218"/>
      <c r="R360" s="218"/>
      <c r="S360" s="218"/>
      <c r="T360" s="219"/>
      <c r="AT360" s="214" t="s">
        <v>178</v>
      </c>
      <c r="AU360" s="214" t="s">
        <v>81</v>
      </c>
      <c r="AV360" s="213" t="s">
        <v>176</v>
      </c>
      <c r="AW360" s="213" t="s">
        <v>35</v>
      </c>
      <c r="AX360" s="213" t="s">
        <v>79</v>
      </c>
      <c r="AY360" s="214" t="s">
        <v>169</v>
      </c>
    </row>
    <row r="361" spans="2:65" s="103" customFormat="1" ht="16.5" customHeight="1">
      <c r="B361" s="104"/>
      <c r="C361" s="185">
        <f>MAX($C$106:C360)+1</f>
        <v>38</v>
      </c>
      <c r="D361" s="185" t="s">
        <v>171</v>
      </c>
      <c r="E361" s="186" t="s">
        <v>444</v>
      </c>
      <c r="F361" s="187" t="s">
        <v>445</v>
      </c>
      <c r="G361" s="188" t="s">
        <v>188</v>
      </c>
      <c r="H361" s="189">
        <v>88.243</v>
      </c>
      <c r="I361" s="87"/>
      <c r="J361" s="190">
        <f>ROUND(I361*H361,2)</f>
        <v>0</v>
      </c>
      <c r="K361" s="187" t="s">
        <v>175</v>
      </c>
      <c r="L361" s="104"/>
      <c r="M361" s="191" t="s">
        <v>5</v>
      </c>
      <c r="N361" s="192" t="s">
        <v>42</v>
      </c>
      <c r="O361" s="105"/>
      <c r="P361" s="193">
        <f>O361*H361</f>
        <v>0</v>
      </c>
      <c r="Q361" s="193">
        <v>0.00247</v>
      </c>
      <c r="R361" s="193">
        <f>Q361*H361</f>
        <v>0.21796021</v>
      </c>
      <c r="S361" s="193">
        <v>0</v>
      </c>
      <c r="T361" s="194">
        <f>S361*H361</f>
        <v>0</v>
      </c>
      <c r="AR361" s="93" t="s">
        <v>176</v>
      </c>
      <c r="AT361" s="93" t="s">
        <v>171</v>
      </c>
      <c r="AU361" s="93" t="s">
        <v>81</v>
      </c>
      <c r="AY361" s="93" t="s">
        <v>169</v>
      </c>
      <c r="BE361" s="195">
        <f>IF(N361="základní",J361,0)</f>
        <v>0</v>
      </c>
      <c r="BF361" s="195">
        <f>IF(N361="snížená",J361,0)</f>
        <v>0</v>
      </c>
      <c r="BG361" s="195">
        <f>IF(N361="zákl. přenesená",J361,0)</f>
        <v>0</v>
      </c>
      <c r="BH361" s="195">
        <f>IF(N361="sníž. přenesená",J361,0)</f>
        <v>0</v>
      </c>
      <c r="BI361" s="195">
        <f>IF(N361="nulová",J361,0)</f>
        <v>0</v>
      </c>
      <c r="BJ361" s="93" t="s">
        <v>79</v>
      </c>
      <c r="BK361" s="195">
        <f>ROUND(I361*H361,2)</f>
        <v>0</v>
      </c>
      <c r="BL361" s="93" t="s">
        <v>176</v>
      </c>
      <c r="BM361" s="93" t="s">
        <v>446</v>
      </c>
    </row>
    <row r="362" spans="2:47" s="103" customFormat="1" ht="40.5">
      <c r="B362" s="104"/>
      <c r="D362" s="198" t="s">
        <v>207</v>
      </c>
      <c r="F362" s="220" t="s">
        <v>447</v>
      </c>
      <c r="L362" s="104"/>
      <c r="M362" s="221"/>
      <c r="N362" s="105"/>
      <c r="O362" s="105"/>
      <c r="P362" s="105"/>
      <c r="Q362" s="105"/>
      <c r="R362" s="105"/>
      <c r="S362" s="105"/>
      <c r="T362" s="222"/>
      <c r="AT362" s="93" t="s">
        <v>207</v>
      </c>
      <c r="AU362" s="93" t="s">
        <v>81</v>
      </c>
    </row>
    <row r="363" spans="2:51" s="205" customFormat="1" ht="13.5">
      <c r="B363" s="204"/>
      <c r="D363" s="198" t="s">
        <v>178</v>
      </c>
      <c r="E363" s="206" t="s">
        <v>5</v>
      </c>
      <c r="F363" s="207" t="s">
        <v>448</v>
      </c>
      <c r="H363" s="208">
        <v>17.637</v>
      </c>
      <c r="L363" s="204"/>
      <c r="M363" s="209"/>
      <c r="N363" s="210"/>
      <c r="O363" s="210"/>
      <c r="P363" s="210"/>
      <c r="Q363" s="210"/>
      <c r="R363" s="210"/>
      <c r="S363" s="210"/>
      <c r="T363" s="211"/>
      <c r="AT363" s="206" t="s">
        <v>178</v>
      </c>
      <c r="AU363" s="206" t="s">
        <v>81</v>
      </c>
      <c r="AV363" s="205" t="s">
        <v>81</v>
      </c>
      <c r="AW363" s="205" t="s">
        <v>35</v>
      </c>
      <c r="AX363" s="205" t="s">
        <v>71</v>
      </c>
      <c r="AY363" s="206" t="s">
        <v>169</v>
      </c>
    </row>
    <row r="364" spans="2:51" s="205" customFormat="1" ht="13.5">
      <c r="B364" s="204"/>
      <c r="D364" s="198" t="s">
        <v>178</v>
      </c>
      <c r="E364" s="206" t="s">
        <v>5</v>
      </c>
      <c r="F364" s="207" t="s">
        <v>449</v>
      </c>
      <c r="H364" s="208">
        <v>11.446</v>
      </c>
      <c r="L364" s="204"/>
      <c r="M364" s="209"/>
      <c r="N364" s="210"/>
      <c r="O364" s="210"/>
      <c r="P364" s="210"/>
      <c r="Q364" s="210"/>
      <c r="R364" s="210"/>
      <c r="S364" s="210"/>
      <c r="T364" s="211"/>
      <c r="AT364" s="206" t="s">
        <v>178</v>
      </c>
      <c r="AU364" s="206" t="s">
        <v>81</v>
      </c>
      <c r="AV364" s="205" t="s">
        <v>81</v>
      </c>
      <c r="AW364" s="205" t="s">
        <v>35</v>
      </c>
      <c r="AX364" s="205" t="s">
        <v>71</v>
      </c>
      <c r="AY364" s="206" t="s">
        <v>169</v>
      </c>
    </row>
    <row r="365" spans="2:51" s="205" customFormat="1" ht="13.5">
      <c r="B365" s="204"/>
      <c r="D365" s="198" t="s">
        <v>178</v>
      </c>
      <c r="E365" s="206" t="s">
        <v>5</v>
      </c>
      <c r="F365" s="207" t="s">
        <v>450</v>
      </c>
      <c r="H365" s="208">
        <v>4.65</v>
      </c>
      <c r="L365" s="204"/>
      <c r="M365" s="209"/>
      <c r="N365" s="210"/>
      <c r="O365" s="210"/>
      <c r="P365" s="210"/>
      <c r="Q365" s="210"/>
      <c r="R365" s="210"/>
      <c r="S365" s="210"/>
      <c r="T365" s="211"/>
      <c r="AT365" s="206" t="s">
        <v>178</v>
      </c>
      <c r="AU365" s="206" t="s">
        <v>81</v>
      </c>
      <c r="AV365" s="205" t="s">
        <v>81</v>
      </c>
      <c r="AW365" s="205" t="s">
        <v>35</v>
      </c>
      <c r="AX365" s="205" t="s">
        <v>71</v>
      </c>
      <c r="AY365" s="206" t="s">
        <v>169</v>
      </c>
    </row>
    <row r="366" spans="2:51" s="205" customFormat="1" ht="13.5">
      <c r="B366" s="204"/>
      <c r="D366" s="198" t="s">
        <v>178</v>
      </c>
      <c r="E366" s="206" t="s">
        <v>5</v>
      </c>
      <c r="F366" s="207" t="s">
        <v>451</v>
      </c>
      <c r="H366" s="208">
        <v>3.87</v>
      </c>
      <c r="L366" s="204"/>
      <c r="M366" s="209"/>
      <c r="N366" s="210"/>
      <c r="O366" s="210"/>
      <c r="P366" s="210"/>
      <c r="Q366" s="210"/>
      <c r="R366" s="210"/>
      <c r="S366" s="210"/>
      <c r="T366" s="211"/>
      <c r="AT366" s="206" t="s">
        <v>178</v>
      </c>
      <c r="AU366" s="206" t="s">
        <v>81</v>
      </c>
      <c r="AV366" s="205" t="s">
        <v>81</v>
      </c>
      <c r="AW366" s="205" t="s">
        <v>35</v>
      </c>
      <c r="AX366" s="205" t="s">
        <v>71</v>
      </c>
      <c r="AY366" s="206" t="s">
        <v>169</v>
      </c>
    </row>
    <row r="367" spans="2:51" s="205" customFormat="1" ht="13.5">
      <c r="B367" s="204"/>
      <c r="D367" s="198" t="s">
        <v>178</v>
      </c>
      <c r="E367" s="206" t="s">
        <v>5</v>
      </c>
      <c r="F367" s="207" t="s">
        <v>452</v>
      </c>
      <c r="H367" s="208">
        <v>12.62</v>
      </c>
      <c r="L367" s="204"/>
      <c r="M367" s="209"/>
      <c r="N367" s="210"/>
      <c r="O367" s="210"/>
      <c r="P367" s="210"/>
      <c r="Q367" s="210"/>
      <c r="R367" s="210"/>
      <c r="S367" s="210"/>
      <c r="T367" s="211"/>
      <c r="AT367" s="206" t="s">
        <v>178</v>
      </c>
      <c r="AU367" s="206" t="s">
        <v>81</v>
      </c>
      <c r="AV367" s="205" t="s">
        <v>81</v>
      </c>
      <c r="AW367" s="205" t="s">
        <v>35</v>
      </c>
      <c r="AX367" s="205" t="s">
        <v>71</v>
      </c>
      <c r="AY367" s="206" t="s">
        <v>169</v>
      </c>
    </row>
    <row r="368" spans="2:51" s="205" customFormat="1" ht="13.5">
      <c r="B368" s="204"/>
      <c r="D368" s="198" t="s">
        <v>178</v>
      </c>
      <c r="E368" s="206" t="s">
        <v>5</v>
      </c>
      <c r="F368" s="207" t="s">
        <v>453</v>
      </c>
      <c r="H368" s="208">
        <v>26.99</v>
      </c>
      <c r="L368" s="204"/>
      <c r="M368" s="209"/>
      <c r="N368" s="210"/>
      <c r="O368" s="210"/>
      <c r="P368" s="210"/>
      <c r="Q368" s="210"/>
      <c r="R368" s="210"/>
      <c r="S368" s="210"/>
      <c r="T368" s="211"/>
      <c r="AT368" s="206" t="s">
        <v>178</v>
      </c>
      <c r="AU368" s="206" t="s">
        <v>81</v>
      </c>
      <c r="AV368" s="205" t="s">
        <v>81</v>
      </c>
      <c r="AW368" s="205" t="s">
        <v>35</v>
      </c>
      <c r="AX368" s="205" t="s">
        <v>71</v>
      </c>
      <c r="AY368" s="206" t="s">
        <v>169</v>
      </c>
    </row>
    <row r="369" spans="2:51" s="205" customFormat="1" ht="13.5">
      <c r="B369" s="204"/>
      <c r="D369" s="198" t="s">
        <v>178</v>
      </c>
      <c r="E369" s="206" t="s">
        <v>5</v>
      </c>
      <c r="F369" s="207" t="s">
        <v>454</v>
      </c>
      <c r="H369" s="208">
        <v>8.66</v>
      </c>
      <c r="L369" s="204"/>
      <c r="M369" s="209"/>
      <c r="N369" s="210"/>
      <c r="O369" s="210"/>
      <c r="P369" s="210"/>
      <c r="Q369" s="210"/>
      <c r="R369" s="210"/>
      <c r="S369" s="210"/>
      <c r="T369" s="211"/>
      <c r="AT369" s="206" t="s">
        <v>178</v>
      </c>
      <c r="AU369" s="206" t="s">
        <v>81</v>
      </c>
      <c r="AV369" s="205" t="s">
        <v>81</v>
      </c>
      <c r="AW369" s="205" t="s">
        <v>35</v>
      </c>
      <c r="AX369" s="205" t="s">
        <v>71</v>
      </c>
      <c r="AY369" s="206" t="s">
        <v>169</v>
      </c>
    </row>
    <row r="370" spans="2:51" s="205" customFormat="1" ht="13.5">
      <c r="B370" s="204"/>
      <c r="D370" s="198" t="s">
        <v>178</v>
      </c>
      <c r="E370" s="206" t="s">
        <v>5</v>
      </c>
      <c r="F370" s="207" t="s">
        <v>455</v>
      </c>
      <c r="H370" s="208">
        <v>2.37</v>
      </c>
      <c r="L370" s="204"/>
      <c r="M370" s="209"/>
      <c r="N370" s="210"/>
      <c r="O370" s="210"/>
      <c r="P370" s="210"/>
      <c r="Q370" s="210"/>
      <c r="R370" s="210"/>
      <c r="S370" s="210"/>
      <c r="T370" s="211"/>
      <c r="AT370" s="206" t="s">
        <v>178</v>
      </c>
      <c r="AU370" s="206" t="s">
        <v>81</v>
      </c>
      <c r="AV370" s="205" t="s">
        <v>81</v>
      </c>
      <c r="AW370" s="205" t="s">
        <v>35</v>
      </c>
      <c r="AX370" s="205" t="s">
        <v>71</v>
      </c>
      <c r="AY370" s="206" t="s">
        <v>169</v>
      </c>
    </row>
    <row r="371" spans="2:51" s="213" customFormat="1" ht="13.5">
      <c r="B371" s="212"/>
      <c r="D371" s="198" t="s">
        <v>178</v>
      </c>
      <c r="E371" s="214" t="s">
        <v>5</v>
      </c>
      <c r="F371" s="215" t="s">
        <v>181</v>
      </c>
      <c r="H371" s="216">
        <v>88.243</v>
      </c>
      <c r="L371" s="212"/>
      <c r="M371" s="217"/>
      <c r="N371" s="218"/>
      <c r="O371" s="218"/>
      <c r="P371" s="218"/>
      <c r="Q371" s="218"/>
      <c r="R371" s="218"/>
      <c r="S371" s="218"/>
      <c r="T371" s="219"/>
      <c r="AT371" s="214" t="s">
        <v>178</v>
      </c>
      <c r="AU371" s="214" t="s">
        <v>81</v>
      </c>
      <c r="AV371" s="213" t="s">
        <v>176</v>
      </c>
      <c r="AW371" s="213" t="s">
        <v>35</v>
      </c>
      <c r="AX371" s="213" t="s">
        <v>79</v>
      </c>
      <c r="AY371" s="214" t="s">
        <v>169</v>
      </c>
    </row>
    <row r="372" spans="2:65" s="103" customFormat="1" ht="16.5" customHeight="1">
      <c r="B372" s="104"/>
      <c r="C372" s="185">
        <f>MAX($C$106:C371)+1</f>
        <v>39</v>
      </c>
      <c r="D372" s="185" t="s">
        <v>171</v>
      </c>
      <c r="E372" s="186" t="s">
        <v>456</v>
      </c>
      <c r="F372" s="187" t="s">
        <v>457</v>
      </c>
      <c r="G372" s="188" t="s">
        <v>188</v>
      </c>
      <c r="H372" s="189">
        <v>88.243</v>
      </c>
      <c r="I372" s="87"/>
      <c r="J372" s="190">
        <f>ROUND(I372*H372,2)</f>
        <v>0</v>
      </c>
      <c r="K372" s="187" t="s">
        <v>175</v>
      </c>
      <c r="L372" s="104"/>
      <c r="M372" s="191" t="s">
        <v>5</v>
      </c>
      <c r="N372" s="192" t="s">
        <v>42</v>
      </c>
      <c r="O372" s="105"/>
      <c r="P372" s="193">
        <f>O372*H372</f>
        <v>0</v>
      </c>
      <c r="Q372" s="193">
        <v>0</v>
      </c>
      <c r="R372" s="193">
        <f>Q372*H372</f>
        <v>0</v>
      </c>
      <c r="S372" s="193">
        <v>0</v>
      </c>
      <c r="T372" s="194">
        <f>S372*H372</f>
        <v>0</v>
      </c>
      <c r="AR372" s="93" t="s">
        <v>176</v>
      </c>
      <c r="AT372" s="93" t="s">
        <v>171</v>
      </c>
      <c r="AU372" s="93" t="s">
        <v>81</v>
      </c>
      <c r="AY372" s="93" t="s">
        <v>169</v>
      </c>
      <c r="BE372" s="195">
        <f>IF(N372="základní",J372,0)</f>
        <v>0</v>
      </c>
      <c r="BF372" s="195">
        <f>IF(N372="snížená",J372,0)</f>
        <v>0</v>
      </c>
      <c r="BG372" s="195">
        <f>IF(N372="zákl. přenesená",J372,0)</f>
        <v>0</v>
      </c>
      <c r="BH372" s="195">
        <f>IF(N372="sníž. přenesená",J372,0)</f>
        <v>0</v>
      </c>
      <c r="BI372" s="195">
        <f>IF(N372="nulová",J372,0)</f>
        <v>0</v>
      </c>
      <c r="BJ372" s="93" t="s">
        <v>79</v>
      </c>
      <c r="BK372" s="195">
        <f>ROUND(I372*H372,2)</f>
        <v>0</v>
      </c>
      <c r="BL372" s="93" t="s">
        <v>176</v>
      </c>
      <c r="BM372" s="93" t="s">
        <v>458</v>
      </c>
    </row>
    <row r="373" spans="2:47" s="103" customFormat="1" ht="40.5">
      <c r="B373" s="104"/>
      <c r="D373" s="198" t="s">
        <v>207</v>
      </c>
      <c r="F373" s="220" t="s">
        <v>447</v>
      </c>
      <c r="L373" s="104"/>
      <c r="M373" s="221"/>
      <c r="N373" s="105"/>
      <c r="O373" s="105"/>
      <c r="P373" s="105"/>
      <c r="Q373" s="105"/>
      <c r="R373" s="105"/>
      <c r="S373" s="105"/>
      <c r="T373" s="222"/>
      <c r="AT373" s="93" t="s">
        <v>207</v>
      </c>
      <c r="AU373" s="93" t="s">
        <v>81</v>
      </c>
    </row>
    <row r="374" spans="2:65" s="103" customFormat="1" ht="16.5" customHeight="1">
      <c r="B374" s="104"/>
      <c r="C374" s="185">
        <f>MAX($C$106:C373)+1</f>
        <v>40</v>
      </c>
      <c r="D374" s="185" t="s">
        <v>171</v>
      </c>
      <c r="E374" s="186" t="s">
        <v>459</v>
      </c>
      <c r="F374" s="187" t="s">
        <v>460</v>
      </c>
      <c r="G374" s="188" t="s">
        <v>315</v>
      </c>
      <c r="H374" s="189">
        <f>H377</f>
        <v>25.860625</v>
      </c>
      <c r="I374" s="87"/>
      <c r="J374" s="190">
        <f>ROUND(I374*H374,2)</f>
        <v>0</v>
      </c>
      <c r="K374" s="187" t="s">
        <v>175</v>
      </c>
      <c r="L374" s="104"/>
      <c r="M374" s="191" t="s">
        <v>5</v>
      </c>
      <c r="N374" s="192" t="s">
        <v>42</v>
      </c>
      <c r="O374" s="105"/>
      <c r="P374" s="193">
        <f>O374*H374</f>
        <v>0</v>
      </c>
      <c r="Q374" s="193">
        <v>1.06017</v>
      </c>
      <c r="R374" s="193">
        <f>Q374*H374</f>
        <v>27.416658806250002</v>
      </c>
      <c r="S374" s="193">
        <v>0</v>
      </c>
      <c r="T374" s="194">
        <f>S374*H374</f>
        <v>0</v>
      </c>
      <c r="AR374" s="93" t="s">
        <v>176</v>
      </c>
      <c r="AT374" s="93" t="s">
        <v>171</v>
      </c>
      <c r="AU374" s="93" t="s">
        <v>81</v>
      </c>
      <c r="AY374" s="93" t="s">
        <v>169</v>
      </c>
      <c r="BE374" s="195">
        <f>IF(N374="základní",J374,0)</f>
        <v>0</v>
      </c>
      <c r="BF374" s="195">
        <f>IF(N374="snížená",J374,0)</f>
        <v>0</v>
      </c>
      <c r="BG374" s="195">
        <f>IF(N374="zákl. přenesená",J374,0)</f>
        <v>0</v>
      </c>
      <c r="BH374" s="195">
        <f>IF(N374="sníž. přenesená",J374,0)</f>
        <v>0</v>
      </c>
      <c r="BI374" s="195">
        <f>IF(N374="nulová",J374,0)</f>
        <v>0</v>
      </c>
      <c r="BJ374" s="93" t="s">
        <v>79</v>
      </c>
      <c r="BK374" s="195">
        <f>ROUND(I374*H374,2)</f>
        <v>0</v>
      </c>
      <c r="BL374" s="93" t="s">
        <v>176</v>
      </c>
      <c r="BM374" s="93" t="s">
        <v>461</v>
      </c>
    </row>
    <row r="375" spans="2:47" s="103" customFormat="1" ht="27">
      <c r="B375" s="104"/>
      <c r="D375" s="198" t="s">
        <v>207</v>
      </c>
      <c r="F375" s="220" t="s">
        <v>462</v>
      </c>
      <c r="L375" s="104"/>
      <c r="M375" s="221"/>
      <c r="N375" s="105"/>
      <c r="O375" s="105"/>
      <c r="P375" s="105"/>
      <c r="Q375" s="105"/>
      <c r="R375" s="105"/>
      <c r="S375" s="105"/>
      <c r="T375" s="222"/>
      <c r="AT375" s="93" t="s">
        <v>207</v>
      </c>
      <c r="AU375" s="93" t="s">
        <v>81</v>
      </c>
    </row>
    <row r="376" spans="2:51" s="205" customFormat="1" ht="13.5">
      <c r="B376" s="204"/>
      <c r="D376" s="198" t="s">
        <v>178</v>
      </c>
      <c r="E376" s="206" t="s">
        <v>5</v>
      </c>
      <c r="F376" s="207" t="s">
        <v>2053</v>
      </c>
      <c r="H376" s="208">
        <f>206.885*0.125</f>
        <v>25.860625</v>
      </c>
      <c r="L376" s="204"/>
      <c r="M376" s="209"/>
      <c r="N376" s="210"/>
      <c r="O376" s="210"/>
      <c r="P376" s="210"/>
      <c r="Q376" s="210"/>
      <c r="R376" s="210"/>
      <c r="S376" s="210"/>
      <c r="T376" s="211"/>
      <c r="AT376" s="206" t="s">
        <v>178</v>
      </c>
      <c r="AU376" s="206" t="s">
        <v>81</v>
      </c>
      <c r="AV376" s="205" t="s">
        <v>81</v>
      </c>
      <c r="AW376" s="205" t="s">
        <v>35</v>
      </c>
      <c r="AX376" s="205" t="s">
        <v>71</v>
      </c>
      <c r="AY376" s="206" t="s">
        <v>169</v>
      </c>
    </row>
    <row r="377" spans="2:51" s="213" customFormat="1" ht="13.5">
      <c r="B377" s="212"/>
      <c r="D377" s="198" t="s">
        <v>178</v>
      </c>
      <c r="E377" s="214" t="s">
        <v>5</v>
      </c>
      <c r="F377" s="215" t="s">
        <v>181</v>
      </c>
      <c r="H377" s="216">
        <f>H376</f>
        <v>25.860625</v>
      </c>
      <c r="L377" s="212"/>
      <c r="M377" s="217"/>
      <c r="N377" s="218"/>
      <c r="O377" s="218"/>
      <c r="P377" s="218"/>
      <c r="Q377" s="218"/>
      <c r="R377" s="218"/>
      <c r="S377" s="218"/>
      <c r="T377" s="219"/>
      <c r="AT377" s="214" t="s">
        <v>178</v>
      </c>
      <c r="AU377" s="214" t="s">
        <v>81</v>
      </c>
      <c r="AV377" s="213" t="s">
        <v>176</v>
      </c>
      <c r="AW377" s="213" t="s">
        <v>35</v>
      </c>
      <c r="AX377" s="213" t="s">
        <v>79</v>
      </c>
      <c r="AY377" s="214" t="s">
        <v>169</v>
      </c>
    </row>
    <row r="378" spans="2:65" s="103" customFormat="1" ht="25.5" customHeight="1">
      <c r="B378" s="104"/>
      <c r="C378" s="185">
        <f>MAX($C$106:C377)+1</f>
        <v>41</v>
      </c>
      <c r="D378" s="185" t="s">
        <v>171</v>
      </c>
      <c r="E378" s="186" t="s">
        <v>463</v>
      </c>
      <c r="F378" s="187" t="s">
        <v>464</v>
      </c>
      <c r="G378" s="188" t="s">
        <v>205</v>
      </c>
      <c r="H378" s="189">
        <v>102.788</v>
      </c>
      <c r="I378" s="87"/>
      <c r="J378" s="190">
        <f>ROUND(I378*H378,2)</f>
        <v>0</v>
      </c>
      <c r="K378" s="187" t="s">
        <v>175</v>
      </c>
      <c r="L378" s="104"/>
      <c r="M378" s="191" t="s">
        <v>5</v>
      </c>
      <c r="N378" s="192" t="s">
        <v>42</v>
      </c>
      <c r="O378" s="105"/>
      <c r="P378" s="193">
        <f>O378*H378</f>
        <v>0</v>
      </c>
      <c r="Q378" s="193">
        <v>2.25634</v>
      </c>
      <c r="R378" s="193">
        <f>Q378*H378</f>
        <v>231.92467591999997</v>
      </c>
      <c r="S378" s="193">
        <v>0</v>
      </c>
      <c r="T378" s="194">
        <f>S378*H378</f>
        <v>0</v>
      </c>
      <c r="AR378" s="93" t="s">
        <v>176</v>
      </c>
      <c r="AT378" s="93" t="s">
        <v>171</v>
      </c>
      <c r="AU378" s="93" t="s">
        <v>81</v>
      </c>
      <c r="AY378" s="93" t="s">
        <v>169</v>
      </c>
      <c r="BE378" s="195">
        <f>IF(N378="základní",J378,0)</f>
        <v>0</v>
      </c>
      <c r="BF378" s="195">
        <f>IF(N378="snížená",J378,0)</f>
        <v>0</v>
      </c>
      <c r="BG378" s="195">
        <f>IF(N378="zákl. přenesená",J378,0)</f>
        <v>0</v>
      </c>
      <c r="BH378" s="195">
        <f>IF(N378="sníž. přenesená",J378,0)</f>
        <v>0</v>
      </c>
      <c r="BI378" s="195">
        <f>IF(N378="nulová",J378,0)</f>
        <v>0</v>
      </c>
      <c r="BJ378" s="93" t="s">
        <v>79</v>
      </c>
      <c r="BK378" s="195">
        <f>ROUND(I378*H378,2)</f>
        <v>0</v>
      </c>
      <c r="BL378" s="93" t="s">
        <v>176</v>
      </c>
      <c r="BM378" s="93" t="s">
        <v>465</v>
      </c>
    </row>
    <row r="379" spans="2:65" s="103" customFormat="1" ht="16.5" customHeight="1">
      <c r="B379" s="104"/>
      <c r="C379" s="185">
        <f>MAX($C$106:C378)+1</f>
        <v>42</v>
      </c>
      <c r="D379" s="185" t="s">
        <v>171</v>
      </c>
      <c r="E379" s="186" t="s">
        <v>466</v>
      </c>
      <c r="F379" s="187" t="s">
        <v>467</v>
      </c>
      <c r="G379" s="188" t="s">
        <v>188</v>
      </c>
      <c r="H379" s="189">
        <v>132</v>
      </c>
      <c r="I379" s="87"/>
      <c r="J379" s="190">
        <f>ROUND(I379*H379,2)</f>
        <v>0</v>
      </c>
      <c r="K379" s="187" t="s">
        <v>175</v>
      </c>
      <c r="L379" s="104"/>
      <c r="M379" s="191" t="s">
        <v>5</v>
      </c>
      <c r="N379" s="192" t="s">
        <v>42</v>
      </c>
      <c r="O379" s="105"/>
      <c r="P379" s="193">
        <f>O379*H379</f>
        <v>0</v>
      </c>
      <c r="Q379" s="193">
        <v>0.00269</v>
      </c>
      <c r="R379" s="193">
        <f>Q379*H379</f>
        <v>0.35508</v>
      </c>
      <c r="S379" s="193">
        <v>0</v>
      </c>
      <c r="T379" s="194">
        <f>S379*H379</f>
        <v>0</v>
      </c>
      <c r="AR379" s="93" t="s">
        <v>176</v>
      </c>
      <c r="AT379" s="93" t="s">
        <v>171</v>
      </c>
      <c r="AU379" s="93" t="s">
        <v>81</v>
      </c>
      <c r="AY379" s="93" t="s">
        <v>169</v>
      </c>
      <c r="BE379" s="195">
        <f>IF(N379="základní",J379,0)</f>
        <v>0</v>
      </c>
      <c r="BF379" s="195">
        <f>IF(N379="snížená",J379,0)</f>
        <v>0</v>
      </c>
      <c r="BG379" s="195">
        <f>IF(N379="zákl. přenesená",J379,0)</f>
        <v>0</v>
      </c>
      <c r="BH379" s="195">
        <f>IF(N379="sníž. přenesená",J379,0)</f>
        <v>0</v>
      </c>
      <c r="BI379" s="195">
        <f>IF(N379="nulová",J379,0)</f>
        <v>0</v>
      </c>
      <c r="BJ379" s="93" t="s">
        <v>79</v>
      </c>
      <c r="BK379" s="195">
        <f>ROUND(I379*H379,2)</f>
        <v>0</v>
      </c>
      <c r="BL379" s="93" t="s">
        <v>176</v>
      </c>
      <c r="BM379" s="93" t="s">
        <v>468</v>
      </c>
    </row>
    <row r="380" spans="2:47" s="103" customFormat="1" ht="40.5">
      <c r="B380" s="104"/>
      <c r="D380" s="198" t="s">
        <v>207</v>
      </c>
      <c r="F380" s="220" t="s">
        <v>447</v>
      </c>
      <c r="L380" s="104"/>
      <c r="M380" s="221"/>
      <c r="N380" s="105"/>
      <c r="O380" s="105"/>
      <c r="P380" s="105"/>
      <c r="Q380" s="105"/>
      <c r="R380" s="105"/>
      <c r="S380" s="105"/>
      <c r="T380" s="222"/>
      <c r="AT380" s="93" t="s">
        <v>207</v>
      </c>
      <c r="AU380" s="93" t="s">
        <v>81</v>
      </c>
    </row>
    <row r="381" spans="2:51" s="197" customFormat="1" ht="13.5">
      <c r="B381" s="196"/>
      <c r="D381" s="198" t="s">
        <v>178</v>
      </c>
      <c r="E381" s="199" t="s">
        <v>5</v>
      </c>
      <c r="F381" s="200" t="s">
        <v>469</v>
      </c>
      <c r="H381" s="199" t="s">
        <v>5</v>
      </c>
      <c r="L381" s="196"/>
      <c r="M381" s="201"/>
      <c r="N381" s="202"/>
      <c r="O381" s="202"/>
      <c r="P381" s="202"/>
      <c r="Q381" s="202"/>
      <c r="R381" s="202"/>
      <c r="S381" s="202"/>
      <c r="T381" s="203"/>
      <c r="AT381" s="199" t="s">
        <v>178</v>
      </c>
      <c r="AU381" s="199" t="s">
        <v>81</v>
      </c>
      <c r="AV381" s="197" t="s">
        <v>79</v>
      </c>
      <c r="AW381" s="197" t="s">
        <v>35</v>
      </c>
      <c r="AX381" s="197" t="s">
        <v>71</v>
      </c>
      <c r="AY381" s="199" t="s">
        <v>169</v>
      </c>
    </row>
    <row r="382" spans="2:51" s="205" customFormat="1" ht="13.5">
      <c r="B382" s="204"/>
      <c r="D382" s="198" t="s">
        <v>178</v>
      </c>
      <c r="E382" s="206" t="s">
        <v>5</v>
      </c>
      <c r="F382" s="207" t="s">
        <v>470</v>
      </c>
      <c r="H382" s="208">
        <v>99</v>
      </c>
      <c r="L382" s="204"/>
      <c r="M382" s="209"/>
      <c r="N382" s="210"/>
      <c r="O382" s="210"/>
      <c r="P382" s="210"/>
      <c r="Q382" s="210"/>
      <c r="R382" s="210"/>
      <c r="S382" s="210"/>
      <c r="T382" s="211"/>
      <c r="AT382" s="206" t="s">
        <v>178</v>
      </c>
      <c r="AU382" s="206" t="s">
        <v>81</v>
      </c>
      <c r="AV382" s="205" t="s">
        <v>81</v>
      </c>
      <c r="AW382" s="205" t="s">
        <v>35</v>
      </c>
      <c r="AX382" s="205" t="s">
        <v>71</v>
      </c>
      <c r="AY382" s="206" t="s">
        <v>169</v>
      </c>
    </row>
    <row r="383" spans="2:51" s="205" customFormat="1" ht="13.5">
      <c r="B383" s="204"/>
      <c r="D383" s="198" t="s">
        <v>178</v>
      </c>
      <c r="E383" s="206" t="s">
        <v>5</v>
      </c>
      <c r="F383" s="207" t="s">
        <v>471</v>
      </c>
      <c r="H383" s="208">
        <v>33</v>
      </c>
      <c r="L383" s="204"/>
      <c r="M383" s="209"/>
      <c r="N383" s="210"/>
      <c r="O383" s="210"/>
      <c r="P383" s="210"/>
      <c r="Q383" s="210"/>
      <c r="R383" s="210"/>
      <c r="S383" s="210"/>
      <c r="T383" s="211"/>
      <c r="AT383" s="206" t="s">
        <v>178</v>
      </c>
      <c r="AU383" s="206" t="s">
        <v>81</v>
      </c>
      <c r="AV383" s="205" t="s">
        <v>81</v>
      </c>
      <c r="AW383" s="205" t="s">
        <v>35</v>
      </c>
      <c r="AX383" s="205" t="s">
        <v>71</v>
      </c>
      <c r="AY383" s="206" t="s">
        <v>169</v>
      </c>
    </row>
    <row r="384" spans="2:51" s="213" customFormat="1" ht="13.5">
      <c r="B384" s="212"/>
      <c r="D384" s="198" t="s">
        <v>178</v>
      </c>
      <c r="E384" s="214" t="s">
        <v>5</v>
      </c>
      <c r="F384" s="215" t="s">
        <v>181</v>
      </c>
      <c r="H384" s="216">
        <v>132</v>
      </c>
      <c r="L384" s="212"/>
      <c r="M384" s="217"/>
      <c r="N384" s="218"/>
      <c r="O384" s="218"/>
      <c r="P384" s="218"/>
      <c r="Q384" s="218"/>
      <c r="R384" s="218"/>
      <c r="S384" s="218"/>
      <c r="T384" s="219"/>
      <c r="AT384" s="214" t="s">
        <v>178</v>
      </c>
      <c r="AU384" s="214" t="s">
        <v>81</v>
      </c>
      <c r="AV384" s="213" t="s">
        <v>176</v>
      </c>
      <c r="AW384" s="213" t="s">
        <v>35</v>
      </c>
      <c r="AX384" s="213" t="s">
        <v>79</v>
      </c>
      <c r="AY384" s="214" t="s">
        <v>169</v>
      </c>
    </row>
    <row r="385" spans="2:65" s="103" customFormat="1" ht="16.5" customHeight="1">
      <c r="B385" s="104"/>
      <c r="C385" s="185">
        <f>MAX($C$106:C384)+1</f>
        <v>43</v>
      </c>
      <c r="D385" s="185" t="s">
        <v>171</v>
      </c>
      <c r="E385" s="186" t="s">
        <v>472</v>
      </c>
      <c r="F385" s="187" t="s">
        <v>473</v>
      </c>
      <c r="G385" s="188" t="s">
        <v>188</v>
      </c>
      <c r="H385" s="189">
        <v>132</v>
      </c>
      <c r="I385" s="87"/>
      <c r="J385" s="190">
        <f>ROUND(I385*H385,2)</f>
        <v>0</v>
      </c>
      <c r="K385" s="187" t="s">
        <v>175</v>
      </c>
      <c r="L385" s="104"/>
      <c r="M385" s="191" t="s">
        <v>5</v>
      </c>
      <c r="N385" s="192" t="s">
        <v>42</v>
      </c>
      <c r="O385" s="105"/>
      <c r="P385" s="193">
        <f>O385*H385</f>
        <v>0</v>
      </c>
      <c r="Q385" s="193">
        <v>0</v>
      </c>
      <c r="R385" s="193">
        <f>Q385*H385</f>
        <v>0</v>
      </c>
      <c r="S385" s="193">
        <v>0</v>
      </c>
      <c r="T385" s="194">
        <f>S385*H385</f>
        <v>0</v>
      </c>
      <c r="AR385" s="93" t="s">
        <v>176</v>
      </c>
      <c r="AT385" s="93" t="s">
        <v>171</v>
      </c>
      <c r="AU385" s="93" t="s">
        <v>81</v>
      </c>
      <c r="AY385" s="93" t="s">
        <v>169</v>
      </c>
      <c r="BE385" s="195">
        <f>IF(N385="základní",J385,0)</f>
        <v>0</v>
      </c>
      <c r="BF385" s="195">
        <f>IF(N385="snížená",J385,0)</f>
        <v>0</v>
      </c>
      <c r="BG385" s="195">
        <f>IF(N385="zákl. přenesená",J385,0)</f>
        <v>0</v>
      </c>
      <c r="BH385" s="195">
        <f>IF(N385="sníž. přenesená",J385,0)</f>
        <v>0</v>
      </c>
      <c r="BI385" s="195">
        <f>IF(N385="nulová",J385,0)</f>
        <v>0</v>
      </c>
      <c r="BJ385" s="93" t="s">
        <v>79</v>
      </c>
      <c r="BK385" s="195">
        <f>ROUND(I385*H385,2)</f>
        <v>0</v>
      </c>
      <c r="BL385" s="93" t="s">
        <v>176</v>
      </c>
      <c r="BM385" s="93" t="s">
        <v>474</v>
      </c>
    </row>
    <row r="386" spans="2:47" s="103" customFormat="1" ht="40.5">
      <c r="B386" s="104"/>
      <c r="D386" s="198" t="s">
        <v>207</v>
      </c>
      <c r="F386" s="220" t="s">
        <v>447</v>
      </c>
      <c r="L386" s="104"/>
      <c r="M386" s="221"/>
      <c r="N386" s="105"/>
      <c r="O386" s="105"/>
      <c r="P386" s="105"/>
      <c r="Q386" s="105"/>
      <c r="R386" s="105"/>
      <c r="S386" s="105"/>
      <c r="T386" s="222"/>
      <c r="AT386" s="93" t="s">
        <v>207</v>
      </c>
      <c r="AU386" s="93" t="s">
        <v>81</v>
      </c>
    </row>
    <row r="387" spans="2:65" s="103" customFormat="1" ht="16.5" customHeight="1">
      <c r="B387" s="104"/>
      <c r="C387" s="185">
        <f>MAX($C$106:C386)+1</f>
        <v>44</v>
      </c>
      <c r="D387" s="185" t="s">
        <v>171</v>
      </c>
      <c r="E387" s="186" t="s">
        <v>475</v>
      </c>
      <c r="F387" s="187" t="s">
        <v>476</v>
      </c>
      <c r="G387" s="188" t="s">
        <v>315</v>
      </c>
      <c r="H387" s="189">
        <f>H392</f>
        <v>19.3782</v>
      </c>
      <c r="I387" s="87"/>
      <c r="J387" s="190">
        <f>ROUND(I387*H387,2)</f>
        <v>0</v>
      </c>
      <c r="K387" s="187" t="s">
        <v>175</v>
      </c>
      <c r="L387" s="104"/>
      <c r="M387" s="191" t="s">
        <v>5</v>
      </c>
      <c r="N387" s="192" t="s">
        <v>42</v>
      </c>
      <c r="O387" s="105"/>
      <c r="P387" s="193">
        <f>O387*H387</f>
        <v>0</v>
      </c>
      <c r="Q387" s="193">
        <v>1.06017</v>
      </c>
      <c r="R387" s="193">
        <f>Q387*H387</f>
        <v>20.544186294</v>
      </c>
      <c r="S387" s="193">
        <v>0</v>
      </c>
      <c r="T387" s="194">
        <f>S387*H387</f>
        <v>0</v>
      </c>
      <c r="AR387" s="93" t="s">
        <v>176</v>
      </c>
      <c r="AT387" s="93" t="s">
        <v>171</v>
      </c>
      <c r="AU387" s="93" t="s">
        <v>81</v>
      </c>
      <c r="AY387" s="93" t="s">
        <v>169</v>
      </c>
      <c r="BE387" s="195">
        <f>IF(N387="základní",J387,0)</f>
        <v>0</v>
      </c>
      <c r="BF387" s="195">
        <f>IF(N387="snížená",J387,0)</f>
        <v>0</v>
      </c>
      <c r="BG387" s="195">
        <f>IF(N387="zákl. přenesená",J387,0)</f>
        <v>0</v>
      </c>
      <c r="BH387" s="195">
        <f>IF(N387="sníž. přenesená",J387,0)</f>
        <v>0</v>
      </c>
      <c r="BI387" s="195">
        <f>IF(N387="nulová",J387,0)</f>
        <v>0</v>
      </c>
      <c r="BJ387" s="93" t="s">
        <v>79</v>
      </c>
      <c r="BK387" s="195">
        <f>ROUND(I387*H387,2)</f>
        <v>0</v>
      </c>
      <c r="BL387" s="93" t="s">
        <v>176</v>
      </c>
      <c r="BM387" s="93" t="s">
        <v>477</v>
      </c>
    </row>
    <row r="388" spans="2:47" s="103" customFormat="1" ht="27">
      <c r="B388" s="104"/>
      <c r="D388" s="198" t="s">
        <v>207</v>
      </c>
      <c r="F388" s="220" t="s">
        <v>462</v>
      </c>
      <c r="L388" s="104"/>
      <c r="M388" s="221"/>
      <c r="N388" s="105"/>
      <c r="O388" s="105"/>
      <c r="P388" s="105"/>
      <c r="Q388" s="105"/>
      <c r="R388" s="105"/>
      <c r="S388" s="105"/>
      <c r="T388" s="222"/>
      <c r="AT388" s="93" t="s">
        <v>207</v>
      </c>
      <c r="AU388" s="93" t="s">
        <v>81</v>
      </c>
    </row>
    <row r="389" spans="2:51" s="197" customFormat="1" ht="13.5">
      <c r="B389" s="196"/>
      <c r="D389" s="198" t="s">
        <v>178</v>
      </c>
      <c r="E389" s="199" t="s">
        <v>5</v>
      </c>
      <c r="F389" s="200" t="s">
        <v>478</v>
      </c>
      <c r="H389" s="199" t="s">
        <v>5</v>
      </c>
      <c r="L389" s="196"/>
      <c r="M389" s="201"/>
      <c r="N389" s="202"/>
      <c r="O389" s="202"/>
      <c r="P389" s="202"/>
      <c r="Q389" s="202"/>
      <c r="R389" s="202"/>
      <c r="S389" s="202"/>
      <c r="T389" s="203"/>
      <c r="AT389" s="199" t="s">
        <v>178</v>
      </c>
      <c r="AU389" s="199" t="s">
        <v>81</v>
      </c>
      <c r="AV389" s="197" t="s">
        <v>79</v>
      </c>
      <c r="AW389" s="197" t="s">
        <v>35</v>
      </c>
      <c r="AX389" s="197" t="s">
        <v>71</v>
      </c>
      <c r="AY389" s="199" t="s">
        <v>169</v>
      </c>
    </row>
    <row r="390" spans="2:51" s="205" customFormat="1" ht="13.5">
      <c r="B390" s="204"/>
      <c r="D390" s="198" t="s">
        <v>178</v>
      </c>
      <c r="E390" s="206" t="s">
        <v>5</v>
      </c>
      <c r="F390" s="207" t="s">
        <v>479</v>
      </c>
      <c r="H390" s="208">
        <v>3.96</v>
      </c>
      <c r="L390" s="204"/>
      <c r="M390" s="209"/>
      <c r="N390" s="210"/>
      <c r="O390" s="210"/>
      <c r="P390" s="210"/>
      <c r="Q390" s="210"/>
      <c r="R390" s="210"/>
      <c r="S390" s="210"/>
      <c r="T390" s="211"/>
      <c r="AT390" s="206" t="s">
        <v>178</v>
      </c>
      <c r="AU390" s="206" t="s">
        <v>81</v>
      </c>
      <c r="AV390" s="205" t="s">
        <v>81</v>
      </c>
      <c r="AW390" s="205" t="s">
        <v>35</v>
      </c>
      <c r="AX390" s="205" t="s">
        <v>71</v>
      </c>
      <c r="AY390" s="206" t="s">
        <v>169</v>
      </c>
    </row>
    <row r="391" spans="2:51" s="205" customFormat="1" ht="13.5">
      <c r="B391" s="204"/>
      <c r="D391" s="198" t="s">
        <v>178</v>
      </c>
      <c r="E391" s="206" t="s">
        <v>5</v>
      </c>
      <c r="F391" s="207" t="s">
        <v>2063</v>
      </c>
      <c r="H391" s="208">
        <f>102.788*0.15</f>
        <v>15.418199999999999</v>
      </c>
      <c r="L391" s="204"/>
      <c r="M391" s="209"/>
      <c r="N391" s="210"/>
      <c r="O391" s="210"/>
      <c r="P391" s="210"/>
      <c r="Q391" s="210"/>
      <c r="R391" s="210"/>
      <c r="S391" s="210"/>
      <c r="T391" s="211"/>
      <c r="AT391" s="206" t="s">
        <v>178</v>
      </c>
      <c r="AU391" s="206" t="s">
        <v>81</v>
      </c>
      <c r="AV391" s="205" t="s">
        <v>81</v>
      </c>
      <c r="AW391" s="205" t="s">
        <v>35</v>
      </c>
      <c r="AX391" s="205" t="s">
        <v>71</v>
      </c>
      <c r="AY391" s="206" t="s">
        <v>169</v>
      </c>
    </row>
    <row r="392" spans="2:51" s="213" customFormat="1" ht="13.5">
      <c r="B392" s="212"/>
      <c r="D392" s="198" t="s">
        <v>178</v>
      </c>
      <c r="E392" s="214" t="s">
        <v>5</v>
      </c>
      <c r="F392" s="215" t="s">
        <v>181</v>
      </c>
      <c r="H392" s="216">
        <f>SUM(H390:H391)</f>
        <v>19.3782</v>
      </c>
      <c r="L392" s="212"/>
      <c r="M392" s="217"/>
      <c r="N392" s="218"/>
      <c r="O392" s="218"/>
      <c r="P392" s="218"/>
      <c r="Q392" s="218"/>
      <c r="R392" s="218"/>
      <c r="S392" s="218"/>
      <c r="T392" s="219"/>
      <c r="AT392" s="214" t="s">
        <v>178</v>
      </c>
      <c r="AU392" s="214" t="s">
        <v>81</v>
      </c>
      <c r="AV392" s="213" t="s">
        <v>176</v>
      </c>
      <c r="AW392" s="213" t="s">
        <v>35</v>
      </c>
      <c r="AX392" s="213" t="s">
        <v>79</v>
      </c>
      <c r="AY392" s="214" t="s">
        <v>169</v>
      </c>
    </row>
    <row r="393" spans="2:65" s="103" customFormat="1" ht="38.25" customHeight="1">
      <c r="B393" s="104"/>
      <c r="C393" s="185">
        <f>MAX($C$106:C392)+1</f>
        <v>45</v>
      </c>
      <c r="D393" s="185" t="s">
        <v>171</v>
      </c>
      <c r="E393" s="186" t="s">
        <v>480</v>
      </c>
      <c r="F393" s="187" t="s">
        <v>481</v>
      </c>
      <c r="G393" s="188" t="s">
        <v>188</v>
      </c>
      <c r="H393" s="189">
        <v>6.25</v>
      </c>
      <c r="I393" s="87"/>
      <c r="J393" s="190">
        <f>ROUND(I393*H393,2)</f>
        <v>0</v>
      </c>
      <c r="K393" s="187" t="s">
        <v>175</v>
      </c>
      <c r="L393" s="104"/>
      <c r="M393" s="191" t="s">
        <v>5</v>
      </c>
      <c r="N393" s="192" t="s">
        <v>42</v>
      </c>
      <c r="O393" s="105"/>
      <c r="P393" s="193">
        <f>O393*H393</f>
        <v>0</v>
      </c>
      <c r="Q393" s="193">
        <v>0.71546</v>
      </c>
      <c r="R393" s="193">
        <f>Q393*H393</f>
        <v>4.4716249999999995</v>
      </c>
      <c r="S393" s="193">
        <v>0</v>
      </c>
      <c r="T393" s="194">
        <f>S393*H393</f>
        <v>0</v>
      </c>
      <c r="AR393" s="93" t="s">
        <v>176</v>
      </c>
      <c r="AT393" s="93" t="s">
        <v>171</v>
      </c>
      <c r="AU393" s="93" t="s">
        <v>81</v>
      </c>
      <c r="AY393" s="93" t="s">
        <v>169</v>
      </c>
      <c r="BE393" s="195">
        <f>IF(N393="základní",J393,0)</f>
        <v>0</v>
      </c>
      <c r="BF393" s="195">
        <f>IF(N393="snížená",J393,0)</f>
        <v>0</v>
      </c>
      <c r="BG393" s="195">
        <f>IF(N393="zákl. přenesená",J393,0)</f>
        <v>0</v>
      </c>
      <c r="BH393" s="195">
        <f>IF(N393="sníž. přenesená",J393,0)</f>
        <v>0</v>
      </c>
      <c r="BI393" s="195">
        <f>IF(N393="nulová",J393,0)</f>
        <v>0</v>
      </c>
      <c r="BJ393" s="93" t="s">
        <v>79</v>
      </c>
      <c r="BK393" s="195">
        <f>ROUND(I393*H393,2)</f>
        <v>0</v>
      </c>
      <c r="BL393" s="93" t="s">
        <v>176</v>
      </c>
      <c r="BM393" s="93" t="s">
        <v>482</v>
      </c>
    </row>
    <row r="394" spans="2:51" s="197" customFormat="1" ht="13.5">
      <c r="B394" s="196"/>
      <c r="D394" s="198" t="s">
        <v>178</v>
      </c>
      <c r="E394" s="199" t="s">
        <v>5</v>
      </c>
      <c r="F394" s="200" t="s">
        <v>334</v>
      </c>
      <c r="H394" s="199" t="s">
        <v>5</v>
      </c>
      <c r="L394" s="196"/>
      <c r="M394" s="201"/>
      <c r="N394" s="202"/>
      <c r="O394" s="202"/>
      <c r="P394" s="202"/>
      <c r="Q394" s="202"/>
      <c r="R394" s="202"/>
      <c r="S394" s="202"/>
      <c r="T394" s="203"/>
      <c r="AT394" s="199" t="s">
        <v>178</v>
      </c>
      <c r="AU394" s="199" t="s">
        <v>81</v>
      </c>
      <c r="AV394" s="197" t="s">
        <v>79</v>
      </c>
      <c r="AW394" s="197" t="s">
        <v>35</v>
      </c>
      <c r="AX394" s="197" t="s">
        <v>71</v>
      </c>
      <c r="AY394" s="199" t="s">
        <v>169</v>
      </c>
    </row>
    <row r="395" spans="2:51" s="205" customFormat="1" ht="13.5">
      <c r="B395" s="204"/>
      <c r="D395" s="198" t="s">
        <v>178</v>
      </c>
      <c r="E395" s="206" t="s">
        <v>5</v>
      </c>
      <c r="F395" s="207" t="s">
        <v>483</v>
      </c>
      <c r="H395" s="208">
        <v>6.25</v>
      </c>
      <c r="L395" s="204"/>
      <c r="M395" s="209"/>
      <c r="N395" s="210"/>
      <c r="O395" s="210"/>
      <c r="P395" s="210"/>
      <c r="Q395" s="210"/>
      <c r="R395" s="210"/>
      <c r="S395" s="210"/>
      <c r="T395" s="211"/>
      <c r="AT395" s="206" t="s">
        <v>178</v>
      </c>
      <c r="AU395" s="206" t="s">
        <v>81</v>
      </c>
      <c r="AV395" s="205" t="s">
        <v>81</v>
      </c>
      <c r="AW395" s="205" t="s">
        <v>35</v>
      </c>
      <c r="AX395" s="205" t="s">
        <v>71</v>
      </c>
      <c r="AY395" s="206" t="s">
        <v>169</v>
      </c>
    </row>
    <row r="396" spans="2:51" s="213" customFormat="1" ht="13.5">
      <c r="B396" s="212"/>
      <c r="D396" s="198" t="s">
        <v>178</v>
      </c>
      <c r="E396" s="214" t="s">
        <v>5</v>
      </c>
      <c r="F396" s="215" t="s">
        <v>181</v>
      </c>
      <c r="H396" s="216">
        <v>6.25</v>
      </c>
      <c r="L396" s="212"/>
      <c r="M396" s="217"/>
      <c r="N396" s="218"/>
      <c r="O396" s="218"/>
      <c r="P396" s="218"/>
      <c r="Q396" s="218"/>
      <c r="R396" s="218"/>
      <c r="S396" s="218"/>
      <c r="T396" s="219"/>
      <c r="AT396" s="214" t="s">
        <v>178</v>
      </c>
      <c r="AU396" s="214" t="s">
        <v>81</v>
      </c>
      <c r="AV396" s="213" t="s">
        <v>176</v>
      </c>
      <c r="AW396" s="213" t="s">
        <v>35</v>
      </c>
      <c r="AX396" s="213" t="s">
        <v>79</v>
      </c>
      <c r="AY396" s="214" t="s">
        <v>169</v>
      </c>
    </row>
    <row r="397" spans="2:65" s="103" customFormat="1" ht="25.5" customHeight="1">
      <c r="B397" s="104"/>
      <c r="C397" s="185">
        <f>MAX($C$106:C396)+1</f>
        <v>46</v>
      </c>
      <c r="D397" s="185" t="s">
        <v>171</v>
      </c>
      <c r="E397" s="186" t="s">
        <v>484</v>
      </c>
      <c r="F397" s="187" t="s">
        <v>485</v>
      </c>
      <c r="G397" s="188" t="s">
        <v>205</v>
      </c>
      <c r="H397" s="189">
        <v>26.4</v>
      </c>
      <c r="I397" s="87"/>
      <c r="J397" s="190">
        <f>ROUND(I397*H397,2)</f>
        <v>0</v>
      </c>
      <c r="K397" s="187" t="s">
        <v>175</v>
      </c>
      <c r="L397" s="104"/>
      <c r="M397" s="191" t="s">
        <v>5</v>
      </c>
      <c r="N397" s="192" t="s">
        <v>42</v>
      </c>
      <c r="O397" s="105"/>
      <c r="P397" s="193">
        <f>O397*H397</f>
        <v>0</v>
      </c>
      <c r="Q397" s="193">
        <v>2.25634</v>
      </c>
      <c r="R397" s="193">
        <f>Q397*H397</f>
        <v>59.56737599999999</v>
      </c>
      <c r="S397" s="193">
        <v>0</v>
      </c>
      <c r="T397" s="194">
        <f>S397*H397</f>
        <v>0</v>
      </c>
      <c r="AR397" s="93" t="s">
        <v>176</v>
      </c>
      <c r="AT397" s="93" t="s">
        <v>171</v>
      </c>
      <c r="AU397" s="93" t="s">
        <v>81</v>
      </c>
      <c r="AY397" s="93" t="s">
        <v>169</v>
      </c>
      <c r="BE397" s="195">
        <f>IF(N397="základní",J397,0)</f>
        <v>0</v>
      </c>
      <c r="BF397" s="195">
        <f>IF(N397="snížená",J397,0)</f>
        <v>0</v>
      </c>
      <c r="BG397" s="195">
        <f>IF(N397="zákl. přenesená",J397,0)</f>
        <v>0</v>
      </c>
      <c r="BH397" s="195">
        <f>IF(N397="sníž. přenesená",J397,0)</f>
        <v>0</v>
      </c>
      <c r="BI397" s="195">
        <f>IF(N397="nulová",J397,0)</f>
        <v>0</v>
      </c>
      <c r="BJ397" s="93" t="s">
        <v>79</v>
      </c>
      <c r="BK397" s="195">
        <f>ROUND(I397*H397,2)</f>
        <v>0</v>
      </c>
      <c r="BL397" s="93" t="s">
        <v>176</v>
      </c>
      <c r="BM397" s="93" t="s">
        <v>486</v>
      </c>
    </row>
    <row r="398" spans="2:51" s="197" customFormat="1" ht="13.5">
      <c r="B398" s="196"/>
      <c r="D398" s="198" t="s">
        <v>178</v>
      </c>
      <c r="E398" s="199" t="s">
        <v>5</v>
      </c>
      <c r="F398" s="200" t="s">
        <v>487</v>
      </c>
      <c r="H398" s="199" t="s">
        <v>5</v>
      </c>
      <c r="L398" s="196"/>
      <c r="M398" s="201"/>
      <c r="N398" s="202"/>
      <c r="O398" s="202"/>
      <c r="P398" s="202"/>
      <c r="Q398" s="202"/>
      <c r="R398" s="202"/>
      <c r="S398" s="202"/>
      <c r="T398" s="203"/>
      <c r="AT398" s="199" t="s">
        <v>178</v>
      </c>
      <c r="AU398" s="199" t="s">
        <v>81</v>
      </c>
      <c r="AV398" s="197" t="s">
        <v>79</v>
      </c>
      <c r="AW398" s="197" t="s">
        <v>35</v>
      </c>
      <c r="AX398" s="197" t="s">
        <v>71</v>
      </c>
      <c r="AY398" s="199" t="s">
        <v>169</v>
      </c>
    </row>
    <row r="399" spans="2:51" s="205" customFormat="1" ht="13.5">
      <c r="B399" s="204"/>
      <c r="D399" s="198" t="s">
        <v>178</v>
      </c>
      <c r="E399" s="206" t="s">
        <v>5</v>
      </c>
      <c r="F399" s="207" t="s">
        <v>488</v>
      </c>
      <c r="H399" s="208">
        <v>19.8</v>
      </c>
      <c r="L399" s="204"/>
      <c r="M399" s="209"/>
      <c r="N399" s="210"/>
      <c r="O399" s="210"/>
      <c r="P399" s="210"/>
      <c r="Q399" s="210"/>
      <c r="R399" s="210"/>
      <c r="S399" s="210"/>
      <c r="T399" s="211"/>
      <c r="AT399" s="206" t="s">
        <v>178</v>
      </c>
      <c r="AU399" s="206" t="s">
        <v>81</v>
      </c>
      <c r="AV399" s="205" t="s">
        <v>81</v>
      </c>
      <c r="AW399" s="205" t="s">
        <v>35</v>
      </c>
      <c r="AX399" s="205" t="s">
        <v>71</v>
      </c>
      <c r="AY399" s="206" t="s">
        <v>169</v>
      </c>
    </row>
    <row r="400" spans="2:51" s="205" customFormat="1" ht="13.5">
      <c r="B400" s="204"/>
      <c r="D400" s="198" t="s">
        <v>178</v>
      </c>
      <c r="E400" s="206" t="s">
        <v>5</v>
      </c>
      <c r="F400" s="207" t="s">
        <v>489</v>
      </c>
      <c r="H400" s="208">
        <v>6.6</v>
      </c>
      <c r="L400" s="204"/>
      <c r="M400" s="209"/>
      <c r="N400" s="210"/>
      <c r="O400" s="210"/>
      <c r="P400" s="210"/>
      <c r="Q400" s="210"/>
      <c r="R400" s="210"/>
      <c r="S400" s="210"/>
      <c r="T400" s="211"/>
      <c r="AT400" s="206" t="s">
        <v>178</v>
      </c>
      <c r="AU400" s="206" t="s">
        <v>81</v>
      </c>
      <c r="AV400" s="205" t="s">
        <v>81</v>
      </c>
      <c r="AW400" s="205" t="s">
        <v>35</v>
      </c>
      <c r="AX400" s="205" t="s">
        <v>71</v>
      </c>
      <c r="AY400" s="206" t="s">
        <v>169</v>
      </c>
    </row>
    <row r="401" spans="2:51" s="213" customFormat="1" ht="13.5">
      <c r="B401" s="212"/>
      <c r="D401" s="198" t="s">
        <v>178</v>
      </c>
      <c r="E401" s="214" t="s">
        <v>5</v>
      </c>
      <c r="F401" s="215" t="s">
        <v>181</v>
      </c>
      <c r="H401" s="216">
        <v>26.4</v>
      </c>
      <c r="L401" s="212"/>
      <c r="M401" s="217"/>
      <c r="N401" s="218"/>
      <c r="O401" s="218"/>
      <c r="P401" s="218"/>
      <c r="Q401" s="218"/>
      <c r="R401" s="218"/>
      <c r="S401" s="218"/>
      <c r="T401" s="219"/>
      <c r="AT401" s="214" t="s">
        <v>178</v>
      </c>
      <c r="AU401" s="214" t="s">
        <v>81</v>
      </c>
      <c r="AV401" s="213" t="s">
        <v>176</v>
      </c>
      <c r="AW401" s="213" t="s">
        <v>35</v>
      </c>
      <c r="AX401" s="213" t="s">
        <v>79</v>
      </c>
      <c r="AY401" s="214" t="s">
        <v>169</v>
      </c>
    </row>
    <row r="402" spans="2:63" s="173" customFormat="1" ht="29.85" customHeight="1">
      <c r="B402" s="172"/>
      <c r="D402" s="174" t="s">
        <v>70</v>
      </c>
      <c r="E402" s="183" t="s">
        <v>185</v>
      </c>
      <c r="F402" s="183" t="s">
        <v>490</v>
      </c>
      <c r="J402" s="184">
        <f>BK402</f>
        <v>0</v>
      </c>
      <c r="L402" s="172"/>
      <c r="M402" s="177"/>
      <c r="N402" s="178"/>
      <c r="O402" s="178"/>
      <c r="P402" s="179">
        <f>SUM(P403:P557)</f>
        <v>0</v>
      </c>
      <c r="Q402" s="178"/>
      <c r="R402" s="179">
        <f>SUM(R403:R557)</f>
        <v>312.07781991080003</v>
      </c>
      <c r="S402" s="178"/>
      <c r="T402" s="180">
        <f>SUM(T403:T557)</f>
        <v>0</v>
      </c>
      <c r="AR402" s="174" t="s">
        <v>79</v>
      </c>
      <c r="AT402" s="181" t="s">
        <v>70</v>
      </c>
      <c r="AU402" s="181" t="s">
        <v>79</v>
      </c>
      <c r="AY402" s="174" t="s">
        <v>169</v>
      </c>
      <c r="BK402" s="182">
        <f>SUM(BK403:BK557)</f>
        <v>0</v>
      </c>
    </row>
    <row r="403" spans="2:65" s="103" customFormat="1" ht="25.5" customHeight="1">
      <c r="B403" s="104"/>
      <c r="C403" s="185">
        <f>MAX($C$106:C402)+1</f>
        <v>47</v>
      </c>
      <c r="D403" s="185" t="s">
        <v>171</v>
      </c>
      <c r="E403" s="186" t="s">
        <v>491</v>
      </c>
      <c r="F403" s="187" t="s">
        <v>492</v>
      </c>
      <c r="G403" s="188" t="s">
        <v>188</v>
      </c>
      <c r="H403" s="189">
        <v>236.711</v>
      </c>
      <c r="I403" s="87"/>
      <c r="J403" s="190">
        <f>ROUND(I403*H403,2)</f>
        <v>0</v>
      </c>
      <c r="K403" s="187" t="s">
        <v>175</v>
      </c>
      <c r="L403" s="104"/>
      <c r="M403" s="191" t="s">
        <v>5</v>
      </c>
      <c r="N403" s="192" t="s">
        <v>42</v>
      </c>
      <c r="O403" s="105"/>
      <c r="P403" s="193">
        <f>O403*H403</f>
        <v>0</v>
      </c>
      <c r="Q403" s="193">
        <v>0.16698</v>
      </c>
      <c r="R403" s="193">
        <f>Q403*H403</f>
        <v>39.52600278</v>
      </c>
      <c r="S403" s="193">
        <v>0</v>
      </c>
      <c r="T403" s="194">
        <f>S403*H403</f>
        <v>0</v>
      </c>
      <c r="AR403" s="93" t="s">
        <v>176</v>
      </c>
      <c r="AT403" s="93" t="s">
        <v>171</v>
      </c>
      <c r="AU403" s="93" t="s">
        <v>81</v>
      </c>
      <c r="AY403" s="93" t="s">
        <v>169</v>
      </c>
      <c r="BE403" s="195">
        <f>IF(N403="základní",J403,0)</f>
        <v>0</v>
      </c>
      <c r="BF403" s="195">
        <f>IF(N403="snížená",J403,0)</f>
        <v>0</v>
      </c>
      <c r="BG403" s="195">
        <f>IF(N403="zákl. přenesená",J403,0)</f>
        <v>0</v>
      </c>
      <c r="BH403" s="195">
        <f>IF(N403="sníž. přenesená",J403,0)</f>
        <v>0</v>
      </c>
      <c r="BI403" s="195">
        <f>IF(N403="nulová",J403,0)</f>
        <v>0</v>
      </c>
      <c r="BJ403" s="93" t="s">
        <v>79</v>
      </c>
      <c r="BK403" s="195">
        <f>ROUND(I403*H403,2)</f>
        <v>0</v>
      </c>
      <c r="BL403" s="93" t="s">
        <v>176</v>
      </c>
      <c r="BM403" s="93" t="s">
        <v>493</v>
      </c>
    </row>
    <row r="404" spans="2:47" s="103" customFormat="1" ht="162">
      <c r="B404" s="104"/>
      <c r="D404" s="198" t="s">
        <v>207</v>
      </c>
      <c r="F404" s="220" t="s">
        <v>494</v>
      </c>
      <c r="L404" s="104"/>
      <c r="M404" s="221"/>
      <c r="N404" s="105"/>
      <c r="O404" s="105"/>
      <c r="P404" s="105"/>
      <c r="Q404" s="105"/>
      <c r="R404" s="105"/>
      <c r="S404" s="105"/>
      <c r="T404" s="222"/>
      <c r="AT404" s="93" t="s">
        <v>207</v>
      </c>
      <c r="AU404" s="93" t="s">
        <v>81</v>
      </c>
    </row>
    <row r="405" spans="2:51" s="197" customFormat="1" ht="13.5">
      <c r="B405" s="196"/>
      <c r="D405" s="198" t="s">
        <v>178</v>
      </c>
      <c r="E405" s="199" t="s">
        <v>5</v>
      </c>
      <c r="F405" s="200" t="s">
        <v>495</v>
      </c>
      <c r="H405" s="199" t="s">
        <v>5</v>
      </c>
      <c r="L405" s="196"/>
      <c r="M405" s="201"/>
      <c r="N405" s="202"/>
      <c r="O405" s="202"/>
      <c r="P405" s="202"/>
      <c r="Q405" s="202"/>
      <c r="R405" s="202"/>
      <c r="S405" s="202"/>
      <c r="T405" s="203"/>
      <c r="AT405" s="199" t="s">
        <v>178</v>
      </c>
      <c r="AU405" s="199" t="s">
        <v>81</v>
      </c>
      <c r="AV405" s="197" t="s">
        <v>79</v>
      </c>
      <c r="AW405" s="197" t="s">
        <v>35</v>
      </c>
      <c r="AX405" s="197" t="s">
        <v>71</v>
      </c>
      <c r="AY405" s="199" t="s">
        <v>169</v>
      </c>
    </row>
    <row r="406" spans="2:51" s="205" customFormat="1" ht="13.5">
      <c r="B406" s="204"/>
      <c r="D406" s="198" t="s">
        <v>178</v>
      </c>
      <c r="E406" s="206" t="s">
        <v>5</v>
      </c>
      <c r="F406" s="207" t="s">
        <v>496</v>
      </c>
      <c r="H406" s="208">
        <v>45.216</v>
      </c>
      <c r="L406" s="204"/>
      <c r="M406" s="209"/>
      <c r="N406" s="210"/>
      <c r="O406" s="210"/>
      <c r="P406" s="210"/>
      <c r="Q406" s="210"/>
      <c r="R406" s="210"/>
      <c r="S406" s="210"/>
      <c r="T406" s="211"/>
      <c r="AT406" s="206" t="s">
        <v>178</v>
      </c>
      <c r="AU406" s="206" t="s">
        <v>81</v>
      </c>
      <c r="AV406" s="205" t="s">
        <v>81</v>
      </c>
      <c r="AW406" s="205" t="s">
        <v>35</v>
      </c>
      <c r="AX406" s="205" t="s">
        <v>71</v>
      </c>
      <c r="AY406" s="206" t="s">
        <v>169</v>
      </c>
    </row>
    <row r="407" spans="2:51" s="197" customFormat="1" ht="13.5">
      <c r="B407" s="196"/>
      <c r="D407" s="198" t="s">
        <v>178</v>
      </c>
      <c r="E407" s="199" t="s">
        <v>5</v>
      </c>
      <c r="F407" s="200" t="s">
        <v>497</v>
      </c>
      <c r="H407" s="199" t="s">
        <v>5</v>
      </c>
      <c r="L407" s="196"/>
      <c r="M407" s="201"/>
      <c r="N407" s="202"/>
      <c r="O407" s="202"/>
      <c r="P407" s="202"/>
      <c r="Q407" s="202"/>
      <c r="R407" s="202"/>
      <c r="S407" s="202"/>
      <c r="T407" s="203"/>
      <c r="AT407" s="199" t="s">
        <v>178</v>
      </c>
      <c r="AU407" s="199" t="s">
        <v>81</v>
      </c>
      <c r="AV407" s="197" t="s">
        <v>79</v>
      </c>
      <c r="AW407" s="197" t="s">
        <v>35</v>
      </c>
      <c r="AX407" s="197" t="s">
        <v>71</v>
      </c>
      <c r="AY407" s="199" t="s">
        <v>169</v>
      </c>
    </row>
    <row r="408" spans="2:51" s="205" customFormat="1" ht="13.5">
      <c r="B408" s="204"/>
      <c r="D408" s="198" t="s">
        <v>178</v>
      </c>
      <c r="E408" s="206" t="s">
        <v>5</v>
      </c>
      <c r="F408" s="207" t="s">
        <v>498</v>
      </c>
      <c r="H408" s="208">
        <v>-0.25</v>
      </c>
      <c r="L408" s="204"/>
      <c r="M408" s="209"/>
      <c r="N408" s="210"/>
      <c r="O408" s="210"/>
      <c r="P408" s="210"/>
      <c r="Q408" s="210"/>
      <c r="R408" s="210"/>
      <c r="S408" s="210"/>
      <c r="T408" s="211"/>
      <c r="AT408" s="206" t="s">
        <v>178</v>
      </c>
      <c r="AU408" s="206" t="s">
        <v>81</v>
      </c>
      <c r="AV408" s="205" t="s">
        <v>81</v>
      </c>
      <c r="AW408" s="205" t="s">
        <v>35</v>
      </c>
      <c r="AX408" s="205" t="s">
        <v>71</v>
      </c>
      <c r="AY408" s="206" t="s">
        <v>169</v>
      </c>
    </row>
    <row r="409" spans="2:51" s="205" customFormat="1" ht="13.5">
      <c r="B409" s="204"/>
      <c r="D409" s="198" t="s">
        <v>178</v>
      </c>
      <c r="E409" s="206" t="s">
        <v>5</v>
      </c>
      <c r="F409" s="207" t="s">
        <v>499</v>
      </c>
      <c r="H409" s="208">
        <v>-1.97</v>
      </c>
      <c r="L409" s="204"/>
      <c r="M409" s="209"/>
      <c r="N409" s="210"/>
      <c r="O409" s="210"/>
      <c r="P409" s="210"/>
      <c r="Q409" s="210"/>
      <c r="R409" s="210"/>
      <c r="S409" s="210"/>
      <c r="T409" s="211"/>
      <c r="AT409" s="206" t="s">
        <v>178</v>
      </c>
      <c r="AU409" s="206" t="s">
        <v>81</v>
      </c>
      <c r="AV409" s="205" t="s">
        <v>81</v>
      </c>
      <c r="AW409" s="205" t="s">
        <v>35</v>
      </c>
      <c r="AX409" s="205" t="s">
        <v>71</v>
      </c>
      <c r="AY409" s="206" t="s">
        <v>169</v>
      </c>
    </row>
    <row r="410" spans="2:51" s="205" customFormat="1" ht="13.5">
      <c r="B410" s="204"/>
      <c r="D410" s="198" t="s">
        <v>178</v>
      </c>
      <c r="E410" s="206" t="s">
        <v>5</v>
      </c>
      <c r="F410" s="207" t="s">
        <v>500</v>
      </c>
      <c r="H410" s="208">
        <v>-2.758</v>
      </c>
      <c r="L410" s="204"/>
      <c r="M410" s="209"/>
      <c r="N410" s="210"/>
      <c r="O410" s="210"/>
      <c r="P410" s="210"/>
      <c r="Q410" s="210"/>
      <c r="R410" s="210"/>
      <c r="S410" s="210"/>
      <c r="T410" s="211"/>
      <c r="AT410" s="206" t="s">
        <v>178</v>
      </c>
      <c r="AU410" s="206" t="s">
        <v>81</v>
      </c>
      <c r="AV410" s="205" t="s">
        <v>81</v>
      </c>
      <c r="AW410" s="205" t="s">
        <v>35</v>
      </c>
      <c r="AX410" s="205" t="s">
        <v>71</v>
      </c>
      <c r="AY410" s="206" t="s">
        <v>169</v>
      </c>
    </row>
    <row r="411" spans="2:51" s="205" customFormat="1" ht="13.5">
      <c r="B411" s="204"/>
      <c r="D411" s="198" t="s">
        <v>178</v>
      </c>
      <c r="E411" s="206" t="s">
        <v>5</v>
      </c>
      <c r="F411" s="207" t="s">
        <v>501</v>
      </c>
      <c r="H411" s="208">
        <v>-3.743</v>
      </c>
      <c r="L411" s="204"/>
      <c r="M411" s="209"/>
      <c r="N411" s="210"/>
      <c r="O411" s="210"/>
      <c r="P411" s="210"/>
      <c r="Q411" s="210"/>
      <c r="R411" s="210"/>
      <c r="S411" s="210"/>
      <c r="T411" s="211"/>
      <c r="AT411" s="206" t="s">
        <v>178</v>
      </c>
      <c r="AU411" s="206" t="s">
        <v>81</v>
      </c>
      <c r="AV411" s="205" t="s">
        <v>81</v>
      </c>
      <c r="AW411" s="205" t="s">
        <v>35</v>
      </c>
      <c r="AX411" s="205" t="s">
        <v>71</v>
      </c>
      <c r="AY411" s="206" t="s">
        <v>169</v>
      </c>
    </row>
    <row r="412" spans="2:51" s="233" customFormat="1" ht="13.5">
      <c r="B412" s="232"/>
      <c r="D412" s="198" t="s">
        <v>178</v>
      </c>
      <c r="E412" s="234" t="s">
        <v>5</v>
      </c>
      <c r="F412" s="235" t="s">
        <v>502</v>
      </c>
      <c r="H412" s="236">
        <v>36.495</v>
      </c>
      <c r="L412" s="232"/>
      <c r="M412" s="237"/>
      <c r="N412" s="238"/>
      <c r="O412" s="238"/>
      <c r="P412" s="238"/>
      <c r="Q412" s="238"/>
      <c r="R412" s="238"/>
      <c r="S412" s="238"/>
      <c r="T412" s="239"/>
      <c r="AT412" s="234" t="s">
        <v>178</v>
      </c>
      <c r="AU412" s="234" t="s">
        <v>81</v>
      </c>
      <c r="AV412" s="233" t="s">
        <v>185</v>
      </c>
      <c r="AW412" s="233" t="s">
        <v>35</v>
      </c>
      <c r="AX412" s="233" t="s">
        <v>71</v>
      </c>
      <c r="AY412" s="234" t="s">
        <v>169</v>
      </c>
    </row>
    <row r="413" spans="2:51" s="197" customFormat="1" ht="13.5">
      <c r="B413" s="196"/>
      <c r="D413" s="198" t="s">
        <v>178</v>
      </c>
      <c r="E413" s="199" t="s">
        <v>5</v>
      </c>
      <c r="F413" s="200" t="s">
        <v>503</v>
      </c>
      <c r="H413" s="199" t="s">
        <v>5</v>
      </c>
      <c r="L413" s="196"/>
      <c r="M413" s="201"/>
      <c r="N413" s="202"/>
      <c r="O413" s="202"/>
      <c r="P413" s="202"/>
      <c r="Q413" s="202"/>
      <c r="R413" s="202"/>
      <c r="S413" s="202"/>
      <c r="T413" s="203"/>
      <c r="AT413" s="199" t="s">
        <v>178</v>
      </c>
      <c r="AU413" s="199" t="s">
        <v>81</v>
      </c>
      <c r="AV413" s="197" t="s">
        <v>79</v>
      </c>
      <c r="AW413" s="197" t="s">
        <v>35</v>
      </c>
      <c r="AX413" s="197" t="s">
        <v>71</v>
      </c>
      <c r="AY413" s="199" t="s">
        <v>169</v>
      </c>
    </row>
    <row r="414" spans="2:51" s="205" customFormat="1" ht="13.5">
      <c r="B414" s="204"/>
      <c r="D414" s="198" t="s">
        <v>178</v>
      </c>
      <c r="E414" s="206" t="s">
        <v>5</v>
      </c>
      <c r="F414" s="207" t="s">
        <v>504</v>
      </c>
      <c r="H414" s="208">
        <v>16.077</v>
      </c>
      <c r="L414" s="204"/>
      <c r="M414" s="209"/>
      <c r="N414" s="210"/>
      <c r="O414" s="210"/>
      <c r="P414" s="210"/>
      <c r="Q414" s="210"/>
      <c r="R414" s="210"/>
      <c r="S414" s="210"/>
      <c r="T414" s="211"/>
      <c r="AT414" s="206" t="s">
        <v>178</v>
      </c>
      <c r="AU414" s="206" t="s">
        <v>81</v>
      </c>
      <c r="AV414" s="205" t="s">
        <v>81</v>
      </c>
      <c r="AW414" s="205" t="s">
        <v>35</v>
      </c>
      <c r="AX414" s="205" t="s">
        <v>71</v>
      </c>
      <c r="AY414" s="206" t="s">
        <v>169</v>
      </c>
    </row>
    <row r="415" spans="2:51" s="205" customFormat="1" ht="13.5">
      <c r="B415" s="204"/>
      <c r="D415" s="198" t="s">
        <v>178</v>
      </c>
      <c r="E415" s="206" t="s">
        <v>5</v>
      </c>
      <c r="F415" s="207" t="s">
        <v>505</v>
      </c>
      <c r="H415" s="208">
        <v>73.347</v>
      </c>
      <c r="L415" s="204"/>
      <c r="M415" s="209"/>
      <c r="N415" s="210"/>
      <c r="O415" s="210"/>
      <c r="P415" s="210"/>
      <c r="Q415" s="210"/>
      <c r="R415" s="210"/>
      <c r="S415" s="210"/>
      <c r="T415" s="211"/>
      <c r="AT415" s="206" t="s">
        <v>178</v>
      </c>
      <c r="AU415" s="206" t="s">
        <v>81</v>
      </c>
      <c r="AV415" s="205" t="s">
        <v>81</v>
      </c>
      <c r="AW415" s="205" t="s">
        <v>35</v>
      </c>
      <c r="AX415" s="205" t="s">
        <v>71</v>
      </c>
      <c r="AY415" s="206" t="s">
        <v>169</v>
      </c>
    </row>
    <row r="416" spans="2:51" s="205" customFormat="1" ht="13.5">
      <c r="B416" s="204"/>
      <c r="D416" s="198" t="s">
        <v>178</v>
      </c>
      <c r="E416" s="206" t="s">
        <v>5</v>
      </c>
      <c r="F416" s="207" t="s">
        <v>506</v>
      </c>
      <c r="H416" s="208">
        <v>32.465</v>
      </c>
      <c r="L416" s="204"/>
      <c r="M416" s="209"/>
      <c r="N416" s="210"/>
      <c r="O416" s="210"/>
      <c r="P416" s="210"/>
      <c r="Q416" s="210"/>
      <c r="R416" s="210"/>
      <c r="S416" s="210"/>
      <c r="T416" s="211"/>
      <c r="AT416" s="206" t="s">
        <v>178</v>
      </c>
      <c r="AU416" s="206" t="s">
        <v>81</v>
      </c>
      <c r="AV416" s="205" t="s">
        <v>81</v>
      </c>
      <c r="AW416" s="205" t="s">
        <v>35</v>
      </c>
      <c r="AX416" s="205" t="s">
        <v>71</v>
      </c>
      <c r="AY416" s="206" t="s">
        <v>169</v>
      </c>
    </row>
    <row r="417" spans="2:51" s="197" customFormat="1" ht="13.5">
      <c r="B417" s="196"/>
      <c r="D417" s="198" t="s">
        <v>178</v>
      </c>
      <c r="E417" s="199" t="s">
        <v>5</v>
      </c>
      <c r="F417" s="200" t="s">
        <v>497</v>
      </c>
      <c r="H417" s="199" t="s">
        <v>5</v>
      </c>
      <c r="L417" s="196"/>
      <c r="M417" s="201"/>
      <c r="N417" s="202"/>
      <c r="O417" s="202"/>
      <c r="P417" s="202"/>
      <c r="Q417" s="202"/>
      <c r="R417" s="202"/>
      <c r="S417" s="202"/>
      <c r="T417" s="203"/>
      <c r="AT417" s="199" t="s">
        <v>178</v>
      </c>
      <c r="AU417" s="199" t="s">
        <v>81</v>
      </c>
      <c r="AV417" s="197" t="s">
        <v>79</v>
      </c>
      <c r="AW417" s="197" t="s">
        <v>35</v>
      </c>
      <c r="AX417" s="197" t="s">
        <v>71</v>
      </c>
      <c r="AY417" s="199" t="s">
        <v>169</v>
      </c>
    </row>
    <row r="418" spans="2:51" s="205" customFormat="1" ht="13.5">
      <c r="B418" s="204"/>
      <c r="D418" s="198" t="s">
        <v>178</v>
      </c>
      <c r="E418" s="206" t="s">
        <v>5</v>
      </c>
      <c r="F418" s="207" t="s">
        <v>507</v>
      </c>
      <c r="H418" s="208">
        <v>-3.462</v>
      </c>
      <c r="L418" s="204"/>
      <c r="M418" s="209"/>
      <c r="N418" s="210"/>
      <c r="O418" s="210"/>
      <c r="P418" s="210"/>
      <c r="Q418" s="210"/>
      <c r="R418" s="210"/>
      <c r="S418" s="210"/>
      <c r="T418" s="211"/>
      <c r="AT418" s="206" t="s">
        <v>178</v>
      </c>
      <c r="AU418" s="206" t="s">
        <v>81</v>
      </c>
      <c r="AV418" s="205" t="s">
        <v>81</v>
      </c>
      <c r="AW418" s="205" t="s">
        <v>35</v>
      </c>
      <c r="AX418" s="205" t="s">
        <v>71</v>
      </c>
      <c r="AY418" s="206" t="s">
        <v>169</v>
      </c>
    </row>
    <row r="419" spans="2:51" s="205" customFormat="1" ht="13.5">
      <c r="B419" s="204"/>
      <c r="D419" s="198" t="s">
        <v>178</v>
      </c>
      <c r="E419" s="206" t="s">
        <v>5</v>
      </c>
      <c r="F419" s="207" t="s">
        <v>508</v>
      </c>
      <c r="H419" s="208">
        <v>-1.969</v>
      </c>
      <c r="L419" s="204"/>
      <c r="M419" s="209"/>
      <c r="N419" s="210"/>
      <c r="O419" s="210"/>
      <c r="P419" s="210"/>
      <c r="Q419" s="210"/>
      <c r="R419" s="210"/>
      <c r="S419" s="210"/>
      <c r="T419" s="211"/>
      <c r="AT419" s="206" t="s">
        <v>178</v>
      </c>
      <c r="AU419" s="206" t="s">
        <v>81</v>
      </c>
      <c r="AV419" s="205" t="s">
        <v>81</v>
      </c>
      <c r="AW419" s="205" t="s">
        <v>35</v>
      </c>
      <c r="AX419" s="205" t="s">
        <v>71</v>
      </c>
      <c r="AY419" s="206" t="s">
        <v>169</v>
      </c>
    </row>
    <row r="420" spans="2:51" s="205" customFormat="1" ht="13.5">
      <c r="B420" s="204"/>
      <c r="D420" s="198" t="s">
        <v>178</v>
      </c>
      <c r="E420" s="206" t="s">
        <v>5</v>
      </c>
      <c r="F420" s="207" t="s">
        <v>509</v>
      </c>
      <c r="H420" s="208">
        <v>-6.45</v>
      </c>
      <c r="L420" s="204"/>
      <c r="M420" s="209"/>
      <c r="N420" s="210"/>
      <c r="O420" s="210"/>
      <c r="P420" s="210"/>
      <c r="Q420" s="210"/>
      <c r="R420" s="210"/>
      <c r="S420" s="210"/>
      <c r="T420" s="211"/>
      <c r="AT420" s="206" t="s">
        <v>178</v>
      </c>
      <c r="AU420" s="206" t="s">
        <v>81</v>
      </c>
      <c r="AV420" s="205" t="s">
        <v>81</v>
      </c>
      <c r="AW420" s="205" t="s">
        <v>35</v>
      </c>
      <c r="AX420" s="205" t="s">
        <v>71</v>
      </c>
      <c r="AY420" s="206" t="s">
        <v>169</v>
      </c>
    </row>
    <row r="421" spans="2:51" s="233" customFormat="1" ht="13.5">
      <c r="B421" s="232"/>
      <c r="D421" s="198" t="s">
        <v>178</v>
      </c>
      <c r="E421" s="234" t="s">
        <v>5</v>
      </c>
      <c r="F421" s="235" t="s">
        <v>502</v>
      </c>
      <c r="H421" s="236">
        <v>110.008</v>
      </c>
      <c r="L421" s="232"/>
      <c r="M421" s="237"/>
      <c r="N421" s="238"/>
      <c r="O421" s="238"/>
      <c r="P421" s="238"/>
      <c r="Q421" s="238"/>
      <c r="R421" s="238"/>
      <c r="S421" s="238"/>
      <c r="T421" s="239"/>
      <c r="AT421" s="234" t="s">
        <v>178</v>
      </c>
      <c r="AU421" s="234" t="s">
        <v>81</v>
      </c>
      <c r="AV421" s="233" t="s">
        <v>185</v>
      </c>
      <c r="AW421" s="233" t="s">
        <v>35</v>
      </c>
      <c r="AX421" s="233" t="s">
        <v>71</v>
      </c>
      <c r="AY421" s="234" t="s">
        <v>169</v>
      </c>
    </row>
    <row r="422" spans="2:51" s="197" customFormat="1" ht="13.5">
      <c r="B422" s="196"/>
      <c r="D422" s="198" t="s">
        <v>178</v>
      </c>
      <c r="E422" s="199" t="s">
        <v>5</v>
      </c>
      <c r="F422" s="200" t="s">
        <v>510</v>
      </c>
      <c r="H422" s="199" t="s">
        <v>5</v>
      </c>
      <c r="L422" s="196"/>
      <c r="M422" s="201"/>
      <c r="N422" s="202"/>
      <c r="O422" s="202"/>
      <c r="P422" s="202"/>
      <c r="Q422" s="202"/>
      <c r="R422" s="202"/>
      <c r="S422" s="202"/>
      <c r="T422" s="203"/>
      <c r="AT422" s="199" t="s">
        <v>178</v>
      </c>
      <c r="AU422" s="199" t="s">
        <v>81</v>
      </c>
      <c r="AV422" s="197" t="s">
        <v>79</v>
      </c>
      <c r="AW422" s="197" t="s">
        <v>35</v>
      </c>
      <c r="AX422" s="197" t="s">
        <v>71</v>
      </c>
      <c r="AY422" s="199" t="s">
        <v>169</v>
      </c>
    </row>
    <row r="423" spans="2:51" s="205" customFormat="1" ht="13.5">
      <c r="B423" s="204"/>
      <c r="D423" s="198" t="s">
        <v>178</v>
      </c>
      <c r="E423" s="206" t="s">
        <v>5</v>
      </c>
      <c r="F423" s="207" t="s">
        <v>511</v>
      </c>
      <c r="H423" s="208">
        <v>20.448</v>
      </c>
      <c r="L423" s="204"/>
      <c r="M423" s="209"/>
      <c r="N423" s="210"/>
      <c r="O423" s="210"/>
      <c r="P423" s="210"/>
      <c r="Q423" s="210"/>
      <c r="R423" s="210"/>
      <c r="S423" s="210"/>
      <c r="T423" s="211"/>
      <c r="AT423" s="206" t="s">
        <v>178</v>
      </c>
      <c r="AU423" s="206" t="s">
        <v>81</v>
      </c>
      <c r="AV423" s="205" t="s">
        <v>81</v>
      </c>
      <c r="AW423" s="205" t="s">
        <v>35</v>
      </c>
      <c r="AX423" s="205" t="s">
        <v>71</v>
      </c>
      <c r="AY423" s="206" t="s">
        <v>169</v>
      </c>
    </row>
    <row r="424" spans="2:51" s="205" customFormat="1" ht="13.5">
      <c r="B424" s="204"/>
      <c r="D424" s="198" t="s">
        <v>178</v>
      </c>
      <c r="E424" s="206" t="s">
        <v>5</v>
      </c>
      <c r="F424" s="207" t="s">
        <v>512</v>
      </c>
      <c r="H424" s="208">
        <v>39.6</v>
      </c>
      <c r="L424" s="204"/>
      <c r="M424" s="209"/>
      <c r="N424" s="210"/>
      <c r="O424" s="210"/>
      <c r="P424" s="210"/>
      <c r="Q424" s="210"/>
      <c r="R424" s="210"/>
      <c r="S424" s="210"/>
      <c r="T424" s="211"/>
      <c r="AT424" s="206" t="s">
        <v>178</v>
      </c>
      <c r="AU424" s="206" t="s">
        <v>81</v>
      </c>
      <c r="AV424" s="205" t="s">
        <v>81</v>
      </c>
      <c r="AW424" s="205" t="s">
        <v>35</v>
      </c>
      <c r="AX424" s="205" t="s">
        <v>71</v>
      </c>
      <c r="AY424" s="206" t="s">
        <v>169</v>
      </c>
    </row>
    <row r="425" spans="2:51" s="205" customFormat="1" ht="13.5">
      <c r="B425" s="204"/>
      <c r="D425" s="198" t="s">
        <v>178</v>
      </c>
      <c r="E425" s="206" t="s">
        <v>5</v>
      </c>
      <c r="F425" s="207" t="s">
        <v>513</v>
      </c>
      <c r="H425" s="208">
        <v>22.248</v>
      </c>
      <c r="L425" s="204"/>
      <c r="M425" s="209"/>
      <c r="N425" s="210"/>
      <c r="O425" s="210"/>
      <c r="P425" s="210"/>
      <c r="Q425" s="210"/>
      <c r="R425" s="210"/>
      <c r="S425" s="210"/>
      <c r="T425" s="211"/>
      <c r="AT425" s="206" t="s">
        <v>178</v>
      </c>
      <c r="AU425" s="206" t="s">
        <v>81</v>
      </c>
      <c r="AV425" s="205" t="s">
        <v>81</v>
      </c>
      <c r="AW425" s="205" t="s">
        <v>35</v>
      </c>
      <c r="AX425" s="205" t="s">
        <v>71</v>
      </c>
      <c r="AY425" s="206" t="s">
        <v>169</v>
      </c>
    </row>
    <row r="426" spans="2:51" s="197" customFormat="1" ht="13.5">
      <c r="B426" s="196"/>
      <c r="D426" s="198" t="s">
        <v>178</v>
      </c>
      <c r="E426" s="199" t="s">
        <v>5</v>
      </c>
      <c r="F426" s="200" t="s">
        <v>497</v>
      </c>
      <c r="H426" s="199" t="s">
        <v>5</v>
      </c>
      <c r="L426" s="196"/>
      <c r="M426" s="201"/>
      <c r="N426" s="202"/>
      <c r="O426" s="202"/>
      <c r="P426" s="202"/>
      <c r="Q426" s="202"/>
      <c r="R426" s="202"/>
      <c r="S426" s="202"/>
      <c r="T426" s="203"/>
      <c r="AT426" s="199" t="s">
        <v>178</v>
      </c>
      <c r="AU426" s="199" t="s">
        <v>81</v>
      </c>
      <c r="AV426" s="197" t="s">
        <v>79</v>
      </c>
      <c r="AW426" s="197" t="s">
        <v>35</v>
      </c>
      <c r="AX426" s="197" t="s">
        <v>71</v>
      </c>
      <c r="AY426" s="199" t="s">
        <v>169</v>
      </c>
    </row>
    <row r="427" spans="2:51" s="205" customFormat="1" ht="13.5">
      <c r="B427" s="204"/>
      <c r="D427" s="198" t="s">
        <v>178</v>
      </c>
      <c r="E427" s="206" t="s">
        <v>5</v>
      </c>
      <c r="F427" s="207" t="s">
        <v>514</v>
      </c>
      <c r="H427" s="208">
        <v>-4.728</v>
      </c>
      <c r="L427" s="204"/>
      <c r="M427" s="209"/>
      <c r="N427" s="210"/>
      <c r="O427" s="210"/>
      <c r="P427" s="210"/>
      <c r="Q427" s="210"/>
      <c r="R427" s="210"/>
      <c r="S427" s="210"/>
      <c r="T427" s="211"/>
      <c r="AT427" s="206" t="s">
        <v>178</v>
      </c>
      <c r="AU427" s="206" t="s">
        <v>81</v>
      </c>
      <c r="AV427" s="205" t="s">
        <v>81</v>
      </c>
      <c r="AW427" s="205" t="s">
        <v>35</v>
      </c>
      <c r="AX427" s="205" t="s">
        <v>71</v>
      </c>
      <c r="AY427" s="206" t="s">
        <v>169</v>
      </c>
    </row>
    <row r="428" spans="2:51" s="205" customFormat="1" ht="13.5">
      <c r="B428" s="204"/>
      <c r="D428" s="198" t="s">
        <v>178</v>
      </c>
      <c r="E428" s="206" t="s">
        <v>5</v>
      </c>
      <c r="F428" s="207" t="s">
        <v>515</v>
      </c>
      <c r="H428" s="208">
        <v>-2.167</v>
      </c>
      <c r="L428" s="204"/>
      <c r="M428" s="209"/>
      <c r="N428" s="210"/>
      <c r="O428" s="210"/>
      <c r="P428" s="210"/>
      <c r="Q428" s="210"/>
      <c r="R428" s="210"/>
      <c r="S428" s="210"/>
      <c r="T428" s="211"/>
      <c r="AT428" s="206" t="s">
        <v>178</v>
      </c>
      <c r="AU428" s="206" t="s">
        <v>81</v>
      </c>
      <c r="AV428" s="205" t="s">
        <v>81</v>
      </c>
      <c r="AW428" s="205" t="s">
        <v>35</v>
      </c>
      <c r="AX428" s="205" t="s">
        <v>71</v>
      </c>
      <c r="AY428" s="206" t="s">
        <v>169</v>
      </c>
    </row>
    <row r="429" spans="2:51" s="205" customFormat="1" ht="13.5">
      <c r="B429" s="204"/>
      <c r="D429" s="198" t="s">
        <v>178</v>
      </c>
      <c r="E429" s="206" t="s">
        <v>5</v>
      </c>
      <c r="F429" s="207" t="s">
        <v>516</v>
      </c>
      <c r="H429" s="208">
        <v>-2.463</v>
      </c>
      <c r="L429" s="204"/>
      <c r="M429" s="209"/>
      <c r="N429" s="210"/>
      <c r="O429" s="210"/>
      <c r="P429" s="210"/>
      <c r="Q429" s="210"/>
      <c r="R429" s="210"/>
      <c r="S429" s="210"/>
      <c r="T429" s="211"/>
      <c r="AT429" s="206" t="s">
        <v>178</v>
      </c>
      <c r="AU429" s="206" t="s">
        <v>81</v>
      </c>
      <c r="AV429" s="205" t="s">
        <v>81</v>
      </c>
      <c r="AW429" s="205" t="s">
        <v>35</v>
      </c>
      <c r="AX429" s="205" t="s">
        <v>71</v>
      </c>
      <c r="AY429" s="206" t="s">
        <v>169</v>
      </c>
    </row>
    <row r="430" spans="2:51" s="205" customFormat="1" ht="13.5">
      <c r="B430" s="204"/>
      <c r="D430" s="198" t="s">
        <v>178</v>
      </c>
      <c r="E430" s="206" t="s">
        <v>5</v>
      </c>
      <c r="F430" s="207" t="s">
        <v>517</v>
      </c>
      <c r="H430" s="208">
        <v>-2.25</v>
      </c>
      <c r="L430" s="204"/>
      <c r="M430" s="209"/>
      <c r="N430" s="210"/>
      <c r="O430" s="210"/>
      <c r="P430" s="210"/>
      <c r="Q430" s="210"/>
      <c r="R430" s="210"/>
      <c r="S430" s="210"/>
      <c r="T430" s="211"/>
      <c r="AT430" s="206" t="s">
        <v>178</v>
      </c>
      <c r="AU430" s="206" t="s">
        <v>81</v>
      </c>
      <c r="AV430" s="205" t="s">
        <v>81</v>
      </c>
      <c r="AW430" s="205" t="s">
        <v>35</v>
      </c>
      <c r="AX430" s="205" t="s">
        <v>71</v>
      </c>
      <c r="AY430" s="206" t="s">
        <v>169</v>
      </c>
    </row>
    <row r="431" spans="2:51" s="233" customFormat="1" ht="13.5">
      <c r="B431" s="232"/>
      <c r="D431" s="198" t="s">
        <v>178</v>
      </c>
      <c r="E431" s="234" t="s">
        <v>5</v>
      </c>
      <c r="F431" s="235" t="s">
        <v>502</v>
      </c>
      <c r="H431" s="236">
        <v>70.688</v>
      </c>
      <c r="L431" s="232"/>
      <c r="M431" s="237"/>
      <c r="N431" s="238"/>
      <c r="O431" s="238"/>
      <c r="P431" s="238"/>
      <c r="Q431" s="238"/>
      <c r="R431" s="238"/>
      <c r="S431" s="238"/>
      <c r="T431" s="239"/>
      <c r="AT431" s="234" t="s">
        <v>178</v>
      </c>
      <c r="AU431" s="234" t="s">
        <v>81</v>
      </c>
      <c r="AV431" s="233" t="s">
        <v>185</v>
      </c>
      <c r="AW431" s="233" t="s">
        <v>35</v>
      </c>
      <c r="AX431" s="233" t="s">
        <v>71</v>
      </c>
      <c r="AY431" s="234" t="s">
        <v>169</v>
      </c>
    </row>
    <row r="432" spans="2:51" s="197" customFormat="1" ht="13.5">
      <c r="B432" s="196"/>
      <c r="D432" s="198" t="s">
        <v>178</v>
      </c>
      <c r="E432" s="199" t="s">
        <v>5</v>
      </c>
      <c r="F432" s="200" t="s">
        <v>518</v>
      </c>
      <c r="H432" s="199" t="s">
        <v>5</v>
      </c>
      <c r="L432" s="196"/>
      <c r="M432" s="201"/>
      <c r="N432" s="202"/>
      <c r="O432" s="202"/>
      <c r="P432" s="202"/>
      <c r="Q432" s="202"/>
      <c r="R432" s="202"/>
      <c r="S432" s="202"/>
      <c r="T432" s="203"/>
      <c r="AT432" s="199" t="s">
        <v>178</v>
      </c>
      <c r="AU432" s="199" t="s">
        <v>81</v>
      </c>
      <c r="AV432" s="197" t="s">
        <v>79</v>
      </c>
      <c r="AW432" s="197" t="s">
        <v>35</v>
      </c>
      <c r="AX432" s="197" t="s">
        <v>71</v>
      </c>
      <c r="AY432" s="199" t="s">
        <v>169</v>
      </c>
    </row>
    <row r="433" spans="2:51" s="205" customFormat="1" ht="13.5">
      <c r="B433" s="204"/>
      <c r="D433" s="198" t="s">
        <v>178</v>
      </c>
      <c r="E433" s="206" t="s">
        <v>5</v>
      </c>
      <c r="F433" s="207" t="s">
        <v>519</v>
      </c>
      <c r="H433" s="208">
        <v>12.636</v>
      </c>
      <c r="L433" s="204"/>
      <c r="M433" s="209"/>
      <c r="N433" s="210"/>
      <c r="O433" s="210"/>
      <c r="P433" s="210"/>
      <c r="Q433" s="210"/>
      <c r="R433" s="210"/>
      <c r="S433" s="210"/>
      <c r="T433" s="211"/>
      <c r="AT433" s="206" t="s">
        <v>178</v>
      </c>
      <c r="AU433" s="206" t="s">
        <v>81</v>
      </c>
      <c r="AV433" s="205" t="s">
        <v>81</v>
      </c>
      <c r="AW433" s="205" t="s">
        <v>35</v>
      </c>
      <c r="AX433" s="205" t="s">
        <v>71</v>
      </c>
      <c r="AY433" s="206" t="s">
        <v>169</v>
      </c>
    </row>
    <row r="434" spans="2:51" s="205" customFormat="1" ht="13.5">
      <c r="B434" s="204"/>
      <c r="D434" s="198" t="s">
        <v>178</v>
      </c>
      <c r="E434" s="206" t="s">
        <v>5</v>
      </c>
      <c r="F434" s="207" t="s">
        <v>520</v>
      </c>
      <c r="H434" s="208">
        <v>8.46</v>
      </c>
      <c r="L434" s="204"/>
      <c r="M434" s="209"/>
      <c r="N434" s="210"/>
      <c r="O434" s="210"/>
      <c r="P434" s="210"/>
      <c r="Q434" s="210"/>
      <c r="R434" s="210"/>
      <c r="S434" s="210"/>
      <c r="T434" s="211"/>
      <c r="AT434" s="206" t="s">
        <v>178</v>
      </c>
      <c r="AU434" s="206" t="s">
        <v>81</v>
      </c>
      <c r="AV434" s="205" t="s">
        <v>81</v>
      </c>
      <c r="AW434" s="205" t="s">
        <v>35</v>
      </c>
      <c r="AX434" s="205" t="s">
        <v>71</v>
      </c>
      <c r="AY434" s="206" t="s">
        <v>169</v>
      </c>
    </row>
    <row r="435" spans="2:51" s="197" customFormat="1" ht="13.5">
      <c r="B435" s="196"/>
      <c r="D435" s="198" t="s">
        <v>178</v>
      </c>
      <c r="E435" s="199" t="s">
        <v>5</v>
      </c>
      <c r="F435" s="200" t="s">
        <v>497</v>
      </c>
      <c r="H435" s="199" t="s">
        <v>5</v>
      </c>
      <c r="L435" s="196"/>
      <c r="M435" s="201"/>
      <c r="N435" s="202"/>
      <c r="O435" s="202"/>
      <c r="P435" s="202"/>
      <c r="Q435" s="202"/>
      <c r="R435" s="202"/>
      <c r="S435" s="202"/>
      <c r="T435" s="203"/>
      <c r="AT435" s="199" t="s">
        <v>178</v>
      </c>
      <c r="AU435" s="199" t="s">
        <v>81</v>
      </c>
      <c r="AV435" s="197" t="s">
        <v>79</v>
      </c>
      <c r="AW435" s="197" t="s">
        <v>35</v>
      </c>
      <c r="AX435" s="197" t="s">
        <v>71</v>
      </c>
      <c r="AY435" s="199" t="s">
        <v>169</v>
      </c>
    </row>
    <row r="436" spans="2:51" s="205" customFormat="1" ht="13.5">
      <c r="B436" s="204"/>
      <c r="D436" s="198" t="s">
        <v>178</v>
      </c>
      <c r="E436" s="206" t="s">
        <v>5</v>
      </c>
      <c r="F436" s="207" t="s">
        <v>521</v>
      </c>
      <c r="H436" s="208">
        <v>-1.576</v>
      </c>
      <c r="L436" s="204"/>
      <c r="M436" s="209"/>
      <c r="N436" s="210"/>
      <c r="O436" s="210"/>
      <c r="P436" s="210"/>
      <c r="Q436" s="210"/>
      <c r="R436" s="210"/>
      <c r="S436" s="210"/>
      <c r="T436" s="211"/>
      <c r="AT436" s="206" t="s">
        <v>178</v>
      </c>
      <c r="AU436" s="206" t="s">
        <v>81</v>
      </c>
      <c r="AV436" s="205" t="s">
        <v>81</v>
      </c>
      <c r="AW436" s="205" t="s">
        <v>35</v>
      </c>
      <c r="AX436" s="205" t="s">
        <v>71</v>
      </c>
      <c r="AY436" s="206" t="s">
        <v>169</v>
      </c>
    </row>
    <row r="437" spans="2:51" s="233" customFormat="1" ht="13.5">
      <c r="B437" s="232"/>
      <c r="D437" s="198" t="s">
        <v>178</v>
      </c>
      <c r="E437" s="234" t="s">
        <v>5</v>
      </c>
      <c r="F437" s="235" t="s">
        <v>502</v>
      </c>
      <c r="H437" s="236">
        <v>19.52</v>
      </c>
      <c r="L437" s="232"/>
      <c r="M437" s="237"/>
      <c r="N437" s="238"/>
      <c r="O437" s="238"/>
      <c r="P437" s="238"/>
      <c r="Q437" s="238"/>
      <c r="R437" s="238"/>
      <c r="S437" s="238"/>
      <c r="T437" s="239"/>
      <c r="AT437" s="234" t="s">
        <v>178</v>
      </c>
      <c r="AU437" s="234" t="s">
        <v>81</v>
      </c>
      <c r="AV437" s="233" t="s">
        <v>185</v>
      </c>
      <c r="AW437" s="233" t="s">
        <v>35</v>
      </c>
      <c r="AX437" s="233" t="s">
        <v>71</v>
      </c>
      <c r="AY437" s="234" t="s">
        <v>169</v>
      </c>
    </row>
    <row r="438" spans="2:51" s="213" customFormat="1" ht="13.5">
      <c r="B438" s="212"/>
      <c r="D438" s="198" t="s">
        <v>178</v>
      </c>
      <c r="E438" s="214" t="s">
        <v>5</v>
      </c>
      <c r="F438" s="215" t="s">
        <v>181</v>
      </c>
      <c r="H438" s="216">
        <v>236.711</v>
      </c>
      <c r="L438" s="212"/>
      <c r="M438" s="217"/>
      <c r="N438" s="218"/>
      <c r="O438" s="218"/>
      <c r="P438" s="218"/>
      <c r="Q438" s="218"/>
      <c r="R438" s="218"/>
      <c r="S438" s="218"/>
      <c r="T438" s="219"/>
      <c r="AT438" s="214" t="s">
        <v>178</v>
      </c>
      <c r="AU438" s="214" t="s">
        <v>81</v>
      </c>
      <c r="AV438" s="213" t="s">
        <v>176</v>
      </c>
      <c r="AW438" s="213" t="s">
        <v>35</v>
      </c>
      <c r="AX438" s="213" t="s">
        <v>79</v>
      </c>
      <c r="AY438" s="214" t="s">
        <v>169</v>
      </c>
    </row>
    <row r="439" spans="2:65" s="103" customFormat="1" ht="25.5" customHeight="1">
      <c r="B439" s="104"/>
      <c r="C439" s="185">
        <f>MAX($C$106:C438)+1</f>
        <v>48</v>
      </c>
      <c r="D439" s="185" t="s">
        <v>171</v>
      </c>
      <c r="E439" s="186" t="s">
        <v>522</v>
      </c>
      <c r="F439" s="187" t="s">
        <v>523</v>
      </c>
      <c r="G439" s="188" t="s">
        <v>188</v>
      </c>
      <c r="H439" s="189">
        <v>33.57</v>
      </c>
      <c r="I439" s="87"/>
      <c r="J439" s="190">
        <f>ROUND(I439*H439,2)</f>
        <v>0</v>
      </c>
      <c r="K439" s="187" t="s">
        <v>175</v>
      </c>
      <c r="L439" s="104"/>
      <c r="M439" s="191" t="s">
        <v>5</v>
      </c>
      <c r="N439" s="192" t="s">
        <v>42</v>
      </c>
      <c r="O439" s="105"/>
      <c r="P439" s="193">
        <f>O439*H439</f>
        <v>0</v>
      </c>
      <c r="Q439" s="193">
        <v>0.25933</v>
      </c>
      <c r="R439" s="193">
        <f>Q439*H439</f>
        <v>8.7057081</v>
      </c>
      <c r="S439" s="193">
        <v>0</v>
      </c>
      <c r="T439" s="194">
        <f>S439*H439</f>
        <v>0</v>
      </c>
      <c r="AR439" s="93" t="s">
        <v>176</v>
      </c>
      <c r="AT439" s="93" t="s">
        <v>171</v>
      </c>
      <c r="AU439" s="93" t="s">
        <v>81</v>
      </c>
      <c r="AY439" s="93" t="s">
        <v>169</v>
      </c>
      <c r="BE439" s="195">
        <f>IF(N439="základní",J439,0)</f>
        <v>0</v>
      </c>
      <c r="BF439" s="195">
        <f>IF(N439="snížená",J439,0)</f>
        <v>0</v>
      </c>
      <c r="BG439" s="195">
        <f>IF(N439="zákl. přenesená",J439,0)</f>
        <v>0</v>
      </c>
      <c r="BH439" s="195">
        <f>IF(N439="sníž. přenesená",J439,0)</f>
        <v>0</v>
      </c>
      <c r="BI439" s="195">
        <f>IF(N439="nulová",J439,0)</f>
        <v>0</v>
      </c>
      <c r="BJ439" s="93" t="s">
        <v>79</v>
      </c>
      <c r="BK439" s="195">
        <f>ROUND(I439*H439,2)</f>
        <v>0</v>
      </c>
      <c r="BL439" s="93" t="s">
        <v>176</v>
      </c>
      <c r="BM439" s="93" t="s">
        <v>524</v>
      </c>
    </row>
    <row r="440" spans="2:47" s="103" customFormat="1" ht="162">
      <c r="B440" s="104"/>
      <c r="D440" s="198" t="s">
        <v>207</v>
      </c>
      <c r="F440" s="220" t="s">
        <v>494</v>
      </c>
      <c r="L440" s="104"/>
      <c r="M440" s="221"/>
      <c r="N440" s="105"/>
      <c r="O440" s="105"/>
      <c r="P440" s="105"/>
      <c r="Q440" s="105"/>
      <c r="R440" s="105"/>
      <c r="S440" s="105"/>
      <c r="T440" s="222"/>
      <c r="AT440" s="93" t="s">
        <v>207</v>
      </c>
      <c r="AU440" s="93" t="s">
        <v>81</v>
      </c>
    </row>
    <row r="441" spans="2:51" s="197" customFormat="1" ht="13.5">
      <c r="B441" s="196"/>
      <c r="D441" s="198" t="s">
        <v>178</v>
      </c>
      <c r="E441" s="199" t="s">
        <v>5</v>
      </c>
      <c r="F441" s="200" t="s">
        <v>525</v>
      </c>
      <c r="H441" s="199" t="s">
        <v>5</v>
      </c>
      <c r="L441" s="196"/>
      <c r="M441" s="201"/>
      <c r="N441" s="202"/>
      <c r="O441" s="202"/>
      <c r="P441" s="202"/>
      <c r="Q441" s="202"/>
      <c r="R441" s="202"/>
      <c r="S441" s="202"/>
      <c r="T441" s="203"/>
      <c r="AT441" s="199" t="s">
        <v>178</v>
      </c>
      <c r="AU441" s="199" t="s">
        <v>81</v>
      </c>
      <c r="AV441" s="197" t="s">
        <v>79</v>
      </c>
      <c r="AW441" s="197" t="s">
        <v>35</v>
      </c>
      <c r="AX441" s="197" t="s">
        <v>71</v>
      </c>
      <c r="AY441" s="199" t="s">
        <v>169</v>
      </c>
    </row>
    <row r="442" spans="2:51" s="205" customFormat="1" ht="13.5">
      <c r="B442" s="204"/>
      <c r="D442" s="198" t="s">
        <v>178</v>
      </c>
      <c r="E442" s="206" t="s">
        <v>5</v>
      </c>
      <c r="F442" s="207" t="s">
        <v>526</v>
      </c>
      <c r="H442" s="208">
        <v>3.66</v>
      </c>
      <c r="L442" s="204"/>
      <c r="M442" s="209"/>
      <c r="N442" s="210"/>
      <c r="O442" s="210"/>
      <c r="P442" s="210"/>
      <c r="Q442" s="210"/>
      <c r="R442" s="210"/>
      <c r="S442" s="210"/>
      <c r="T442" s="211"/>
      <c r="AT442" s="206" t="s">
        <v>178</v>
      </c>
      <c r="AU442" s="206" t="s">
        <v>81</v>
      </c>
      <c r="AV442" s="205" t="s">
        <v>81</v>
      </c>
      <c r="AW442" s="205" t="s">
        <v>35</v>
      </c>
      <c r="AX442" s="205" t="s">
        <v>71</v>
      </c>
      <c r="AY442" s="206" t="s">
        <v>169</v>
      </c>
    </row>
    <row r="443" spans="2:51" s="205" customFormat="1" ht="13.5">
      <c r="B443" s="204"/>
      <c r="D443" s="198" t="s">
        <v>178</v>
      </c>
      <c r="E443" s="206" t="s">
        <v>5</v>
      </c>
      <c r="F443" s="207" t="s">
        <v>527</v>
      </c>
      <c r="H443" s="208">
        <v>13.535</v>
      </c>
      <c r="L443" s="204"/>
      <c r="M443" s="209"/>
      <c r="N443" s="210"/>
      <c r="O443" s="210"/>
      <c r="P443" s="210"/>
      <c r="Q443" s="210"/>
      <c r="R443" s="210"/>
      <c r="S443" s="210"/>
      <c r="T443" s="211"/>
      <c r="AT443" s="206" t="s">
        <v>178</v>
      </c>
      <c r="AU443" s="206" t="s">
        <v>81</v>
      </c>
      <c r="AV443" s="205" t="s">
        <v>81</v>
      </c>
      <c r="AW443" s="205" t="s">
        <v>35</v>
      </c>
      <c r="AX443" s="205" t="s">
        <v>71</v>
      </c>
      <c r="AY443" s="206" t="s">
        <v>169</v>
      </c>
    </row>
    <row r="444" spans="2:51" s="205" customFormat="1" ht="13.5">
      <c r="B444" s="204"/>
      <c r="D444" s="198" t="s">
        <v>178</v>
      </c>
      <c r="E444" s="206" t="s">
        <v>5</v>
      </c>
      <c r="F444" s="207" t="s">
        <v>528</v>
      </c>
      <c r="H444" s="208">
        <v>11.255</v>
      </c>
      <c r="L444" s="204"/>
      <c r="M444" s="209"/>
      <c r="N444" s="210"/>
      <c r="O444" s="210"/>
      <c r="P444" s="210"/>
      <c r="Q444" s="210"/>
      <c r="R444" s="210"/>
      <c r="S444" s="210"/>
      <c r="T444" s="211"/>
      <c r="AT444" s="206" t="s">
        <v>178</v>
      </c>
      <c r="AU444" s="206" t="s">
        <v>81</v>
      </c>
      <c r="AV444" s="205" t="s">
        <v>81</v>
      </c>
      <c r="AW444" s="205" t="s">
        <v>35</v>
      </c>
      <c r="AX444" s="205" t="s">
        <v>71</v>
      </c>
      <c r="AY444" s="206" t="s">
        <v>169</v>
      </c>
    </row>
    <row r="445" spans="2:51" s="205" customFormat="1" ht="13.5">
      <c r="B445" s="204"/>
      <c r="D445" s="198" t="s">
        <v>178</v>
      </c>
      <c r="E445" s="206" t="s">
        <v>5</v>
      </c>
      <c r="F445" s="207" t="s">
        <v>529</v>
      </c>
      <c r="H445" s="208">
        <v>0.7</v>
      </c>
      <c r="L445" s="204"/>
      <c r="M445" s="209"/>
      <c r="N445" s="210"/>
      <c r="O445" s="210"/>
      <c r="P445" s="210"/>
      <c r="Q445" s="210"/>
      <c r="R445" s="210"/>
      <c r="S445" s="210"/>
      <c r="T445" s="211"/>
      <c r="AT445" s="206" t="s">
        <v>178</v>
      </c>
      <c r="AU445" s="206" t="s">
        <v>81</v>
      </c>
      <c r="AV445" s="205" t="s">
        <v>81</v>
      </c>
      <c r="AW445" s="205" t="s">
        <v>35</v>
      </c>
      <c r="AX445" s="205" t="s">
        <v>71</v>
      </c>
      <c r="AY445" s="206" t="s">
        <v>169</v>
      </c>
    </row>
    <row r="446" spans="2:51" s="205" customFormat="1" ht="13.5">
      <c r="B446" s="204"/>
      <c r="D446" s="198" t="s">
        <v>178</v>
      </c>
      <c r="E446" s="206" t="s">
        <v>5</v>
      </c>
      <c r="F446" s="207" t="s">
        <v>530</v>
      </c>
      <c r="H446" s="208">
        <v>4.42</v>
      </c>
      <c r="L446" s="204"/>
      <c r="M446" s="209"/>
      <c r="N446" s="210"/>
      <c r="O446" s="210"/>
      <c r="P446" s="210"/>
      <c r="Q446" s="210"/>
      <c r="R446" s="210"/>
      <c r="S446" s="210"/>
      <c r="T446" s="211"/>
      <c r="AT446" s="206" t="s">
        <v>178</v>
      </c>
      <c r="AU446" s="206" t="s">
        <v>81</v>
      </c>
      <c r="AV446" s="205" t="s">
        <v>81</v>
      </c>
      <c r="AW446" s="205" t="s">
        <v>35</v>
      </c>
      <c r="AX446" s="205" t="s">
        <v>71</v>
      </c>
      <c r="AY446" s="206" t="s">
        <v>169</v>
      </c>
    </row>
    <row r="447" spans="2:51" s="213" customFormat="1" ht="13.5">
      <c r="B447" s="212"/>
      <c r="D447" s="198" t="s">
        <v>178</v>
      </c>
      <c r="E447" s="214" t="s">
        <v>5</v>
      </c>
      <c r="F447" s="215" t="s">
        <v>181</v>
      </c>
      <c r="H447" s="216">
        <v>33.57</v>
      </c>
      <c r="L447" s="212"/>
      <c r="M447" s="217"/>
      <c r="N447" s="218"/>
      <c r="O447" s="218"/>
      <c r="P447" s="218"/>
      <c r="Q447" s="218"/>
      <c r="R447" s="218"/>
      <c r="S447" s="218"/>
      <c r="T447" s="219"/>
      <c r="AT447" s="214" t="s">
        <v>178</v>
      </c>
      <c r="AU447" s="214" t="s">
        <v>81</v>
      </c>
      <c r="AV447" s="213" t="s">
        <v>176</v>
      </c>
      <c r="AW447" s="213" t="s">
        <v>35</v>
      </c>
      <c r="AX447" s="213" t="s">
        <v>79</v>
      </c>
      <c r="AY447" s="214" t="s">
        <v>169</v>
      </c>
    </row>
    <row r="448" spans="2:65" s="103" customFormat="1" ht="25.5" customHeight="1">
      <c r="B448" s="104"/>
      <c r="C448" s="185">
        <f>MAX($C$106:C447)+1</f>
        <v>49</v>
      </c>
      <c r="D448" s="185" t="s">
        <v>171</v>
      </c>
      <c r="E448" s="186" t="s">
        <v>531</v>
      </c>
      <c r="F448" s="187" t="s">
        <v>532</v>
      </c>
      <c r="G448" s="188" t="s">
        <v>188</v>
      </c>
      <c r="H448" s="189">
        <v>220.965</v>
      </c>
      <c r="I448" s="87"/>
      <c r="J448" s="190">
        <f>ROUND(I448*H448,2)</f>
        <v>0</v>
      </c>
      <c r="K448" s="187" t="s">
        <v>175</v>
      </c>
      <c r="L448" s="104"/>
      <c r="M448" s="191" t="s">
        <v>5</v>
      </c>
      <c r="N448" s="192" t="s">
        <v>42</v>
      </c>
      <c r="O448" s="105"/>
      <c r="P448" s="193">
        <f>O448*H448</f>
        <v>0</v>
      </c>
      <c r="Q448" s="193">
        <v>0.27767</v>
      </c>
      <c r="R448" s="193">
        <f>Q448*H448</f>
        <v>61.355351549999995</v>
      </c>
      <c r="S448" s="193">
        <v>0</v>
      </c>
      <c r="T448" s="194">
        <f>S448*H448</f>
        <v>0</v>
      </c>
      <c r="AR448" s="93" t="s">
        <v>176</v>
      </c>
      <c r="AT448" s="93" t="s">
        <v>171</v>
      </c>
      <c r="AU448" s="93" t="s">
        <v>81</v>
      </c>
      <c r="AY448" s="93" t="s">
        <v>169</v>
      </c>
      <c r="BE448" s="195">
        <f>IF(N448="základní",J448,0)</f>
        <v>0</v>
      </c>
      <c r="BF448" s="195">
        <f>IF(N448="snížená",J448,0)</f>
        <v>0</v>
      </c>
      <c r="BG448" s="195">
        <f>IF(N448="zákl. přenesená",J448,0)</f>
        <v>0</v>
      </c>
      <c r="BH448" s="195">
        <f>IF(N448="sníž. přenesená",J448,0)</f>
        <v>0</v>
      </c>
      <c r="BI448" s="195">
        <f>IF(N448="nulová",J448,0)</f>
        <v>0</v>
      </c>
      <c r="BJ448" s="93" t="s">
        <v>79</v>
      </c>
      <c r="BK448" s="195">
        <f>ROUND(I448*H448,2)</f>
        <v>0</v>
      </c>
      <c r="BL448" s="93" t="s">
        <v>176</v>
      </c>
      <c r="BM448" s="93" t="s">
        <v>533</v>
      </c>
    </row>
    <row r="449" spans="2:47" s="103" customFormat="1" ht="162">
      <c r="B449" s="104"/>
      <c r="D449" s="198" t="s">
        <v>207</v>
      </c>
      <c r="F449" s="220" t="s">
        <v>494</v>
      </c>
      <c r="L449" s="104"/>
      <c r="M449" s="221"/>
      <c r="N449" s="105"/>
      <c r="O449" s="105"/>
      <c r="P449" s="105"/>
      <c r="Q449" s="105"/>
      <c r="R449" s="105"/>
      <c r="S449" s="105"/>
      <c r="T449" s="222"/>
      <c r="AT449" s="93" t="s">
        <v>207</v>
      </c>
      <c r="AU449" s="93" t="s">
        <v>81</v>
      </c>
    </row>
    <row r="450" spans="2:51" s="197" customFormat="1" ht="13.5">
      <c r="B450" s="196"/>
      <c r="D450" s="198" t="s">
        <v>178</v>
      </c>
      <c r="E450" s="199" t="s">
        <v>5</v>
      </c>
      <c r="F450" s="200" t="s">
        <v>534</v>
      </c>
      <c r="H450" s="199" t="s">
        <v>5</v>
      </c>
      <c r="L450" s="196"/>
      <c r="M450" s="201"/>
      <c r="N450" s="202"/>
      <c r="O450" s="202"/>
      <c r="P450" s="202"/>
      <c r="Q450" s="202"/>
      <c r="R450" s="202"/>
      <c r="S450" s="202"/>
      <c r="T450" s="203"/>
      <c r="AT450" s="199" t="s">
        <v>178</v>
      </c>
      <c r="AU450" s="199" t="s">
        <v>81</v>
      </c>
      <c r="AV450" s="197" t="s">
        <v>79</v>
      </c>
      <c r="AW450" s="197" t="s">
        <v>35</v>
      </c>
      <c r="AX450" s="197" t="s">
        <v>71</v>
      </c>
      <c r="AY450" s="199" t="s">
        <v>169</v>
      </c>
    </row>
    <row r="451" spans="2:51" s="205" customFormat="1" ht="13.5">
      <c r="B451" s="204"/>
      <c r="D451" s="198" t="s">
        <v>178</v>
      </c>
      <c r="E451" s="206" t="s">
        <v>5</v>
      </c>
      <c r="F451" s="207" t="s">
        <v>535</v>
      </c>
      <c r="H451" s="208">
        <v>93.392</v>
      </c>
      <c r="L451" s="204"/>
      <c r="M451" s="209"/>
      <c r="N451" s="210"/>
      <c r="O451" s="210"/>
      <c r="P451" s="210"/>
      <c r="Q451" s="210"/>
      <c r="R451" s="210"/>
      <c r="S451" s="210"/>
      <c r="T451" s="211"/>
      <c r="AT451" s="206" t="s">
        <v>178</v>
      </c>
      <c r="AU451" s="206" t="s">
        <v>81</v>
      </c>
      <c r="AV451" s="205" t="s">
        <v>81</v>
      </c>
      <c r="AW451" s="205" t="s">
        <v>35</v>
      </c>
      <c r="AX451" s="205" t="s">
        <v>71</v>
      </c>
      <c r="AY451" s="206" t="s">
        <v>169</v>
      </c>
    </row>
    <row r="452" spans="2:51" s="205" customFormat="1" ht="13.5">
      <c r="B452" s="204"/>
      <c r="D452" s="198" t="s">
        <v>178</v>
      </c>
      <c r="E452" s="206" t="s">
        <v>5</v>
      </c>
      <c r="F452" s="207" t="s">
        <v>536</v>
      </c>
      <c r="H452" s="208">
        <v>77.66</v>
      </c>
      <c r="L452" s="204"/>
      <c r="M452" s="209"/>
      <c r="N452" s="210"/>
      <c r="O452" s="210"/>
      <c r="P452" s="210"/>
      <c r="Q452" s="210"/>
      <c r="R452" s="210"/>
      <c r="S452" s="210"/>
      <c r="T452" s="211"/>
      <c r="AT452" s="206" t="s">
        <v>178</v>
      </c>
      <c r="AU452" s="206" t="s">
        <v>81</v>
      </c>
      <c r="AV452" s="205" t="s">
        <v>81</v>
      </c>
      <c r="AW452" s="205" t="s">
        <v>35</v>
      </c>
      <c r="AX452" s="205" t="s">
        <v>71</v>
      </c>
      <c r="AY452" s="206" t="s">
        <v>169</v>
      </c>
    </row>
    <row r="453" spans="2:51" s="205" customFormat="1" ht="13.5">
      <c r="B453" s="204"/>
      <c r="D453" s="198" t="s">
        <v>178</v>
      </c>
      <c r="E453" s="206" t="s">
        <v>5</v>
      </c>
      <c r="F453" s="207" t="s">
        <v>537</v>
      </c>
      <c r="H453" s="208">
        <v>4.83</v>
      </c>
      <c r="L453" s="204"/>
      <c r="M453" s="209"/>
      <c r="N453" s="210"/>
      <c r="O453" s="210"/>
      <c r="P453" s="210"/>
      <c r="Q453" s="210"/>
      <c r="R453" s="210"/>
      <c r="S453" s="210"/>
      <c r="T453" s="211"/>
      <c r="AT453" s="206" t="s">
        <v>178</v>
      </c>
      <c r="AU453" s="206" t="s">
        <v>81</v>
      </c>
      <c r="AV453" s="205" t="s">
        <v>81</v>
      </c>
      <c r="AW453" s="205" t="s">
        <v>35</v>
      </c>
      <c r="AX453" s="205" t="s">
        <v>71</v>
      </c>
      <c r="AY453" s="206" t="s">
        <v>169</v>
      </c>
    </row>
    <row r="454" spans="2:51" s="205" customFormat="1" ht="13.5">
      <c r="B454" s="204"/>
      <c r="D454" s="198" t="s">
        <v>178</v>
      </c>
      <c r="E454" s="206" t="s">
        <v>5</v>
      </c>
      <c r="F454" s="207" t="s">
        <v>538</v>
      </c>
      <c r="H454" s="208">
        <v>30.498</v>
      </c>
      <c r="L454" s="204"/>
      <c r="M454" s="209"/>
      <c r="N454" s="210"/>
      <c r="O454" s="210"/>
      <c r="P454" s="210"/>
      <c r="Q454" s="210"/>
      <c r="R454" s="210"/>
      <c r="S454" s="210"/>
      <c r="T454" s="211"/>
      <c r="AT454" s="206" t="s">
        <v>178</v>
      </c>
      <c r="AU454" s="206" t="s">
        <v>81</v>
      </c>
      <c r="AV454" s="205" t="s">
        <v>81</v>
      </c>
      <c r="AW454" s="205" t="s">
        <v>35</v>
      </c>
      <c r="AX454" s="205" t="s">
        <v>71</v>
      </c>
      <c r="AY454" s="206" t="s">
        <v>169</v>
      </c>
    </row>
    <row r="455" spans="2:51" s="205" customFormat="1" ht="13.5">
      <c r="B455" s="204"/>
      <c r="D455" s="198" t="s">
        <v>178</v>
      </c>
      <c r="E455" s="206" t="s">
        <v>5</v>
      </c>
      <c r="F455" s="207" t="s">
        <v>539</v>
      </c>
      <c r="H455" s="208">
        <v>25.254</v>
      </c>
      <c r="L455" s="204"/>
      <c r="M455" s="209"/>
      <c r="N455" s="210"/>
      <c r="O455" s="210"/>
      <c r="P455" s="210"/>
      <c r="Q455" s="210"/>
      <c r="R455" s="210"/>
      <c r="S455" s="210"/>
      <c r="T455" s="211"/>
      <c r="AT455" s="206" t="s">
        <v>178</v>
      </c>
      <c r="AU455" s="206" t="s">
        <v>81</v>
      </c>
      <c r="AV455" s="205" t="s">
        <v>81</v>
      </c>
      <c r="AW455" s="205" t="s">
        <v>35</v>
      </c>
      <c r="AX455" s="205" t="s">
        <v>71</v>
      </c>
      <c r="AY455" s="206" t="s">
        <v>169</v>
      </c>
    </row>
    <row r="456" spans="2:51" s="205" customFormat="1" ht="13.5">
      <c r="B456" s="204"/>
      <c r="D456" s="198" t="s">
        <v>178</v>
      </c>
      <c r="E456" s="206" t="s">
        <v>5</v>
      </c>
      <c r="F456" s="207" t="s">
        <v>540</v>
      </c>
      <c r="H456" s="208">
        <v>12.696</v>
      </c>
      <c r="L456" s="204"/>
      <c r="M456" s="209"/>
      <c r="N456" s="210"/>
      <c r="O456" s="210"/>
      <c r="P456" s="210"/>
      <c r="Q456" s="210"/>
      <c r="R456" s="210"/>
      <c r="S456" s="210"/>
      <c r="T456" s="211"/>
      <c r="AT456" s="206" t="s">
        <v>178</v>
      </c>
      <c r="AU456" s="206" t="s">
        <v>81</v>
      </c>
      <c r="AV456" s="205" t="s">
        <v>81</v>
      </c>
      <c r="AW456" s="205" t="s">
        <v>35</v>
      </c>
      <c r="AX456" s="205" t="s">
        <v>71</v>
      </c>
      <c r="AY456" s="206" t="s">
        <v>169</v>
      </c>
    </row>
    <row r="457" spans="2:51" s="197" customFormat="1" ht="13.5">
      <c r="B457" s="196"/>
      <c r="D457" s="198" t="s">
        <v>178</v>
      </c>
      <c r="E457" s="199" t="s">
        <v>5</v>
      </c>
      <c r="F457" s="200" t="s">
        <v>541</v>
      </c>
      <c r="H457" s="199" t="s">
        <v>5</v>
      </c>
      <c r="L457" s="196"/>
      <c r="M457" s="201"/>
      <c r="N457" s="202"/>
      <c r="O457" s="202"/>
      <c r="P457" s="202"/>
      <c r="Q457" s="202"/>
      <c r="R457" s="202"/>
      <c r="S457" s="202"/>
      <c r="T457" s="203"/>
      <c r="AT457" s="199" t="s">
        <v>178</v>
      </c>
      <c r="AU457" s="199" t="s">
        <v>81</v>
      </c>
      <c r="AV457" s="197" t="s">
        <v>79</v>
      </c>
      <c r="AW457" s="197" t="s">
        <v>35</v>
      </c>
      <c r="AX457" s="197" t="s">
        <v>71</v>
      </c>
      <c r="AY457" s="199" t="s">
        <v>169</v>
      </c>
    </row>
    <row r="458" spans="2:51" s="205" customFormat="1" ht="13.5">
      <c r="B458" s="204"/>
      <c r="D458" s="198" t="s">
        <v>178</v>
      </c>
      <c r="E458" s="206" t="s">
        <v>5</v>
      </c>
      <c r="F458" s="207" t="s">
        <v>542</v>
      </c>
      <c r="H458" s="208">
        <v>-7.5</v>
      </c>
      <c r="L458" s="204"/>
      <c r="M458" s="209"/>
      <c r="N458" s="210"/>
      <c r="O458" s="210"/>
      <c r="P458" s="210"/>
      <c r="Q458" s="210"/>
      <c r="R458" s="210"/>
      <c r="S458" s="210"/>
      <c r="T458" s="211"/>
      <c r="AT458" s="206" t="s">
        <v>178</v>
      </c>
      <c r="AU458" s="206" t="s">
        <v>81</v>
      </c>
      <c r="AV458" s="205" t="s">
        <v>81</v>
      </c>
      <c r="AW458" s="205" t="s">
        <v>35</v>
      </c>
      <c r="AX458" s="205" t="s">
        <v>71</v>
      </c>
      <c r="AY458" s="206" t="s">
        <v>169</v>
      </c>
    </row>
    <row r="459" spans="2:51" s="205" customFormat="1" ht="13.5">
      <c r="B459" s="204"/>
      <c r="D459" s="198" t="s">
        <v>178</v>
      </c>
      <c r="E459" s="206" t="s">
        <v>5</v>
      </c>
      <c r="F459" s="207" t="s">
        <v>543</v>
      </c>
      <c r="H459" s="208">
        <v>-2.365</v>
      </c>
      <c r="L459" s="204"/>
      <c r="M459" s="209"/>
      <c r="N459" s="210"/>
      <c r="O459" s="210"/>
      <c r="P459" s="210"/>
      <c r="Q459" s="210"/>
      <c r="R459" s="210"/>
      <c r="S459" s="210"/>
      <c r="T459" s="211"/>
      <c r="AT459" s="206" t="s">
        <v>178</v>
      </c>
      <c r="AU459" s="206" t="s">
        <v>81</v>
      </c>
      <c r="AV459" s="205" t="s">
        <v>81</v>
      </c>
      <c r="AW459" s="205" t="s">
        <v>35</v>
      </c>
      <c r="AX459" s="205" t="s">
        <v>71</v>
      </c>
      <c r="AY459" s="206" t="s">
        <v>169</v>
      </c>
    </row>
    <row r="460" spans="2:51" s="205" customFormat="1" ht="13.5">
      <c r="B460" s="204"/>
      <c r="D460" s="198" t="s">
        <v>178</v>
      </c>
      <c r="E460" s="206" t="s">
        <v>5</v>
      </c>
      <c r="F460" s="207" t="s">
        <v>544</v>
      </c>
      <c r="H460" s="208">
        <v>-13.5</v>
      </c>
      <c r="L460" s="204"/>
      <c r="M460" s="209"/>
      <c r="N460" s="210"/>
      <c r="O460" s="210"/>
      <c r="P460" s="210"/>
      <c r="Q460" s="210"/>
      <c r="R460" s="210"/>
      <c r="S460" s="210"/>
      <c r="T460" s="211"/>
      <c r="AT460" s="206" t="s">
        <v>178</v>
      </c>
      <c r="AU460" s="206" t="s">
        <v>81</v>
      </c>
      <c r="AV460" s="205" t="s">
        <v>81</v>
      </c>
      <c r="AW460" s="205" t="s">
        <v>35</v>
      </c>
      <c r="AX460" s="205" t="s">
        <v>71</v>
      </c>
      <c r="AY460" s="206" t="s">
        <v>169</v>
      </c>
    </row>
    <row r="461" spans="2:51" s="213" customFormat="1" ht="13.5">
      <c r="B461" s="212"/>
      <c r="D461" s="198" t="s">
        <v>178</v>
      </c>
      <c r="E461" s="214" t="s">
        <v>5</v>
      </c>
      <c r="F461" s="215" t="s">
        <v>181</v>
      </c>
      <c r="H461" s="216">
        <v>220.965</v>
      </c>
      <c r="L461" s="212"/>
      <c r="M461" s="217"/>
      <c r="N461" s="218"/>
      <c r="O461" s="218"/>
      <c r="P461" s="218"/>
      <c r="Q461" s="218"/>
      <c r="R461" s="218"/>
      <c r="S461" s="218"/>
      <c r="T461" s="219"/>
      <c r="AT461" s="214" t="s">
        <v>178</v>
      </c>
      <c r="AU461" s="214" t="s">
        <v>81</v>
      </c>
      <c r="AV461" s="213" t="s">
        <v>176</v>
      </c>
      <c r="AW461" s="213" t="s">
        <v>35</v>
      </c>
      <c r="AX461" s="213" t="s">
        <v>79</v>
      </c>
      <c r="AY461" s="214" t="s">
        <v>169</v>
      </c>
    </row>
    <row r="462" spans="2:65" s="103" customFormat="1" ht="25.5" customHeight="1">
      <c r="B462" s="104"/>
      <c r="C462" s="185">
        <f>MAX($C$106:C461)+1</f>
        <v>50</v>
      </c>
      <c r="D462" s="185" t="s">
        <v>171</v>
      </c>
      <c r="E462" s="186" t="s">
        <v>545</v>
      </c>
      <c r="F462" s="187" t="s">
        <v>546</v>
      </c>
      <c r="G462" s="188" t="s">
        <v>174</v>
      </c>
      <c r="H462" s="189">
        <v>6</v>
      </c>
      <c r="I462" s="87"/>
      <c r="J462" s="190">
        <f>ROUND(I462*H462,2)</f>
        <v>0</v>
      </c>
      <c r="K462" s="187" t="s">
        <v>175</v>
      </c>
      <c r="L462" s="104"/>
      <c r="M462" s="191" t="s">
        <v>5</v>
      </c>
      <c r="N462" s="192" t="s">
        <v>42</v>
      </c>
      <c r="O462" s="105"/>
      <c r="P462" s="193">
        <f>O462*H462</f>
        <v>0</v>
      </c>
      <c r="Q462" s="193">
        <v>0.03655</v>
      </c>
      <c r="R462" s="193">
        <f>Q462*H462</f>
        <v>0.2193</v>
      </c>
      <c r="S462" s="193">
        <v>0</v>
      </c>
      <c r="T462" s="194">
        <f>S462*H462</f>
        <v>0</v>
      </c>
      <c r="AR462" s="93" t="s">
        <v>176</v>
      </c>
      <c r="AT462" s="93" t="s">
        <v>171</v>
      </c>
      <c r="AU462" s="93" t="s">
        <v>81</v>
      </c>
      <c r="AY462" s="93" t="s">
        <v>169</v>
      </c>
      <c r="BE462" s="195">
        <f>IF(N462="základní",J462,0)</f>
        <v>0</v>
      </c>
      <c r="BF462" s="195">
        <f>IF(N462="snížená",J462,0)</f>
        <v>0</v>
      </c>
      <c r="BG462" s="195">
        <f>IF(N462="zákl. přenesená",J462,0)</f>
        <v>0</v>
      </c>
      <c r="BH462" s="195">
        <f>IF(N462="sníž. přenesená",J462,0)</f>
        <v>0</v>
      </c>
      <c r="BI462" s="195">
        <f>IF(N462="nulová",J462,0)</f>
        <v>0</v>
      </c>
      <c r="BJ462" s="93" t="s">
        <v>79</v>
      </c>
      <c r="BK462" s="195">
        <f>ROUND(I462*H462,2)</f>
        <v>0</v>
      </c>
      <c r="BL462" s="93" t="s">
        <v>176</v>
      </c>
      <c r="BM462" s="93" t="s">
        <v>547</v>
      </c>
    </row>
    <row r="463" spans="2:47" s="103" customFormat="1" ht="391.5">
      <c r="B463" s="104"/>
      <c r="D463" s="198" t="s">
        <v>207</v>
      </c>
      <c r="F463" s="220" t="s">
        <v>548</v>
      </c>
      <c r="L463" s="104"/>
      <c r="M463" s="221"/>
      <c r="N463" s="105"/>
      <c r="O463" s="105"/>
      <c r="P463" s="105"/>
      <c r="Q463" s="105"/>
      <c r="R463" s="105"/>
      <c r="S463" s="105"/>
      <c r="T463" s="222"/>
      <c r="AT463" s="93" t="s">
        <v>207</v>
      </c>
      <c r="AU463" s="93" t="s">
        <v>81</v>
      </c>
    </row>
    <row r="464" spans="2:51" s="205" customFormat="1" ht="13.5">
      <c r="B464" s="204"/>
      <c r="D464" s="198" t="s">
        <v>178</v>
      </c>
      <c r="E464" s="206" t="s">
        <v>5</v>
      </c>
      <c r="F464" s="207" t="s">
        <v>549</v>
      </c>
      <c r="H464" s="208">
        <v>3</v>
      </c>
      <c r="L464" s="204"/>
      <c r="M464" s="209"/>
      <c r="N464" s="210"/>
      <c r="O464" s="210"/>
      <c r="P464" s="210"/>
      <c r="Q464" s="210"/>
      <c r="R464" s="210"/>
      <c r="S464" s="210"/>
      <c r="T464" s="211"/>
      <c r="AT464" s="206" t="s">
        <v>178</v>
      </c>
      <c r="AU464" s="206" t="s">
        <v>81</v>
      </c>
      <c r="AV464" s="205" t="s">
        <v>81</v>
      </c>
      <c r="AW464" s="205" t="s">
        <v>35</v>
      </c>
      <c r="AX464" s="205" t="s">
        <v>71</v>
      </c>
      <c r="AY464" s="206" t="s">
        <v>169</v>
      </c>
    </row>
    <row r="465" spans="2:51" s="205" customFormat="1" ht="13.5">
      <c r="B465" s="204"/>
      <c r="D465" s="198" t="s">
        <v>178</v>
      </c>
      <c r="E465" s="206" t="s">
        <v>5</v>
      </c>
      <c r="F465" s="207" t="s">
        <v>550</v>
      </c>
      <c r="H465" s="208">
        <v>3</v>
      </c>
      <c r="L465" s="204"/>
      <c r="M465" s="209"/>
      <c r="N465" s="210"/>
      <c r="O465" s="210"/>
      <c r="P465" s="210"/>
      <c r="Q465" s="210"/>
      <c r="R465" s="210"/>
      <c r="S465" s="210"/>
      <c r="T465" s="211"/>
      <c r="AT465" s="206" t="s">
        <v>178</v>
      </c>
      <c r="AU465" s="206" t="s">
        <v>81</v>
      </c>
      <c r="AV465" s="205" t="s">
        <v>81</v>
      </c>
      <c r="AW465" s="205" t="s">
        <v>35</v>
      </c>
      <c r="AX465" s="205" t="s">
        <v>71</v>
      </c>
      <c r="AY465" s="206" t="s">
        <v>169</v>
      </c>
    </row>
    <row r="466" spans="2:51" s="213" customFormat="1" ht="13.5">
      <c r="B466" s="212"/>
      <c r="D466" s="198" t="s">
        <v>178</v>
      </c>
      <c r="E466" s="214" t="s">
        <v>5</v>
      </c>
      <c r="F466" s="215" t="s">
        <v>181</v>
      </c>
      <c r="H466" s="216">
        <v>6</v>
      </c>
      <c r="L466" s="212"/>
      <c r="M466" s="217"/>
      <c r="N466" s="218"/>
      <c r="O466" s="218"/>
      <c r="P466" s="218"/>
      <c r="Q466" s="218"/>
      <c r="R466" s="218"/>
      <c r="S466" s="218"/>
      <c r="T466" s="219"/>
      <c r="AT466" s="214" t="s">
        <v>178</v>
      </c>
      <c r="AU466" s="214" t="s">
        <v>81</v>
      </c>
      <c r="AV466" s="213" t="s">
        <v>176</v>
      </c>
      <c r="AW466" s="213" t="s">
        <v>35</v>
      </c>
      <c r="AX466" s="213" t="s">
        <v>79</v>
      </c>
      <c r="AY466" s="214" t="s">
        <v>169</v>
      </c>
    </row>
    <row r="467" spans="2:65" s="103" customFormat="1" ht="25.5" customHeight="1">
      <c r="B467" s="104"/>
      <c r="C467" s="185">
        <f>MAX($C$106:C466)+1</f>
        <v>51</v>
      </c>
      <c r="D467" s="185" t="s">
        <v>171</v>
      </c>
      <c r="E467" s="186" t="s">
        <v>551</v>
      </c>
      <c r="F467" s="187" t="s">
        <v>552</v>
      </c>
      <c r="G467" s="188" t="s">
        <v>174</v>
      </c>
      <c r="H467" s="189">
        <v>15</v>
      </c>
      <c r="I467" s="87"/>
      <c r="J467" s="190">
        <f>ROUND(I467*H467,2)</f>
        <v>0</v>
      </c>
      <c r="K467" s="187" t="s">
        <v>175</v>
      </c>
      <c r="L467" s="104"/>
      <c r="M467" s="191" t="s">
        <v>5</v>
      </c>
      <c r="N467" s="192" t="s">
        <v>42</v>
      </c>
      <c r="O467" s="105"/>
      <c r="P467" s="193">
        <f>O467*H467</f>
        <v>0</v>
      </c>
      <c r="Q467" s="193">
        <v>0.04555</v>
      </c>
      <c r="R467" s="193">
        <f>Q467*H467</f>
        <v>0.68325</v>
      </c>
      <c r="S467" s="193">
        <v>0</v>
      </c>
      <c r="T467" s="194">
        <f>S467*H467</f>
        <v>0</v>
      </c>
      <c r="AR467" s="93" t="s">
        <v>176</v>
      </c>
      <c r="AT467" s="93" t="s">
        <v>171</v>
      </c>
      <c r="AU467" s="93" t="s">
        <v>81</v>
      </c>
      <c r="AY467" s="93" t="s">
        <v>169</v>
      </c>
      <c r="BE467" s="195">
        <f>IF(N467="základní",J467,0)</f>
        <v>0</v>
      </c>
      <c r="BF467" s="195">
        <f>IF(N467="snížená",J467,0)</f>
        <v>0</v>
      </c>
      <c r="BG467" s="195">
        <f>IF(N467="zákl. přenesená",J467,0)</f>
        <v>0</v>
      </c>
      <c r="BH467" s="195">
        <f>IF(N467="sníž. přenesená",J467,0)</f>
        <v>0</v>
      </c>
      <c r="BI467" s="195">
        <f>IF(N467="nulová",J467,0)</f>
        <v>0</v>
      </c>
      <c r="BJ467" s="93" t="s">
        <v>79</v>
      </c>
      <c r="BK467" s="195">
        <f>ROUND(I467*H467,2)</f>
        <v>0</v>
      </c>
      <c r="BL467" s="93" t="s">
        <v>176</v>
      </c>
      <c r="BM467" s="93" t="s">
        <v>553</v>
      </c>
    </row>
    <row r="468" spans="2:47" s="103" customFormat="1" ht="391.5">
      <c r="B468" s="104"/>
      <c r="D468" s="198" t="s">
        <v>207</v>
      </c>
      <c r="F468" s="220" t="s">
        <v>548</v>
      </c>
      <c r="L468" s="104"/>
      <c r="M468" s="221"/>
      <c r="N468" s="105"/>
      <c r="O468" s="105"/>
      <c r="P468" s="105"/>
      <c r="Q468" s="105"/>
      <c r="R468" s="105"/>
      <c r="S468" s="105"/>
      <c r="T468" s="222"/>
      <c r="AT468" s="93" t="s">
        <v>207</v>
      </c>
      <c r="AU468" s="93" t="s">
        <v>81</v>
      </c>
    </row>
    <row r="469" spans="2:51" s="205" customFormat="1" ht="13.5">
      <c r="B469" s="204"/>
      <c r="D469" s="198" t="s">
        <v>178</v>
      </c>
      <c r="E469" s="206" t="s">
        <v>5</v>
      </c>
      <c r="F469" s="207" t="s">
        <v>554</v>
      </c>
      <c r="H469" s="208">
        <v>15</v>
      </c>
      <c r="L469" s="204"/>
      <c r="M469" s="209"/>
      <c r="N469" s="210"/>
      <c r="O469" s="210"/>
      <c r="P469" s="210"/>
      <c r="Q469" s="210"/>
      <c r="R469" s="210"/>
      <c r="S469" s="210"/>
      <c r="T469" s="211"/>
      <c r="AT469" s="206" t="s">
        <v>178</v>
      </c>
      <c r="AU469" s="206" t="s">
        <v>81</v>
      </c>
      <c r="AV469" s="205" t="s">
        <v>81</v>
      </c>
      <c r="AW469" s="205" t="s">
        <v>35</v>
      </c>
      <c r="AX469" s="205" t="s">
        <v>71</v>
      </c>
      <c r="AY469" s="206" t="s">
        <v>169</v>
      </c>
    </row>
    <row r="470" spans="2:51" s="213" customFormat="1" ht="13.5">
      <c r="B470" s="212"/>
      <c r="D470" s="198" t="s">
        <v>178</v>
      </c>
      <c r="E470" s="214" t="s">
        <v>5</v>
      </c>
      <c r="F470" s="215" t="s">
        <v>181</v>
      </c>
      <c r="H470" s="216">
        <v>15</v>
      </c>
      <c r="L470" s="212"/>
      <c r="M470" s="217"/>
      <c r="N470" s="218"/>
      <c r="O470" s="218"/>
      <c r="P470" s="218"/>
      <c r="Q470" s="218"/>
      <c r="R470" s="218"/>
      <c r="S470" s="218"/>
      <c r="T470" s="219"/>
      <c r="AT470" s="214" t="s">
        <v>178</v>
      </c>
      <c r="AU470" s="214" t="s">
        <v>81</v>
      </c>
      <c r="AV470" s="213" t="s">
        <v>176</v>
      </c>
      <c r="AW470" s="213" t="s">
        <v>35</v>
      </c>
      <c r="AX470" s="213" t="s">
        <v>79</v>
      </c>
      <c r="AY470" s="214" t="s">
        <v>169</v>
      </c>
    </row>
    <row r="471" spans="2:65" s="103" customFormat="1" ht="25.5" customHeight="1">
      <c r="B471" s="104"/>
      <c r="C471" s="185">
        <f>MAX($C$106:C470)+1</f>
        <v>52</v>
      </c>
      <c r="D471" s="185" t="s">
        <v>171</v>
      </c>
      <c r="E471" s="186" t="s">
        <v>555</v>
      </c>
      <c r="F471" s="187" t="s">
        <v>556</v>
      </c>
      <c r="G471" s="188" t="s">
        <v>174</v>
      </c>
      <c r="H471" s="189">
        <v>20</v>
      </c>
      <c r="I471" s="87"/>
      <c r="J471" s="190">
        <f>ROUND(I471*H471,2)</f>
        <v>0</v>
      </c>
      <c r="K471" s="187" t="s">
        <v>175</v>
      </c>
      <c r="L471" s="104"/>
      <c r="M471" s="191" t="s">
        <v>5</v>
      </c>
      <c r="N471" s="192" t="s">
        <v>42</v>
      </c>
      <c r="O471" s="105"/>
      <c r="P471" s="193">
        <f>O471*H471</f>
        <v>0</v>
      </c>
      <c r="Q471" s="193">
        <v>0.05455</v>
      </c>
      <c r="R471" s="193">
        <f>Q471*H471</f>
        <v>1.091</v>
      </c>
      <c r="S471" s="193">
        <v>0</v>
      </c>
      <c r="T471" s="194">
        <f>S471*H471</f>
        <v>0</v>
      </c>
      <c r="AR471" s="93" t="s">
        <v>176</v>
      </c>
      <c r="AT471" s="93" t="s">
        <v>171</v>
      </c>
      <c r="AU471" s="93" t="s">
        <v>81</v>
      </c>
      <c r="AY471" s="93" t="s">
        <v>169</v>
      </c>
      <c r="BE471" s="195">
        <f>IF(N471="základní",J471,0)</f>
        <v>0</v>
      </c>
      <c r="BF471" s="195">
        <f>IF(N471="snížená",J471,0)</f>
        <v>0</v>
      </c>
      <c r="BG471" s="195">
        <f>IF(N471="zákl. přenesená",J471,0)</f>
        <v>0</v>
      </c>
      <c r="BH471" s="195">
        <f>IF(N471="sníž. přenesená",J471,0)</f>
        <v>0</v>
      </c>
      <c r="BI471" s="195">
        <f>IF(N471="nulová",J471,0)</f>
        <v>0</v>
      </c>
      <c r="BJ471" s="93" t="s">
        <v>79</v>
      </c>
      <c r="BK471" s="195">
        <f>ROUND(I471*H471,2)</f>
        <v>0</v>
      </c>
      <c r="BL471" s="93" t="s">
        <v>176</v>
      </c>
      <c r="BM471" s="93" t="s">
        <v>557</v>
      </c>
    </row>
    <row r="472" spans="2:47" s="103" customFormat="1" ht="391.5">
      <c r="B472" s="104"/>
      <c r="D472" s="198" t="s">
        <v>207</v>
      </c>
      <c r="F472" s="220" t="s">
        <v>548</v>
      </c>
      <c r="L472" s="104"/>
      <c r="M472" s="221"/>
      <c r="N472" s="105"/>
      <c r="O472" s="105"/>
      <c r="P472" s="105"/>
      <c r="Q472" s="105"/>
      <c r="R472" s="105"/>
      <c r="S472" s="105"/>
      <c r="T472" s="222"/>
      <c r="AT472" s="93" t="s">
        <v>207</v>
      </c>
      <c r="AU472" s="93" t="s">
        <v>81</v>
      </c>
    </row>
    <row r="473" spans="2:51" s="205" customFormat="1" ht="13.5">
      <c r="B473" s="204"/>
      <c r="D473" s="198" t="s">
        <v>178</v>
      </c>
      <c r="E473" s="206" t="s">
        <v>5</v>
      </c>
      <c r="F473" s="207" t="s">
        <v>558</v>
      </c>
      <c r="H473" s="208">
        <v>5</v>
      </c>
      <c r="L473" s="204"/>
      <c r="M473" s="209"/>
      <c r="N473" s="210"/>
      <c r="O473" s="210"/>
      <c r="P473" s="210"/>
      <c r="Q473" s="210"/>
      <c r="R473" s="210"/>
      <c r="S473" s="210"/>
      <c r="T473" s="211"/>
      <c r="AT473" s="206" t="s">
        <v>178</v>
      </c>
      <c r="AU473" s="206" t="s">
        <v>81</v>
      </c>
      <c r="AV473" s="205" t="s">
        <v>81</v>
      </c>
      <c r="AW473" s="205" t="s">
        <v>35</v>
      </c>
      <c r="AX473" s="205" t="s">
        <v>71</v>
      </c>
      <c r="AY473" s="206" t="s">
        <v>169</v>
      </c>
    </row>
    <row r="474" spans="2:51" s="205" customFormat="1" ht="13.5">
      <c r="B474" s="204"/>
      <c r="D474" s="198" t="s">
        <v>178</v>
      </c>
      <c r="E474" s="206" t="s">
        <v>5</v>
      </c>
      <c r="F474" s="207" t="s">
        <v>559</v>
      </c>
      <c r="H474" s="208">
        <v>15</v>
      </c>
      <c r="L474" s="204"/>
      <c r="M474" s="209"/>
      <c r="N474" s="210"/>
      <c r="O474" s="210"/>
      <c r="P474" s="210"/>
      <c r="Q474" s="210"/>
      <c r="R474" s="210"/>
      <c r="S474" s="210"/>
      <c r="T474" s="211"/>
      <c r="AT474" s="206" t="s">
        <v>178</v>
      </c>
      <c r="AU474" s="206" t="s">
        <v>81</v>
      </c>
      <c r="AV474" s="205" t="s">
        <v>81</v>
      </c>
      <c r="AW474" s="205" t="s">
        <v>35</v>
      </c>
      <c r="AX474" s="205" t="s">
        <v>71</v>
      </c>
      <c r="AY474" s="206" t="s">
        <v>169</v>
      </c>
    </row>
    <row r="475" spans="2:51" s="213" customFormat="1" ht="13.5">
      <c r="B475" s="212"/>
      <c r="D475" s="198" t="s">
        <v>178</v>
      </c>
      <c r="E475" s="214" t="s">
        <v>5</v>
      </c>
      <c r="F475" s="215" t="s">
        <v>181</v>
      </c>
      <c r="H475" s="216">
        <v>20</v>
      </c>
      <c r="L475" s="212"/>
      <c r="M475" s="217"/>
      <c r="N475" s="218"/>
      <c r="O475" s="218"/>
      <c r="P475" s="218"/>
      <c r="Q475" s="218"/>
      <c r="R475" s="218"/>
      <c r="S475" s="218"/>
      <c r="T475" s="219"/>
      <c r="AT475" s="214" t="s">
        <v>178</v>
      </c>
      <c r="AU475" s="214" t="s">
        <v>81</v>
      </c>
      <c r="AV475" s="213" t="s">
        <v>176</v>
      </c>
      <c r="AW475" s="213" t="s">
        <v>35</v>
      </c>
      <c r="AX475" s="213" t="s">
        <v>79</v>
      </c>
      <c r="AY475" s="214" t="s">
        <v>169</v>
      </c>
    </row>
    <row r="476" spans="2:65" s="103" customFormat="1" ht="25.5" customHeight="1">
      <c r="B476" s="104"/>
      <c r="C476" s="185">
        <f>MAX($C$106:C475)+1</f>
        <v>53</v>
      </c>
      <c r="D476" s="185" t="s">
        <v>171</v>
      </c>
      <c r="E476" s="186" t="s">
        <v>560</v>
      </c>
      <c r="F476" s="187" t="s">
        <v>561</v>
      </c>
      <c r="G476" s="188" t="s">
        <v>174</v>
      </c>
      <c r="H476" s="189">
        <v>18</v>
      </c>
      <c r="I476" s="87"/>
      <c r="J476" s="190">
        <f>ROUND(I476*H476,2)</f>
        <v>0</v>
      </c>
      <c r="K476" s="187" t="s">
        <v>175</v>
      </c>
      <c r="L476" s="104"/>
      <c r="M476" s="191" t="s">
        <v>5</v>
      </c>
      <c r="N476" s="192" t="s">
        <v>42</v>
      </c>
      <c r="O476" s="105"/>
      <c r="P476" s="193">
        <f>O476*H476</f>
        <v>0</v>
      </c>
      <c r="Q476" s="193">
        <v>0.06355</v>
      </c>
      <c r="R476" s="193">
        <f>Q476*H476</f>
        <v>1.1439</v>
      </c>
      <c r="S476" s="193">
        <v>0</v>
      </c>
      <c r="T476" s="194">
        <f>S476*H476</f>
        <v>0</v>
      </c>
      <c r="AR476" s="93" t="s">
        <v>176</v>
      </c>
      <c r="AT476" s="93" t="s">
        <v>171</v>
      </c>
      <c r="AU476" s="93" t="s">
        <v>81</v>
      </c>
      <c r="AY476" s="93" t="s">
        <v>169</v>
      </c>
      <c r="BE476" s="195">
        <f>IF(N476="základní",J476,0)</f>
        <v>0</v>
      </c>
      <c r="BF476" s="195">
        <f>IF(N476="snížená",J476,0)</f>
        <v>0</v>
      </c>
      <c r="BG476" s="195">
        <f>IF(N476="zákl. přenesená",J476,0)</f>
        <v>0</v>
      </c>
      <c r="BH476" s="195">
        <f>IF(N476="sníž. přenesená",J476,0)</f>
        <v>0</v>
      </c>
      <c r="BI476" s="195">
        <f>IF(N476="nulová",J476,0)</f>
        <v>0</v>
      </c>
      <c r="BJ476" s="93" t="s">
        <v>79</v>
      </c>
      <c r="BK476" s="195">
        <f>ROUND(I476*H476,2)</f>
        <v>0</v>
      </c>
      <c r="BL476" s="93" t="s">
        <v>176</v>
      </c>
      <c r="BM476" s="93" t="s">
        <v>562</v>
      </c>
    </row>
    <row r="477" spans="2:47" s="103" customFormat="1" ht="391.5">
      <c r="B477" s="104"/>
      <c r="D477" s="198" t="s">
        <v>207</v>
      </c>
      <c r="F477" s="220" t="s">
        <v>548</v>
      </c>
      <c r="L477" s="104"/>
      <c r="M477" s="221"/>
      <c r="N477" s="105"/>
      <c r="O477" s="105"/>
      <c r="P477" s="105"/>
      <c r="Q477" s="105"/>
      <c r="R477" s="105"/>
      <c r="S477" s="105"/>
      <c r="T477" s="222"/>
      <c r="AT477" s="93" t="s">
        <v>207</v>
      </c>
      <c r="AU477" s="93" t="s">
        <v>81</v>
      </c>
    </row>
    <row r="478" spans="2:51" s="205" customFormat="1" ht="13.5">
      <c r="B478" s="204"/>
      <c r="D478" s="198" t="s">
        <v>178</v>
      </c>
      <c r="E478" s="206" t="s">
        <v>5</v>
      </c>
      <c r="F478" s="207" t="s">
        <v>563</v>
      </c>
      <c r="H478" s="208">
        <v>12</v>
      </c>
      <c r="L478" s="204"/>
      <c r="M478" s="209"/>
      <c r="N478" s="210"/>
      <c r="O478" s="210"/>
      <c r="P478" s="210"/>
      <c r="Q478" s="210"/>
      <c r="R478" s="210"/>
      <c r="S478" s="210"/>
      <c r="T478" s="211"/>
      <c r="AT478" s="206" t="s">
        <v>178</v>
      </c>
      <c r="AU478" s="206" t="s">
        <v>81</v>
      </c>
      <c r="AV478" s="205" t="s">
        <v>81</v>
      </c>
      <c r="AW478" s="205" t="s">
        <v>35</v>
      </c>
      <c r="AX478" s="205" t="s">
        <v>71</v>
      </c>
      <c r="AY478" s="206" t="s">
        <v>169</v>
      </c>
    </row>
    <row r="479" spans="2:51" s="205" customFormat="1" ht="13.5">
      <c r="B479" s="204"/>
      <c r="D479" s="198" t="s">
        <v>178</v>
      </c>
      <c r="E479" s="206" t="s">
        <v>5</v>
      </c>
      <c r="F479" s="207" t="s">
        <v>564</v>
      </c>
      <c r="H479" s="208">
        <v>6</v>
      </c>
      <c r="L479" s="204"/>
      <c r="M479" s="209"/>
      <c r="N479" s="210"/>
      <c r="O479" s="210"/>
      <c r="P479" s="210"/>
      <c r="Q479" s="210"/>
      <c r="R479" s="210"/>
      <c r="S479" s="210"/>
      <c r="T479" s="211"/>
      <c r="AT479" s="206" t="s">
        <v>178</v>
      </c>
      <c r="AU479" s="206" t="s">
        <v>81</v>
      </c>
      <c r="AV479" s="205" t="s">
        <v>81</v>
      </c>
      <c r="AW479" s="205" t="s">
        <v>35</v>
      </c>
      <c r="AX479" s="205" t="s">
        <v>71</v>
      </c>
      <c r="AY479" s="206" t="s">
        <v>169</v>
      </c>
    </row>
    <row r="480" spans="2:51" s="213" customFormat="1" ht="13.5">
      <c r="B480" s="212"/>
      <c r="D480" s="198" t="s">
        <v>178</v>
      </c>
      <c r="E480" s="214" t="s">
        <v>5</v>
      </c>
      <c r="F480" s="215" t="s">
        <v>181</v>
      </c>
      <c r="H480" s="216">
        <v>18</v>
      </c>
      <c r="L480" s="212"/>
      <c r="M480" s="217"/>
      <c r="N480" s="218"/>
      <c r="O480" s="218"/>
      <c r="P480" s="218"/>
      <c r="Q480" s="218"/>
      <c r="R480" s="218"/>
      <c r="S480" s="218"/>
      <c r="T480" s="219"/>
      <c r="AT480" s="214" t="s">
        <v>178</v>
      </c>
      <c r="AU480" s="214" t="s">
        <v>81</v>
      </c>
      <c r="AV480" s="213" t="s">
        <v>176</v>
      </c>
      <c r="AW480" s="213" t="s">
        <v>35</v>
      </c>
      <c r="AX480" s="213" t="s">
        <v>79</v>
      </c>
      <c r="AY480" s="214" t="s">
        <v>169</v>
      </c>
    </row>
    <row r="481" spans="2:65" s="103" customFormat="1" ht="25.5" customHeight="1">
      <c r="B481" s="104"/>
      <c r="C481" s="185">
        <f>MAX($C$106:C480)+1</f>
        <v>54</v>
      </c>
      <c r="D481" s="185" t="s">
        <v>171</v>
      </c>
      <c r="E481" s="186" t="s">
        <v>565</v>
      </c>
      <c r="F481" s="187" t="s">
        <v>566</v>
      </c>
      <c r="G481" s="188" t="s">
        <v>174</v>
      </c>
      <c r="H481" s="189">
        <v>6</v>
      </c>
      <c r="I481" s="87"/>
      <c r="J481" s="190">
        <f>ROUND(I481*H481,2)</f>
        <v>0</v>
      </c>
      <c r="K481" s="187" t="s">
        <v>175</v>
      </c>
      <c r="L481" s="104"/>
      <c r="M481" s="191" t="s">
        <v>5</v>
      </c>
      <c r="N481" s="192" t="s">
        <v>42</v>
      </c>
      <c r="O481" s="105"/>
      <c r="P481" s="193">
        <f>O481*H481</f>
        <v>0</v>
      </c>
      <c r="Q481" s="193">
        <v>0.07285</v>
      </c>
      <c r="R481" s="193">
        <f>Q481*H481</f>
        <v>0.4371</v>
      </c>
      <c r="S481" s="193">
        <v>0</v>
      </c>
      <c r="T481" s="194">
        <f>S481*H481</f>
        <v>0</v>
      </c>
      <c r="AR481" s="93" t="s">
        <v>176</v>
      </c>
      <c r="AT481" s="93" t="s">
        <v>171</v>
      </c>
      <c r="AU481" s="93" t="s">
        <v>81</v>
      </c>
      <c r="AY481" s="93" t="s">
        <v>169</v>
      </c>
      <c r="BE481" s="195">
        <f>IF(N481="základní",J481,0)</f>
        <v>0</v>
      </c>
      <c r="BF481" s="195">
        <f>IF(N481="snížená",J481,0)</f>
        <v>0</v>
      </c>
      <c r="BG481" s="195">
        <f>IF(N481="zákl. přenesená",J481,0)</f>
        <v>0</v>
      </c>
      <c r="BH481" s="195">
        <f>IF(N481="sníž. přenesená",J481,0)</f>
        <v>0</v>
      </c>
      <c r="BI481" s="195">
        <f>IF(N481="nulová",J481,0)</f>
        <v>0</v>
      </c>
      <c r="BJ481" s="93" t="s">
        <v>79</v>
      </c>
      <c r="BK481" s="195">
        <f>ROUND(I481*H481,2)</f>
        <v>0</v>
      </c>
      <c r="BL481" s="93" t="s">
        <v>176</v>
      </c>
      <c r="BM481" s="93" t="s">
        <v>567</v>
      </c>
    </row>
    <row r="482" spans="2:47" s="103" customFormat="1" ht="391.5">
      <c r="B482" s="104"/>
      <c r="D482" s="198" t="s">
        <v>207</v>
      </c>
      <c r="F482" s="220" t="s">
        <v>548</v>
      </c>
      <c r="L482" s="104"/>
      <c r="M482" s="221"/>
      <c r="N482" s="105"/>
      <c r="O482" s="105"/>
      <c r="P482" s="105"/>
      <c r="Q482" s="105"/>
      <c r="R482" s="105"/>
      <c r="S482" s="105"/>
      <c r="T482" s="222"/>
      <c r="AT482" s="93" t="s">
        <v>207</v>
      </c>
      <c r="AU482" s="93" t="s">
        <v>81</v>
      </c>
    </row>
    <row r="483" spans="2:51" s="205" customFormat="1" ht="13.5">
      <c r="B483" s="204"/>
      <c r="D483" s="198" t="s">
        <v>178</v>
      </c>
      <c r="E483" s="206" t="s">
        <v>5</v>
      </c>
      <c r="F483" s="207" t="s">
        <v>568</v>
      </c>
      <c r="H483" s="208">
        <v>6</v>
      </c>
      <c r="L483" s="204"/>
      <c r="M483" s="209"/>
      <c r="N483" s="210"/>
      <c r="O483" s="210"/>
      <c r="P483" s="210"/>
      <c r="Q483" s="210"/>
      <c r="R483" s="210"/>
      <c r="S483" s="210"/>
      <c r="T483" s="211"/>
      <c r="AT483" s="206" t="s">
        <v>178</v>
      </c>
      <c r="AU483" s="206" t="s">
        <v>81</v>
      </c>
      <c r="AV483" s="205" t="s">
        <v>81</v>
      </c>
      <c r="AW483" s="205" t="s">
        <v>35</v>
      </c>
      <c r="AX483" s="205" t="s">
        <v>71</v>
      </c>
      <c r="AY483" s="206" t="s">
        <v>169</v>
      </c>
    </row>
    <row r="484" spans="2:51" s="213" customFormat="1" ht="13.5">
      <c r="B484" s="212"/>
      <c r="D484" s="198" t="s">
        <v>178</v>
      </c>
      <c r="E484" s="214" t="s">
        <v>5</v>
      </c>
      <c r="F484" s="215" t="s">
        <v>181</v>
      </c>
      <c r="H484" s="216">
        <v>6</v>
      </c>
      <c r="L484" s="212"/>
      <c r="M484" s="217"/>
      <c r="N484" s="218"/>
      <c r="O484" s="218"/>
      <c r="P484" s="218"/>
      <c r="Q484" s="218"/>
      <c r="R484" s="218"/>
      <c r="S484" s="218"/>
      <c r="T484" s="219"/>
      <c r="AT484" s="214" t="s">
        <v>178</v>
      </c>
      <c r="AU484" s="214" t="s">
        <v>81</v>
      </c>
      <c r="AV484" s="213" t="s">
        <v>176</v>
      </c>
      <c r="AW484" s="213" t="s">
        <v>35</v>
      </c>
      <c r="AX484" s="213" t="s">
        <v>79</v>
      </c>
      <c r="AY484" s="214" t="s">
        <v>169</v>
      </c>
    </row>
    <row r="485" spans="2:65" s="103" customFormat="1" ht="25.5" customHeight="1">
      <c r="B485" s="104"/>
      <c r="C485" s="185">
        <f>MAX($C$106:C484)+1</f>
        <v>55</v>
      </c>
      <c r="D485" s="185" t="s">
        <v>171</v>
      </c>
      <c r="E485" s="186" t="s">
        <v>569</v>
      </c>
      <c r="F485" s="187" t="s">
        <v>570</v>
      </c>
      <c r="G485" s="188" t="s">
        <v>174</v>
      </c>
      <c r="H485" s="189">
        <v>3</v>
      </c>
      <c r="I485" s="87"/>
      <c r="J485" s="190">
        <f>ROUND(I485*H485,2)</f>
        <v>0</v>
      </c>
      <c r="K485" s="187" t="s">
        <v>175</v>
      </c>
      <c r="L485" s="104"/>
      <c r="M485" s="191" t="s">
        <v>5</v>
      </c>
      <c r="N485" s="192" t="s">
        <v>42</v>
      </c>
      <c r="O485" s="105"/>
      <c r="P485" s="193">
        <f>O485*H485</f>
        <v>0</v>
      </c>
      <c r="Q485" s="193">
        <v>0.08185</v>
      </c>
      <c r="R485" s="193">
        <f>Q485*H485</f>
        <v>0.24555000000000002</v>
      </c>
      <c r="S485" s="193">
        <v>0</v>
      </c>
      <c r="T485" s="194">
        <f>S485*H485</f>
        <v>0</v>
      </c>
      <c r="AR485" s="93" t="s">
        <v>176</v>
      </c>
      <c r="AT485" s="93" t="s">
        <v>171</v>
      </c>
      <c r="AU485" s="93" t="s">
        <v>81</v>
      </c>
      <c r="AY485" s="93" t="s">
        <v>169</v>
      </c>
      <c r="BE485" s="195">
        <f>IF(N485="základní",J485,0)</f>
        <v>0</v>
      </c>
      <c r="BF485" s="195">
        <f>IF(N485="snížená",J485,0)</f>
        <v>0</v>
      </c>
      <c r="BG485" s="195">
        <f>IF(N485="zákl. přenesená",J485,0)</f>
        <v>0</v>
      </c>
      <c r="BH485" s="195">
        <f>IF(N485="sníž. přenesená",J485,0)</f>
        <v>0</v>
      </c>
      <c r="BI485" s="195">
        <f>IF(N485="nulová",J485,0)</f>
        <v>0</v>
      </c>
      <c r="BJ485" s="93" t="s">
        <v>79</v>
      </c>
      <c r="BK485" s="195">
        <f>ROUND(I485*H485,2)</f>
        <v>0</v>
      </c>
      <c r="BL485" s="93" t="s">
        <v>176</v>
      </c>
      <c r="BM485" s="93" t="s">
        <v>571</v>
      </c>
    </row>
    <row r="486" spans="2:47" s="103" customFormat="1" ht="391.5">
      <c r="B486" s="104"/>
      <c r="D486" s="198" t="s">
        <v>207</v>
      </c>
      <c r="F486" s="220" t="s">
        <v>548</v>
      </c>
      <c r="L486" s="104"/>
      <c r="M486" s="221"/>
      <c r="N486" s="105"/>
      <c r="O486" s="105"/>
      <c r="P486" s="105"/>
      <c r="Q486" s="105"/>
      <c r="R486" s="105"/>
      <c r="S486" s="105"/>
      <c r="T486" s="222"/>
      <c r="AT486" s="93" t="s">
        <v>207</v>
      </c>
      <c r="AU486" s="93" t="s">
        <v>81</v>
      </c>
    </row>
    <row r="487" spans="2:51" s="205" customFormat="1" ht="13.5">
      <c r="B487" s="204"/>
      <c r="D487" s="198" t="s">
        <v>178</v>
      </c>
      <c r="E487" s="206" t="s">
        <v>5</v>
      </c>
      <c r="F487" s="207" t="s">
        <v>572</v>
      </c>
      <c r="H487" s="208">
        <v>3</v>
      </c>
      <c r="L487" s="204"/>
      <c r="M487" s="209"/>
      <c r="N487" s="210"/>
      <c r="O487" s="210"/>
      <c r="P487" s="210"/>
      <c r="Q487" s="210"/>
      <c r="R487" s="210"/>
      <c r="S487" s="210"/>
      <c r="T487" s="211"/>
      <c r="AT487" s="206" t="s">
        <v>178</v>
      </c>
      <c r="AU487" s="206" t="s">
        <v>81</v>
      </c>
      <c r="AV487" s="205" t="s">
        <v>81</v>
      </c>
      <c r="AW487" s="205" t="s">
        <v>35</v>
      </c>
      <c r="AX487" s="205" t="s">
        <v>71</v>
      </c>
      <c r="AY487" s="206" t="s">
        <v>169</v>
      </c>
    </row>
    <row r="488" spans="2:51" s="213" customFormat="1" ht="13.5">
      <c r="B488" s="212"/>
      <c r="D488" s="198" t="s">
        <v>178</v>
      </c>
      <c r="E488" s="214" t="s">
        <v>5</v>
      </c>
      <c r="F488" s="215" t="s">
        <v>181</v>
      </c>
      <c r="H488" s="216">
        <v>3</v>
      </c>
      <c r="L488" s="212"/>
      <c r="M488" s="217"/>
      <c r="N488" s="218"/>
      <c r="O488" s="218"/>
      <c r="P488" s="218"/>
      <c r="Q488" s="218"/>
      <c r="R488" s="218"/>
      <c r="S488" s="218"/>
      <c r="T488" s="219"/>
      <c r="AT488" s="214" t="s">
        <v>178</v>
      </c>
      <c r="AU488" s="214" t="s">
        <v>81</v>
      </c>
      <c r="AV488" s="213" t="s">
        <v>176</v>
      </c>
      <c r="AW488" s="213" t="s">
        <v>35</v>
      </c>
      <c r="AX488" s="213" t="s">
        <v>79</v>
      </c>
      <c r="AY488" s="214" t="s">
        <v>169</v>
      </c>
    </row>
    <row r="489" spans="2:65" s="103" customFormat="1" ht="25.5" customHeight="1">
      <c r="B489" s="104"/>
      <c r="C489" s="185">
        <f>MAX($C$106:C488)+1</f>
        <v>56</v>
      </c>
      <c r="D489" s="185" t="s">
        <v>171</v>
      </c>
      <c r="E489" s="186" t="s">
        <v>573</v>
      </c>
      <c r="F489" s="187" t="s">
        <v>574</v>
      </c>
      <c r="G489" s="188" t="s">
        <v>174</v>
      </c>
      <c r="H489" s="189">
        <v>3</v>
      </c>
      <c r="I489" s="87"/>
      <c r="J489" s="190">
        <f>ROUND(I489*H489,2)</f>
        <v>0</v>
      </c>
      <c r="K489" s="187" t="s">
        <v>175</v>
      </c>
      <c r="L489" s="104"/>
      <c r="M489" s="191" t="s">
        <v>5</v>
      </c>
      <c r="N489" s="192" t="s">
        <v>42</v>
      </c>
      <c r="O489" s="105"/>
      <c r="P489" s="193">
        <f>O489*H489</f>
        <v>0</v>
      </c>
      <c r="Q489" s="193">
        <v>0.09105</v>
      </c>
      <c r="R489" s="193">
        <f>Q489*H489</f>
        <v>0.27315</v>
      </c>
      <c r="S489" s="193">
        <v>0</v>
      </c>
      <c r="T489" s="194">
        <f>S489*H489</f>
        <v>0</v>
      </c>
      <c r="AR489" s="93" t="s">
        <v>176</v>
      </c>
      <c r="AT489" s="93" t="s">
        <v>171</v>
      </c>
      <c r="AU489" s="93" t="s">
        <v>81</v>
      </c>
      <c r="AY489" s="93" t="s">
        <v>169</v>
      </c>
      <c r="BE489" s="195">
        <f>IF(N489="základní",J489,0)</f>
        <v>0</v>
      </c>
      <c r="BF489" s="195">
        <f>IF(N489="snížená",J489,0)</f>
        <v>0</v>
      </c>
      <c r="BG489" s="195">
        <f>IF(N489="zákl. přenesená",J489,0)</f>
        <v>0</v>
      </c>
      <c r="BH489" s="195">
        <f>IF(N489="sníž. přenesená",J489,0)</f>
        <v>0</v>
      </c>
      <c r="BI489" s="195">
        <f>IF(N489="nulová",J489,0)</f>
        <v>0</v>
      </c>
      <c r="BJ489" s="93" t="s">
        <v>79</v>
      </c>
      <c r="BK489" s="195">
        <f>ROUND(I489*H489,2)</f>
        <v>0</v>
      </c>
      <c r="BL489" s="93" t="s">
        <v>176</v>
      </c>
      <c r="BM489" s="93" t="s">
        <v>575</v>
      </c>
    </row>
    <row r="490" spans="2:47" s="103" customFormat="1" ht="391.5">
      <c r="B490" s="104"/>
      <c r="D490" s="198" t="s">
        <v>207</v>
      </c>
      <c r="F490" s="220" t="s">
        <v>548</v>
      </c>
      <c r="L490" s="104"/>
      <c r="M490" s="221"/>
      <c r="N490" s="105"/>
      <c r="O490" s="105"/>
      <c r="P490" s="105"/>
      <c r="Q490" s="105"/>
      <c r="R490" s="105"/>
      <c r="S490" s="105"/>
      <c r="T490" s="222"/>
      <c r="AT490" s="93" t="s">
        <v>207</v>
      </c>
      <c r="AU490" s="93" t="s">
        <v>81</v>
      </c>
    </row>
    <row r="491" spans="2:51" s="205" customFormat="1" ht="13.5">
      <c r="B491" s="204"/>
      <c r="D491" s="198" t="s">
        <v>178</v>
      </c>
      <c r="E491" s="206" t="s">
        <v>5</v>
      </c>
      <c r="F491" s="207" t="s">
        <v>576</v>
      </c>
      <c r="H491" s="208">
        <v>3</v>
      </c>
      <c r="L491" s="204"/>
      <c r="M491" s="209"/>
      <c r="N491" s="210"/>
      <c r="O491" s="210"/>
      <c r="P491" s="210"/>
      <c r="Q491" s="210"/>
      <c r="R491" s="210"/>
      <c r="S491" s="210"/>
      <c r="T491" s="211"/>
      <c r="AT491" s="206" t="s">
        <v>178</v>
      </c>
      <c r="AU491" s="206" t="s">
        <v>81</v>
      </c>
      <c r="AV491" s="205" t="s">
        <v>81</v>
      </c>
      <c r="AW491" s="205" t="s">
        <v>35</v>
      </c>
      <c r="AX491" s="205" t="s">
        <v>71</v>
      </c>
      <c r="AY491" s="206" t="s">
        <v>169</v>
      </c>
    </row>
    <row r="492" spans="2:51" s="213" customFormat="1" ht="13.5">
      <c r="B492" s="212"/>
      <c r="D492" s="198" t="s">
        <v>178</v>
      </c>
      <c r="E492" s="214" t="s">
        <v>5</v>
      </c>
      <c r="F492" s="215" t="s">
        <v>181</v>
      </c>
      <c r="H492" s="216">
        <v>3</v>
      </c>
      <c r="L492" s="212"/>
      <c r="M492" s="217"/>
      <c r="N492" s="218"/>
      <c r="O492" s="218"/>
      <c r="P492" s="218"/>
      <c r="Q492" s="218"/>
      <c r="R492" s="218"/>
      <c r="S492" s="218"/>
      <c r="T492" s="219"/>
      <c r="AT492" s="214" t="s">
        <v>178</v>
      </c>
      <c r="AU492" s="214" t="s">
        <v>81</v>
      </c>
      <c r="AV492" s="213" t="s">
        <v>176</v>
      </c>
      <c r="AW492" s="213" t="s">
        <v>35</v>
      </c>
      <c r="AX492" s="213" t="s">
        <v>79</v>
      </c>
      <c r="AY492" s="214" t="s">
        <v>169</v>
      </c>
    </row>
    <row r="493" spans="2:65" s="103" customFormat="1" ht="25.5" customHeight="1">
      <c r="B493" s="104"/>
      <c r="C493" s="185">
        <f>MAX($C$106:C492)+1</f>
        <v>57</v>
      </c>
      <c r="D493" s="185" t="s">
        <v>171</v>
      </c>
      <c r="E493" s="186" t="s">
        <v>577</v>
      </c>
      <c r="F493" s="187" t="s">
        <v>578</v>
      </c>
      <c r="G493" s="188" t="s">
        <v>174</v>
      </c>
      <c r="H493" s="189">
        <v>10</v>
      </c>
      <c r="I493" s="87"/>
      <c r="J493" s="190">
        <f>ROUND(I493*H493,2)</f>
        <v>0</v>
      </c>
      <c r="K493" s="187" t="s">
        <v>175</v>
      </c>
      <c r="L493" s="104"/>
      <c r="M493" s="191" t="s">
        <v>5</v>
      </c>
      <c r="N493" s="192" t="s">
        <v>42</v>
      </c>
      <c r="O493" s="105"/>
      <c r="P493" s="193">
        <f>O493*H493</f>
        <v>0</v>
      </c>
      <c r="Q493" s="193">
        <v>0.10905</v>
      </c>
      <c r="R493" s="193">
        <f>Q493*H493</f>
        <v>1.0905</v>
      </c>
      <c r="S493" s="193">
        <v>0</v>
      </c>
      <c r="T493" s="194">
        <f>S493*H493</f>
        <v>0</v>
      </c>
      <c r="AR493" s="93" t="s">
        <v>176</v>
      </c>
      <c r="AT493" s="93" t="s">
        <v>171</v>
      </c>
      <c r="AU493" s="93" t="s">
        <v>81</v>
      </c>
      <c r="AY493" s="93" t="s">
        <v>169</v>
      </c>
      <c r="BE493" s="195">
        <f>IF(N493="základní",J493,0)</f>
        <v>0</v>
      </c>
      <c r="BF493" s="195">
        <f>IF(N493="snížená",J493,0)</f>
        <v>0</v>
      </c>
      <c r="BG493" s="195">
        <f>IF(N493="zákl. přenesená",J493,0)</f>
        <v>0</v>
      </c>
      <c r="BH493" s="195">
        <f>IF(N493="sníž. přenesená",J493,0)</f>
        <v>0</v>
      </c>
      <c r="BI493" s="195">
        <f>IF(N493="nulová",J493,0)</f>
        <v>0</v>
      </c>
      <c r="BJ493" s="93" t="s">
        <v>79</v>
      </c>
      <c r="BK493" s="195">
        <f>ROUND(I493*H493,2)</f>
        <v>0</v>
      </c>
      <c r="BL493" s="93" t="s">
        <v>176</v>
      </c>
      <c r="BM493" s="93" t="s">
        <v>579</v>
      </c>
    </row>
    <row r="494" spans="2:47" s="103" customFormat="1" ht="391.5">
      <c r="B494" s="104"/>
      <c r="D494" s="198" t="s">
        <v>207</v>
      </c>
      <c r="F494" s="220" t="s">
        <v>548</v>
      </c>
      <c r="L494" s="104"/>
      <c r="M494" s="221"/>
      <c r="N494" s="105"/>
      <c r="O494" s="105"/>
      <c r="P494" s="105"/>
      <c r="Q494" s="105"/>
      <c r="R494" s="105"/>
      <c r="S494" s="105"/>
      <c r="T494" s="222"/>
      <c r="AT494" s="93" t="s">
        <v>207</v>
      </c>
      <c r="AU494" s="93" t="s">
        <v>81</v>
      </c>
    </row>
    <row r="495" spans="2:51" s="205" customFormat="1" ht="13.5">
      <c r="B495" s="204"/>
      <c r="D495" s="198" t="s">
        <v>178</v>
      </c>
      <c r="E495" s="206" t="s">
        <v>5</v>
      </c>
      <c r="F495" s="207" t="s">
        <v>580</v>
      </c>
      <c r="H495" s="208">
        <v>5</v>
      </c>
      <c r="L495" s="204"/>
      <c r="M495" s="209"/>
      <c r="N495" s="210"/>
      <c r="O495" s="210"/>
      <c r="P495" s="210"/>
      <c r="Q495" s="210"/>
      <c r="R495" s="210"/>
      <c r="S495" s="210"/>
      <c r="T495" s="211"/>
      <c r="AT495" s="206" t="s">
        <v>178</v>
      </c>
      <c r="AU495" s="206" t="s">
        <v>81</v>
      </c>
      <c r="AV495" s="205" t="s">
        <v>81</v>
      </c>
      <c r="AW495" s="205" t="s">
        <v>35</v>
      </c>
      <c r="AX495" s="205" t="s">
        <v>71</v>
      </c>
      <c r="AY495" s="206" t="s">
        <v>169</v>
      </c>
    </row>
    <row r="496" spans="2:51" s="205" customFormat="1" ht="13.5">
      <c r="B496" s="204"/>
      <c r="D496" s="198" t="s">
        <v>178</v>
      </c>
      <c r="E496" s="206" t="s">
        <v>5</v>
      </c>
      <c r="F496" s="207" t="s">
        <v>581</v>
      </c>
      <c r="H496" s="208">
        <v>5</v>
      </c>
      <c r="L496" s="204"/>
      <c r="M496" s="209"/>
      <c r="N496" s="210"/>
      <c r="O496" s="210"/>
      <c r="P496" s="210"/>
      <c r="Q496" s="210"/>
      <c r="R496" s="210"/>
      <c r="S496" s="210"/>
      <c r="T496" s="211"/>
      <c r="AT496" s="206" t="s">
        <v>178</v>
      </c>
      <c r="AU496" s="206" t="s">
        <v>81</v>
      </c>
      <c r="AV496" s="205" t="s">
        <v>81</v>
      </c>
      <c r="AW496" s="205" t="s">
        <v>35</v>
      </c>
      <c r="AX496" s="205" t="s">
        <v>71</v>
      </c>
      <c r="AY496" s="206" t="s">
        <v>169</v>
      </c>
    </row>
    <row r="497" spans="2:51" s="213" customFormat="1" ht="13.5">
      <c r="B497" s="212"/>
      <c r="D497" s="198" t="s">
        <v>178</v>
      </c>
      <c r="E497" s="214" t="s">
        <v>5</v>
      </c>
      <c r="F497" s="215" t="s">
        <v>181</v>
      </c>
      <c r="H497" s="216">
        <v>10</v>
      </c>
      <c r="L497" s="212"/>
      <c r="M497" s="217"/>
      <c r="N497" s="218"/>
      <c r="O497" s="218"/>
      <c r="P497" s="218"/>
      <c r="Q497" s="218"/>
      <c r="R497" s="218"/>
      <c r="S497" s="218"/>
      <c r="T497" s="219"/>
      <c r="AT497" s="214" t="s">
        <v>178</v>
      </c>
      <c r="AU497" s="214" t="s">
        <v>81</v>
      </c>
      <c r="AV497" s="213" t="s">
        <v>176</v>
      </c>
      <c r="AW497" s="213" t="s">
        <v>35</v>
      </c>
      <c r="AX497" s="213" t="s">
        <v>79</v>
      </c>
      <c r="AY497" s="214" t="s">
        <v>169</v>
      </c>
    </row>
    <row r="498" spans="2:65" s="103" customFormat="1" ht="25.5" customHeight="1">
      <c r="B498" s="104"/>
      <c r="C498" s="185">
        <f>MAX($C$106:C497)+1</f>
        <v>58</v>
      </c>
      <c r="D498" s="185" t="s">
        <v>171</v>
      </c>
      <c r="E498" s="186" t="s">
        <v>582</v>
      </c>
      <c r="F498" s="187" t="s">
        <v>583</v>
      </c>
      <c r="G498" s="188" t="s">
        <v>174</v>
      </c>
      <c r="H498" s="189">
        <v>8</v>
      </c>
      <c r="I498" s="87"/>
      <c r="J498" s="190">
        <f>ROUND(I498*H498,2)</f>
        <v>0</v>
      </c>
      <c r="K498" s="187" t="s">
        <v>175</v>
      </c>
      <c r="L498" s="104"/>
      <c r="M498" s="191" t="s">
        <v>5</v>
      </c>
      <c r="N498" s="192" t="s">
        <v>42</v>
      </c>
      <c r="O498" s="105"/>
      <c r="P498" s="193">
        <f>O498*H498</f>
        <v>0</v>
      </c>
      <c r="Q498" s="193">
        <v>0.11805</v>
      </c>
      <c r="R498" s="193">
        <f>Q498*H498</f>
        <v>0.9444</v>
      </c>
      <c r="S498" s="193">
        <v>0</v>
      </c>
      <c r="T498" s="194">
        <f>S498*H498</f>
        <v>0</v>
      </c>
      <c r="AR498" s="93" t="s">
        <v>176</v>
      </c>
      <c r="AT498" s="93" t="s">
        <v>171</v>
      </c>
      <c r="AU498" s="93" t="s">
        <v>81</v>
      </c>
      <c r="AY498" s="93" t="s">
        <v>169</v>
      </c>
      <c r="BE498" s="195">
        <f>IF(N498="základní",J498,0)</f>
        <v>0</v>
      </c>
      <c r="BF498" s="195">
        <f>IF(N498="snížená",J498,0)</f>
        <v>0</v>
      </c>
      <c r="BG498" s="195">
        <f>IF(N498="zákl. přenesená",J498,0)</f>
        <v>0</v>
      </c>
      <c r="BH498" s="195">
        <f>IF(N498="sníž. přenesená",J498,0)</f>
        <v>0</v>
      </c>
      <c r="BI498" s="195">
        <f>IF(N498="nulová",J498,0)</f>
        <v>0</v>
      </c>
      <c r="BJ498" s="93" t="s">
        <v>79</v>
      </c>
      <c r="BK498" s="195">
        <f>ROUND(I498*H498,2)</f>
        <v>0</v>
      </c>
      <c r="BL498" s="93" t="s">
        <v>176</v>
      </c>
      <c r="BM498" s="93" t="s">
        <v>584</v>
      </c>
    </row>
    <row r="499" spans="2:47" s="103" customFormat="1" ht="391.5">
      <c r="B499" s="104"/>
      <c r="D499" s="198" t="s">
        <v>207</v>
      </c>
      <c r="F499" s="220" t="s">
        <v>548</v>
      </c>
      <c r="L499" s="104"/>
      <c r="M499" s="221"/>
      <c r="N499" s="105"/>
      <c r="O499" s="105"/>
      <c r="P499" s="105"/>
      <c r="Q499" s="105"/>
      <c r="R499" s="105"/>
      <c r="S499" s="105"/>
      <c r="T499" s="222"/>
      <c r="AT499" s="93" t="s">
        <v>207</v>
      </c>
      <c r="AU499" s="93" t="s">
        <v>81</v>
      </c>
    </row>
    <row r="500" spans="2:51" s="205" customFormat="1" ht="13.5">
      <c r="B500" s="204"/>
      <c r="D500" s="198" t="s">
        <v>178</v>
      </c>
      <c r="E500" s="206" t="s">
        <v>5</v>
      </c>
      <c r="F500" s="207" t="s">
        <v>585</v>
      </c>
      <c r="H500" s="208">
        <v>5</v>
      </c>
      <c r="L500" s="204"/>
      <c r="M500" s="209"/>
      <c r="N500" s="210"/>
      <c r="O500" s="210"/>
      <c r="P500" s="210"/>
      <c r="Q500" s="210"/>
      <c r="R500" s="210"/>
      <c r="S500" s="210"/>
      <c r="T500" s="211"/>
      <c r="AT500" s="206" t="s">
        <v>178</v>
      </c>
      <c r="AU500" s="206" t="s">
        <v>81</v>
      </c>
      <c r="AV500" s="205" t="s">
        <v>81</v>
      </c>
      <c r="AW500" s="205" t="s">
        <v>35</v>
      </c>
      <c r="AX500" s="205" t="s">
        <v>71</v>
      </c>
      <c r="AY500" s="206" t="s">
        <v>169</v>
      </c>
    </row>
    <row r="501" spans="2:51" s="205" customFormat="1" ht="13.5">
      <c r="B501" s="204"/>
      <c r="D501" s="198" t="s">
        <v>178</v>
      </c>
      <c r="E501" s="206" t="s">
        <v>5</v>
      </c>
      <c r="F501" s="207" t="s">
        <v>586</v>
      </c>
      <c r="H501" s="208">
        <v>3</v>
      </c>
      <c r="L501" s="204"/>
      <c r="M501" s="209"/>
      <c r="N501" s="210"/>
      <c r="O501" s="210"/>
      <c r="P501" s="210"/>
      <c r="Q501" s="210"/>
      <c r="R501" s="210"/>
      <c r="S501" s="210"/>
      <c r="T501" s="211"/>
      <c r="AT501" s="206" t="s">
        <v>178</v>
      </c>
      <c r="AU501" s="206" t="s">
        <v>81</v>
      </c>
      <c r="AV501" s="205" t="s">
        <v>81</v>
      </c>
      <c r="AW501" s="205" t="s">
        <v>35</v>
      </c>
      <c r="AX501" s="205" t="s">
        <v>71</v>
      </c>
      <c r="AY501" s="206" t="s">
        <v>169</v>
      </c>
    </row>
    <row r="502" spans="2:51" s="213" customFormat="1" ht="13.5">
      <c r="B502" s="212"/>
      <c r="D502" s="198" t="s">
        <v>178</v>
      </c>
      <c r="E502" s="214" t="s">
        <v>5</v>
      </c>
      <c r="F502" s="215" t="s">
        <v>181</v>
      </c>
      <c r="H502" s="216">
        <v>8</v>
      </c>
      <c r="L502" s="212"/>
      <c r="M502" s="217"/>
      <c r="N502" s="218"/>
      <c r="O502" s="218"/>
      <c r="P502" s="218"/>
      <c r="Q502" s="218"/>
      <c r="R502" s="218"/>
      <c r="S502" s="218"/>
      <c r="T502" s="219"/>
      <c r="AT502" s="214" t="s">
        <v>178</v>
      </c>
      <c r="AU502" s="214" t="s">
        <v>81</v>
      </c>
      <c r="AV502" s="213" t="s">
        <v>176</v>
      </c>
      <c r="AW502" s="213" t="s">
        <v>35</v>
      </c>
      <c r="AX502" s="213" t="s">
        <v>79</v>
      </c>
      <c r="AY502" s="214" t="s">
        <v>169</v>
      </c>
    </row>
    <row r="503" spans="2:65" s="103" customFormat="1" ht="25.5" customHeight="1">
      <c r="B503" s="104"/>
      <c r="C503" s="185">
        <f>MAX($C$106:C502)+1</f>
        <v>59</v>
      </c>
      <c r="D503" s="185" t="s">
        <v>171</v>
      </c>
      <c r="E503" s="186" t="s">
        <v>587</v>
      </c>
      <c r="F503" s="187" t="s">
        <v>588</v>
      </c>
      <c r="G503" s="188" t="s">
        <v>174</v>
      </c>
      <c r="H503" s="189">
        <v>3</v>
      </c>
      <c r="I503" s="87"/>
      <c r="J503" s="190">
        <f>ROUND(I503*H503,2)</f>
        <v>0</v>
      </c>
      <c r="K503" s="187" t="s">
        <v>175</v>
      </c>
      <c r="L503" s="104"/>
      <c r="M503" s="191" t="s">
        <v>5</v>
      </c>
      <c r="N503" s="192" t="s">
        <v>42</v>
      </c>
      <c r="O503" s="105"/>
      <c r="P503" s="193">
        <f>O503*H503</f>
        <v>0</v>
      </c>
      <c r="Q503" s="193">
        <v>0.12705</v>
      </c>
      <c r="R503" s="193">
        <f>Q503*H503</f>
        <v>0.38115</v>
      </c>
      <c r="S503" s="193">
        <v>0</v>
      </c>
      <c r="T503" s="194">
        <f>S503*H503</f>
        <v>0</v>
      </c>
      <c r="AR503" s="93" t="s">
        <v>176</v>
      </c>
      <c r="AT503" s="93" t="s">
        <v>171</v>
      </c>
      <c r="AU503" s="93" t="s">
        <v>81</v>
      </c>
      <c r="AY503" s="93" t="s">
        <v>169</v>
      </c>
      <c r="BE503" s="195">
        <f>IF(N503="základní",J503,0)</f>
        <v>0</v>
      </c>
      <c r="BF503" s="195">
        <f>IF(N503="snížená",J503,0)</f>
        <v>0</v>
      </c>
      <c r="BG503" s="195">
        <f>IF(N503="zákl. přenesená",J503,0)</f>
        <v>0</v>
      </c>
      <c r="BH503" s="195">
        <f>IF(N503="sníž. přenesená",J503,0)</f>
        <v>0</v>
      </c>
      <c r="BI503" s="195">
        <f>IF(N503="nulová",J503,0)</f>
        <v>0</v>
      </c>
      <c r="BJ503" s="93" t="s">
        <v>79</v>
      </c>
      <c r="BK503" s="195">
        <f>ROUND(I503*H503,2)</f>
        <v>0</v>
      </c>
      <c r="BL503" s="93" t="s">
        <v>176</v>
      </c>
      <c r="BM503" s="93" t="s">
        <v>589</v>
      </c>
    </row>
    <row r="504" spans="2:47" s="103" customFormat="1" ht="391.5">
      <c r="B504" s="104"/>
      <c r="D504" s="198" t="s">
        <v>207</v>
      </c>
      <c r="F504" s="220" t="s">
        <v>548</v>
      </c>
      <c r="L504" s="104"/>
      <c r="M504" s="221"/>
      <c r="N504" s="105"/>
      <c r="O504" s="105"/>
      <c r="P504" s="105"/>
      <c r="Q504" s="105"/>
      <c r="R504" s="105"/>
      <c r="S504" s="105"/>
      <c r="T504" s="222"/>
      <c r="AT504" s="93" t="s">
        <v>207</v>
      </c>
      <c r="AU504" s="93" t="s">
        <v>81</v>
      </c>
    </row>
    <row r="505" spans="2:51" s="205" customFormat="1" ht="13.5">
      <c r="B505" s="204"/>
      <c r="D505" s="198" t="s">
        <v>178</v>
      </c>
      <c r="E505" s="206" t="s">
        <v>5</v>
      </c>
      <c r="F505" s="207" t="s">
        <v>590</v>
      </c>
      <c r="H505" s="208">
        <v>3</v>
      </c>
      <c r="L505" s="204"/>
      <c r="M505" s="209"/>
      <c r="N505" s="210"/>
      <c r="O505" s="210"/>
      <c r="P505" s="210"/>
      <c r="Q505" s="210"/>
      <c r="R505" s="210"/>
      <c r="S505" s="210"/>
      <c r="T505" s="211"/>
      <c r="AT505" s="206" t="s">
        <v>178</v>
      </c>
      <c r="AU505" s="206" t="s">
        <v>81</v>
      </c>
      <c r="AV505" s="205" t="s">
        <v>81</v>
      </c>
      <c r="AW505" s="205" t="s">
        <v>35</v>
      </c>
      <c r="AX505" s="205" t="s">
        <v>71</v>
      </c>
      <c r="AY505" s="206" t="s">
        <v>169</v>
      </c>
    </row>
    <row r="506" spans="2:51" s="213" customFormat="1" ht="13.5">
      <c r="B506" s="212"/>
      <c r="D506" s="198" t="s">
        <v>178</v>
      </c>
      <c r="E506" s="214" t="s">
        <v>5</v>
      </c>
      <c r="F506" s="215" t="s">
        <v>181</v>
      </c>
      <c r="H506" s="216">
        <v>3</v>
      </c>
      <c r="L506" s="212"/>
      <c r="M506" s="217"/>
      <c r="N506" s="218"/>
      <c r="O506" s="218"/>
      <c r="P506" s="218"/>
      <c r="Q506" s="218"/>
      <c r="R506" s="218"/>
      <c r="S506" s="218"/>
      <c r="T506" s="219"/>
      <c r="AT506" s="214" t="s">
        <v>178</v>
      </c>
      <c r="AU506" s="214" t="s">
        <v>81</v>
      </c>
      <c r="AV506" s="213" t="s">
        <v>176</v>
      </c>
      <c r="AW506" s="213" t="s">
        <v>35</v>
      </c>
      <c r="AX506" s="213" t="s">
        <v>79</v>
      </c>
      <c r="AY506" s="214" t="s">
        <v>169</v>
      </c>
    </row>
    <row r="507" spans="2:65" s="103" customFormat="1" ht="38.25" customHeight="1">
      <c r="B507" s="104"/>
      <c r="C507" s="185">
        <f>MAX($C$106:C506)+1</f>
        <v>60</v>
      </c>
      <c r="D507" s="185" t="s">
        <v>171</v>
      </c>
      <c r="E507" s="186" t="s">
        <v>591</v>
      </c>
      <c r="F507" s="187" t="s">
        <v>592</v>
      </c>
      <c r="G507" s="188" t="s">
        <v>174</v>
      </c>
      <c r="H507" s="189">
        <v>6</v>
      </c>
      <c r="I507" s="87"/>
      <c r="J507" s="190">
        <f>ROUND(I507*H507,2)</f>
        <v>0</v>
      </c>
      <c r="K507" s="187" t="s">
        <v>175</v>
      </c>
      <c r="L507" s="104"/>
      <c r="M507" s="191" t="s">
        <v>5</v>
      </c>
      <c r="N507" s="192" t="s">
        <v>42</v>
      </c>
      <c r="O507" s="105"/>
      <c r="P507" s="193">
        <f>O507*H507</f>
        <v>0</v>
      </c>
      <c r="Q507" s="193">
        <v>0.11141</v>
      </c>
      <c r="R507" s="193">
        <f>Q507*H507</f>
        <v>0.6684599999999999</v>
      </c>
      <c r="S507" s="193">
        <v>0</v>
      </c>
      <c r="T507" s="194">
        <f>S507*H507</f>
        <v>0</v>
      </c>
      <c r="AR507" s="93" t="s">
        <v>176</v>
      </c>
      <c r="AT507" s="93" t="s">
        <v>171</v>
      </c>
      <c r="AU507" s="93" t="s">
        <v>81</v>
      </c>
      <c r="AY507" s="93" t="s">
        <v>169</v>
      </c>
      <c r="BE507" s="195">
        <f>IF(N507="základní",J507,0)</f>
        <v>0</v>
      </c>
      <c r="BF507" s="195">
        <f>IF(N507="snížená",J507,0)</f>
        <v>0</v>
      </c>
      <c r="BG507" s="195">
        <f>IF(N507="zákl. přenesená",J507,0)</f>
        <v>0</v>
      </c>
      <c r="BH507" s="195">
        <f>IF(N507="sníž. přenesená",J507,0)</f>
        <v>0</v>
      </c>
      <c r="BI507" s="195">
        <f>IF(N507="nulová",J507,0)</f>
        <v>0</v>
      </c>
      <c r="BJ507" s="93" t="s">
        <v>79</v>
      </c>
      <c r="BK507" s="195">
        <f>ROUND(I507*H507,2)</f>
        <v>0</v>
      </c>
      <c r="BL507" s="93" t="s">
        <v>176</v>
      </c>
      <c r="BM507" s="93" t="s">
        <v>593</v>
      </c>
    </row>
    <row r="508" spans="2:47" s="103" customFormat="1" ht="391.5">
      <c r="B508" s="104"/>
      <c r="D508" s="198" t="s">
        <v>207</v>
      </c>
      <c r="F508" s="220" t="s">
        <v>548</v>
      </c>
      <c r="L508" s="104"/>
      <c r="M508" s="221"/>
      <c r="N508" s="105"/>
      <c r="O508" s="105"/>
      <c r="P508" s="105"/>
      <c r="Q508" s="105"/>
      <c r="R508" s="105"/>
      <c r="S508" s="105"/>
      <c r="T508" s="222"/>
      <c r="AT508" s="93" t="s">
        <v>207</v>
      </c>
      <c r="AU508" s="93" t="s">
        <v>81</v>
      </c>
    </row>
    <row r="509" spans="2:51" s="205" customFormat="1" ht="13.5">
      <c r="B509" s="204"/>
      <c r="D509" s="198" t="s">
        <v>178</v>
      </c>
      <c r="E509" s="206" t="s">
        <v>5</v>
      </c>
      <c r="F509" s="207" t="s">
        <v>568</v>
      </c>
      <c r="H509" s="208">
        <v>6</v>
      </c>
      <c r="L509" s="204"/>
      <c r="M509" s="209"/>
      <c r="N509" s="210"/>
      <c r="O509" s="210"/>
      <c r="P509" s="210"/>
      <c r="Q509" s="210"/>
      <c r="R509" s="210"/>
      <c r="S509" s="210"/>
      <c r="T509" s="211"/>
      <c r="AT509" s="206" t="s">
        <v>178</v>
      </c>
      <c r="AU509" s="206" t="s">
        <v>81</v>
      </c>
      <c r="AV509" s="205" t="s">
        <v>81</v>
      </c>
      <c r="AW509" s="205" t="s">
        <v>35</v>
      </c>
      <c r="AX509" s="205" t="s">
        <v>71</v>
      </c>
      <c r="AY509" s="206" t="s">
        <v>169</v>
      </c>
    </row>
    <row r="510" spans="2:51" s="213" customFormat="1" ht="13.5">
      <c r="B510" s="212"/>
      <c r="D510" s="198" t="s">
        <v>178</v>
      </c>
      <c r="E510" s="214" t="s">
        <v>5</v>
      </c>
      <c r="F510" s="215" t="s">
        <v>181</v>
      </c>
      <c r="H510" s="216">
        <v>6</v>
      </c>
      <c r="L510" s="212"/>
      <c r="M510" s="217"/>
      <c r="N510" s="218"/>
      <c r="O510" s="218"/>
      <c r="P510" s="218"/>
      <c r="Q510" s="218"/>
      <c r="R510" s="218"/>
      <c r="S510" s="218"/>
      <c r="T510" s="219"/>
      <c r="AT510" s="214" t="s">
        <v>178</v>
      </c>
      <c r="AU510" s="214" t="s">
        <v>81</v>
      </c>
      <c r="AV510" s="213" t="s">
        <v>176</v>
      </c>
      <c r="AW510" s="213" t="s">
        <v>35</v>
      </c>
      <c r="AX510" s="213" t="s">
        <v>79</v>
      </c>
      <c r="AY510" s="214" t="s">
        <v>169</v>
      </c>
    </row>
    <row r="511" spans="2:65" s="103" customFormat="1" ht="25.5" customHeight="1">
      <c r="B511" s="104"/>
      <c r="C511" s="185">
        <f>MAX($C$106:C510)+1</f>
        <v>61</v>
      </c>
      <c r="D511" s="185" t="s">
        <v>171</v>
      </c>
      <c r="E511" s="186" t="s">
        <v>594</v>
      </c>
      <c r="F511" s="187" t="s">
        <v>595</v>
      </c>
      <c r="G511" s="188" t="s">
        <v>315</v>
      </c>
      <c r="H511" s="189">
        <v>0.37</v>
      </c>
      <c r="I511" s="87"/>
      <c r="J511" s="190">
        <f>ROUND(I511*H511,2)</f>
        <v>0</v>
      </c>
      <c r="K511" s="187" t="s">
        <v>175</v>
      </c>
      <c r="L511" s="104"/>
      <c r="M511" s="191" t="s">
        <v>5</v>
      </c>
      <c r="N511" s="192" t="s">
        <v>42</v>
      </c>
      <c r="O511" s="105"/>
      <c r="P511" s="193">
        <f>O511*H511</f>
        <v>0</v>
      </c>
      <c r="Q511" s="193">
        <v>1.09</v>
      </c>
      <c r="R511" s="193">
        <f>Q511*H511</f>
        <v>0.40330000000000005</v>
      </c>
      <c r="S511" s="193">
        <v>0</v>
      </c>
      <c r="T511" s="194">
        <f>S511*H511</f>
        <v>0</v>
      </c>
      <c r="AR511" s="93" t="s">
        <v>176</v>
      </c>
      <c r="AT511" s="93" t="s">
        <v>171</v>
      </c>
      <c r="AU511" s="93" t="s">
        <v>81</v>
      </c>
      <c r="AY511" s="93" t="s">
        <v>169</v>
      </c>
      <c r="BE511" s="195">
        <f>IF(N511="základní",J511,0)</f>
        <v>0</v>
      </c>
      <c r="BF511" s="195">
        <f>IF(N511="snížená",J511,0)</f>
        <v>0</v>
      </c>
      <c r="BG511" s="195">
        <f>IF(N511="zákl. přenesená",J511,0)</f>
        <v>0</v>
      </c>
      <c r="BH511" s="195">
        <f>IF(N511="sníž. přenesená",J511,0)</f>
        <v>0</v>
      </c>
      <c r="BI511" s="195">
        <f>IF(N511="nulová",J511,0)</f>
        <v>0</v>
      </c>
      <c r="BJ511" s="93" t="s">
        <v>79</v>
      </c>
      <c r="BK511" s="195">
        <f>ROUND(I511*H511,2)</f>
        <v>0</v>
      </c>
      <c r="BL511" s="93" t="s">
        <v>176</v>
      </c>
      <c r="BM511" s="93" t="s">
        <v>596</v>
      </c>
    </row>
    <row r="512" spans="2:47" s="103" customFormat="1" ht="40.5">
      <c r="B512" s="104"/>
      <c r="D512" s="198" t="s">
        <v>207</v>
      </c>
      <c r="F512" s="220" t="s">
        <v>597</v>
      </c>
      <c r="L512" s="104"/>
      <c r="M512" s="221"/>
      <c r="N512" s="105"/>
      <c r="O512" s="105"/>
      <c r="P512" s="105"/>
      <c r="Q512" s="105"/>
      <c r="R512" s="105"/>
      <c r="S512" s="105"/>
      <c r="T512" s="222"/>
      <c r="AT512" s="93" t="s">
        <v>207</v>
      </c>
      <c r="AU512" s="93" t="s">
        <v>81</v>
      </c>
    </row>
    <row r="513" spans="2:51" s="205" customFormat="1" ht="13.5">
      <c r="B513" s="204"/>
      <c r="D513" s="198" t="s">
        <v>178</v>
      </c>
      <c r="E513" s="206" t="s">
        <v>5</v>
      </c>
      <c r="F513" s="207" t="s">
        <v>598</v>
      </c>
      <c r="H513" s="208">
        <v>0.124</v>
      </c>
      <c r="L513" s="204"/>
      <c r="M513" s="209"/>
      <c r="N513" s="210"/>
      <c r="O513" s="210"/>
      <c r="P513" s="210"/>
      <c r="Q513" s="210"/>
      <c r="R513" s="210"/>
      <c r="S513" s="210"/>
      <c r="T513" s="211"/>
      <c r="AT513" s="206" t="s">
        <v>178</v>
      </c>
      <c r="AU513" s="206" t="s">
        <v>81</v>
      </c>
      <c r="AV513" s="205" t="s">
        <v>81</v>
      </c>
      <c r="AW513" s="205" t="s">
        <v>35</v>
      </c>
      <c r="AX513" s="205" t="s">
        <v>71</v>
      </c>
      <c r="AY513" s="206" t="s">
        <v>169</v>
      </c>
    </row>
    <row r="514" spans="2:51" s="205" customFormat="1" ht="13.5">
      <c r="B514" s="204"/>
      <c r="D514" s="198" t="s">
        <v>178</v>
      </c>
      <c r="E514" s="206" t="s">
        <v>5</v>
      </c>
      <c r="F514" s="207" t="s">
        <v>599</v>
      </c>
      <c r="H514" s="208">
        <v>0.246</v>
      </c>
      <c r="L514" s="204"/>
      <c r="M514" s="209"/>
      <c r="N514" s="210"/>
      <c r="O514" s="210"/>
      <c r="P514" s="210"/>
      <c r="Q514" s="210"/>
      <c r="R514" s="210"/>
      <c r="S514" s="210"/>
      <c r="T514" s="211"/>
      <c r="AT514" s="206" t="s">
        <v>178</v>
      </c>
      <c r="AU514" s="206" t="s">
        <v>81</v>
      </c>
      <c r="AV514" s="205" t="s">
        <v>81</v>
      </c>
      <c r="AW514" s="205" t="s">
        <v>35</v>
      </c>
      <c r="AX514" s="205" t="s">
        <v>71</v>
      </c>
      <c r="AY514" s="206" t="s">
        <v>169</v>
      </c>
    </row>
    <row r="515" spans="2:51" s="213" customFormat="1" ht="13.5">
      <c r="B515" s="212"/>
      <c r="D515" s="198" t="s">
        <v>178</v>
      </c>
      <c r="E515" s="214" t="s">
        <v>5</v>
      </c>
      <c r="F515" s="215" t="s">
        <v>181</v>
      </c>
      <c r="H515" s="216">
        <v>0.37</v>
      </c>
      <c r="L515" s="212"/>
      <c r="M515" s="217"/>
      <c r="N515" s="218"/>
      <c r="O515" s="218"/>
      <c r="P515" s="218"/>
      <c r="Q515" s="218"/>
      <c r="R515" s="218"/>
      <c r="S515" s="218"/>
      <c r="T515" s="219"/>
      <c r="AT515" s="214" t="s">
        <v>178</v>
      </c>
      <c r="AU515" s="214" t="s">
        <v>81</v>
      </c>
      <c r="AV515" s="213" t="s">
        <v>176</v>
      </c>
      <c r="AW515" s="213" t="s">
        <v>35</v>
      </c>
      <c r="AX515" s="213" t="s">
        <v>79</v>
      </c>
      <c r="AY515" s="214" t="s">
        <v>169</v>
      </c>
    </row>
    <row r="516" spans="2:65" s="103" customFormat="1" ht="25.5" customHeight="1">
      <c r="B516" s="104"/>
      <c r="C516" s="185">
        <f>MAX($C$106:C515)+1</f>
        <v>62</v>
      </c>
      <c r="D516" s="185" t="s">
        <v>171</v>
      </c>
      <c r="E516" s="186" t="s">
        <v>600</v>
      </c>
      <c r="F516" s="187" t="s">
        <v>601</v>
      </c>
      <c r="G516" s="188" t="s">
        <v>205</v>
      </c>
      <c r="H516" s="189">
        <v>0.528</v>
      </c>
      <c r="I516" s="87"/>
      <c r="J516" s="190">
        <f>ROUND(I516*H516,2)</f>
        <v>0</v>
      </c>
      <c r="K516" s="187" t="s">
        <v>175</v>
      </c>
      <c r="L516" s="104"/>
      <c r="M516" s="191" t="s">
        <v>5</v>
      </c>
      <c r="N516" s="192" t="s">
        <v>42</v>
      </c>
      <c r="O516" s="105"/>
      <c r="P516" s="193">
        <f>O516*H516</f>
        <v>0</v>
      </c>
      <c r="Q516" s="193">
        <v>2.45329</v>
      </c>
      <c r="R516" s="193">
        <f>Q516*H516</f>
        <v>1.2953371200000001</v>
      </c>
      <c r="S516" s="193">
        <v>0</v>
      </c>
      <c r="T516" s="194">
        <f>S516*H516</f>
        <v>0</v>
      </c>
      <c r="AR516" s="93" t="s">
        <v>176</v>
      </c>
      <c r="AT516" s="93" t="s">
        <v>171</v>
      </c>
      <c r="AU516" s="93" t="s">
        <v>81</v>
      </c>
      <c r="AY516" s="93" t="s">
        <v>169</v>
      </c>
      <c r="BE516" s="195">
        <f>IF(N516="základní",J516,0)</f>
        <v>0</v>
      </c>
      <c r="BF516" s="195">
        <f>IF(N516="snížená",J516,0)</f>
        <v>0</v>
      </c>
      <c r="BG516" s="195">
        <f>IF(N516="zákl. přenesená",J516,0)</f>
        <v>0</v>
      </c>
      <c r="BH516" s="195">
        <f>IF(N516="sníž. přenesená",J516,0)</f>
        <v>0</v>
      </c>
      <c r="BI516" s="195">
        <f>IF(N516="nulová",J516,0)</f>
        <v>0</v>
      </c>
      <c r="BJ516" s="93" t="s">
        <v>79</v>
      </c>
      <c r="BK516" s="195">
        <f>ROUND(I516*H516,2)</f>
        <v>0</v>
      </c>
      <c r="BL516" s="93" t="s">
        <v>176</v>
      </c>
      <c r="BM516" s="93" t="s">
        <v>602</v>
      </c>
    </row>
    <row r="517" spans="2:47" s="103" customFormat="1" ht="40.5">
      <c r="B517" s="104"/>
      <c r="D517" s="198" t="s">
        <v>207</v>
      </c>
      <c r="F517" s="220" t="s">
        <v>603</v>
      </c>
      <c r="L517" s="104"/>
      <c r="M517" s="221"/>
      <c r="N517" s="105"/>
      <c r="O517" s="105"/>
      <c r="P517" s="105"/>
      <c r="Q517" s="105"/>
      <c r="R517" s="105"/>
      <c r="S517" s="105"/>
      <c r="T517" s="222"/>
      <c r="AT517" s="93" t="s">
        <v>207</v>
      </c>
      <c r="AU517" s="93" t="s">
        <v>81</v>
      </c>
    </row>
    <row r="518" spans="2:51" s="205" customFormat="1" ht="13.5">
      <c r="B518" s="204"/>
      <c r="D518" s="198" t="s">
        <v>178</v>
      </c>
      <c r="E518" s="206" t="s">
        <v>5</v>
      </c>
      <c r="F518" s="207" t="s">
        <v>604</v>
      </c>
      <c r="H518" s="208">
        <v>0.528</v>
      </c>
      <c r="L518" s="204"/>
      <c r="M518" s="209"/>
      <c r="N518" s="210"/>
      <c r="O518" s="210"/>
      <c r="P518" s="210"/>
      <c r="Q518" s="210"/>
      <c r="R518" s="210"/>
      <c r="S518" s="210"/>
      <c r="T518" s="211"/>
      <c r="AT518" s="206" t="s">
        <v>178</v>
      </c>
      <c r="AU518" s="206" t="s">
        <v>81</v>
      </c>
      <c r="AV518" s="205" t="s">
        <v>81</v>
      </c>
      <c r="AW518" s="205" t="s">
        <v>35</v>
      </c>
      <c r="AX518" s="205" t="s">
        <v>71</v>
      </c>
      <c r="AY518" s="206" t="s">
        <v>169</v>
      </c>
    </row>
    <row r="519" spans="2:51" s="213" customFormat="1" ht="13.5">
      <c r="B519" s="212"/>
      <c r="D519" s="198" t="s">
        <v>178</v>
      </c>
      <c r="E519" s="214" t="s">
        <v>5</v>
      </c>
      <c r="F519" s="215" t="s">
        <v>181</v>
      </c>
      <c r="H519" s="216">
        <v>0.528</v>
      </c>
      <c r="L519" s="212"/>
      <c r="M519" s="217"/>
      <c r="N519" s="218"/>
      <c r="O519" s="218"/>
      <c r="P519" s="218"/>
      <c r="Q519" s="218"/>
      <c r="R519" s="218"/>
      <c r="S519" s="218"/>
      <c r="T519" s="219"/>
      <c r="AT519" s="214" t="s">
        <v>178</v>
      </c>
      <c r="AU519" s="214" t="s">
        <v>81</v>
      </c>
      <c r="AV519" s="213" t="s">
        <v>176</v>
      </c>
      <c r="AW519" s="213" t="s">
        <v>35</v>
      </c>
      <c r="AX519" s="213" t="s">
        <v>79</v>
      </c>
      <c r="AY519" s="214" t="s">
        <v>169</v>
      </c>
    </row>
    <row r="520" spans="2:65" s="103" customFormat="1" ht="25.5" customHeight="1">
      <c r="B520" s="104"/>
      <c r="C520" s="185">
        <f>MAX($C$106:C519)+1</f>
        <v>63</v>
      </c>
      <c r="D520" s="185" t="s">
        <v>171</v>
      </c>
      <c r="E520" s="186" t="s">
        <v>605</v>
      </c>
      <c r="F520" s="187" t="s">
        <v>606</v>
      </c>
      <c r="G520" s="188" t="s">
        <v>188</v>
      </c>
      <c r="H520" s="189">
        <v>5.28</v>
      </c>
      <c r="I520" s="87"/>
      <c r="J520" s="190">
        <f>ROUND(I520*H520,2)</f>
        <v>0</v>
      </c>
      <c r="K520" s="187" t="s">
        <v>175</v>
      </c>
      <c r="L520" s="104"/>
      <c r="M520" s="191" t="s">
        <v>5</v>
      </c>
      <c r="N520" s="192" t="s">
        <v>42</v>
      </c>
      <c r="O520" s="105"/>
      <c r="P520" s="193">
        <f>O520*H520</f>
        <v>0</v>
      </c>
      <c r="Q520" s="193">
        <v>0.00244</v>
      </c>
      <c r="R520" s="193">
        <f>Q520*H520</f>
        <v>0.012883200000000001</v>
      </c>
      <c r="S520" s="193">
        <v>0</v>
      </c>
      <c r="T520" s="194">
        <f>S520*H520</f>
        <v>0</v>
      </c>
      <c r="AR520" s="93" t="s">
        <v>176</v>
      </c>
      <c r="AT520" s="93" t="s">
        <v>171</v>
      </c>
      <c r="AU520" s="93" t="s">
        <v>81</v>
      </c>
      <c r="AY520" s="93" t="s">
        <v>169</v>
      </c>
      <c r="BE520" s="195">
        <f>IF(N520="základní",J520,0)</f>
        <v>0</v>
      </c>
      <c r="BF520" s="195">
        <f>IF(N520="snížená",J520,0)</f>
        <v>0</v>
      </c>
      <c r="BG520" s="195">
        <f>IF(N520="zákl. přenesená",J520,0)</f>
        <v>0</v>
      </c>
      <c r="BH520" s="195">
        <f>IF(N520="sníž. přenesená",J520,0)</f>
        <v>0</v>
      </c>
      <c r="BI520" s="195">
        <f>IF(N520="nulová",J520,0)</f>
        <v>0</v>
      </c>
      <c r="BJ520" s="93" t="s">
        <v>79</v>
      </c>
      <c r="BK520" s="195">
        <f>ROUND(I520*H520,2)</f>
        <v>0</v>
      </c>
      <c r="BL520" s="93" t="s">
        <v>176</v>
      </c>
      <c r="BM520" s="93" t="s">
        <v>607</v>
      </c>
    </row>
    <row r="521" spans="2:47" s="103" customFormat="1" ht="67.5">
      <c r="B521" s="104"/>
      <c r="D521" s="198" t="s">
        <v>207</v>
      </c>
      <c r="F521" s="220" t="s">
        <v>608</v>
      </c>
      <c r="L521" s="104"/>
      <c r="M521" s="221"/>
      <c r="N521" s="105"/>
      <c r="O521" s="105"/>
      <c r="P521" s="105"/>
      <c r="Q521" s="105"/>
      <c r="R521" s="105"/>
      <c r="S521" s="105"/>
      <c r="T521" s="222"/>
      <c r="AT521" s="93" t="s">
        <v>207</v>
      </c>
      <c r="AU521" s="93" t="s">
        <v>81</v>
      </c>
    </row>
    <row r="522" spans="2:51" s="205" customFormat="1" ht="13.5">
      <c r="B522" s="204"/>
      <c r="D522" s="198" t="s">
        <v>178</v>
      </c>
      <c r="E522" s="206" t="s">
        <v>5</v>
      </c>
      <c r="F522" s="207" t="s">
        <v>609</v>
      </c>
      <c r="H522" s="208">
        <v>5.28</v>
      </c>
      <c r="L522" s="204"/>
      <c r="M522" s="209"/>
      <c r="N522" s="210"/>
      <c r="O522" s="210"/>
      <c r="P522" s="210"/>
      <c r="Q522" s="210"/>
      <c r="R522" s="210"/>
      <c r="S522" s="210"/>
      <c r="T522" s="211"/>
      <c r="AT522" s="206" t="s">
        <v>178</v>
      </c>
      <c r="AU522" s="206" t="s">
        <v>81</v>
      </c>
      <c r="AV522" s="205" t="s">
        <v>81</v>
      </c>
      <c r="AW522" s="205" t="s">
        <v>35</v>
      </c>
      <c r="AX522" s="205" t="s">
        <v>71</v>
      </c>
      <c r="AY522" s="206" t="s">
        <v>169</v>
      </c>
    </row>
    <row r="523" spans="2:51" s="213" customFormat="1" ht="13.5">
      <c r="B523" s="212"/>
      <c r="D523" s="198" t="s">
        <v>178</v>
      </c>
      <c r="E523" s="214" t="s">
        <v>5</v>
      </c>
      <c r="F523" s="215" t="s">
        <v>181</v>
      </c>
      <c r="H523" s="216">
        <v>5.28</v>
      </c>
      <c r="L523" s="212"/>
      <c r="M523" s="217"/>
      <c r="N523" s="218"/>
      <c r="O523" s="218"/>
      <c r="P523" s="218"/>
      <c r="Q523" s="218"/>
      <c r="R523" s="218"/>
      <c r="S523" s="218"/>
      <c r="T523" s="219"/>
      <c r="AT523" s="214" t="s">
        <v>178</v>
      </c>
      <c r="AU523" s="214" t="s">
        <v>81</v>
      </c>
      <c r="AV523" s="213" t="s">
        <v>176</v>
      </c>
      <c r="AW523" s="213" t="s">
        <v>35</v>
      </c>
      <c r="AX523" s="213" t="s">
        <v>79</v>
      </c>
      <c r="AY523" s="214" t="s">
        <v>169</v>
      </c>
    </row>
    <row r="524" spans="2:65" s="103" customFormat="1" ht="25.5" customHeight="1">
      <c r="B524" s="104"/>
      <c r="C524" s="185">
        <f>MAX($C$106:C523)+1</f>
        <v>64</v>
      </c>
      <c r="D524" s="185" t="s">
        <v>171</v>
      </c>
      <c r="E524" s="186" t="s">
        <v>610</v>
      </c>
      <c r="F524" s="187" t="s">
        <v>611</v>
      </c>
      <c r="G524" s="188" t="s">
        <v>188</v>
      </c>
      <c r="H524" s="189">
        <v>5.28</v>
      </c>
      <c r="I524" s="87"/>
      <c r="J524" s="190">
        <f>ROUND(I524*H524,2)</f>
        <v>0</v>
      </c>
      <c r="K524" s="187" t="s">
        <v>175</v>
      </c>
      <c r="L524" s="104"/>
      <c r="M524" s="191" t="s">
        <v>5</v>
      </c>
      <c r="N524" s="192" t="s">
        <v>42</v>
      </c>
      <c r="O524" s="105"/>
      <c r="P524" s="193">
        <f>O524*H524</f>
        <v>0</v>
      </c>
      <c r="Q524" s="193">
        <v>0</v>
      </c>
      <c r="R524" s="193">
        <f>Q524*H524</f>
        <v>0</v>
      </c>
      <c r="S524" s="193">
        <v>0</v>
      </c>
      <c r="T524" s="194">
        <f>S524*H524</f>
        <v>0</v>
      </c>
      <c r="AR524" s="93" t="s">
        <v>176</v>
      </c>
      <c r="AT524" s="93" t="s">
        <v>171</v>
      </c>
      <c r="AU524" s="93" t="s">
        <v>81</v>
      </c>
      <c r="AY524" s="93" t="s">
        <v>169</v>
      </c>
      <c r="BE524" s="195">
        <f>IF(N524="základní",J524,0)</f>
        <v>0</v>
      </c>
      <c r="BF524" s="195">
        <f>IF(N524="snížená",J524,0)</f>
        <v>0</v>
      </c>
      <c r="BG524" s="195">
        <f>IF(N524="zákl. přenesená",J524,0)</f>
        <v>0</v>
      </c>
      <c r="BH524" s="195">
        <f>IF(N524="sníž. přenesená",J524,0)</f>
        <v>0</v>
      </c>
      <c r="BI524" s="195">
        <f>IF(N524="nulová",J524,0)</f>
        <v>0</v>
      </c>
      <c r="BJ524" s="93" t="s">
        <v>79</v>
      </c>
      <c r="BK524" s="195">
        <f>ROUND(I524*H524,2)</f>
        <v>0</v>
      </c>
      <c r="BL524" s="93" t="s">
        <v>176</v>
      </c>
      <c r="BM524" s="93" t="s">
        <v>612</v>
      </c>
    </row>
    <row r="525" spans="2:47" s="103" customFormat="1" ht="67.5">
      <c r="B525" s="104"/>
      <c r="D525" s="198" t="s">
        <v>207</v>
      </c>
      <c r="F525" s="220" t="s">
        <v>608</v>
      </c>
      <c r="L525" s="104"/>
      <c r="M525" s="221"/>
      <c r="N525" s="105"/>
      <c r="O525" s="105"/>
      <c r="P525" s="105"/>
      <c r="Q525" s="105"/>
      <c r="R525" s="105"/>
      <c r="S525" s="105"/>
      <c r="T525" s="222"/>
      <c r="AT525" s="93" t="s">
        <v>207</v>
      </c>
      <c r="AU525" s="93" t="s">
        <v>81</v>
      </c>
    </row>
    <row r="526" spans="2:65" s="103" customFormat="1" ht="25.5" customHeight="1">
      <c r="B526" s="104"/>
      <c r="C526" s="185">
        <f>MAX($C$106:C525)+1</f>
        <v>65</v>
      </c>
      <c r="D526" s="185" t="s">
        <v>171</v>
      </c>
      <c r="E526" s="186" t="s">
        <v>613</v>
      </c>
      <c r="F526" s="187" t="s">
        <v>614</v>
      </c>
      <c r="G526" s="188" t="s">
        <v>315</v>
      </c>
      <c r="H526" s="189">
        <v>0.158</v>
      </c>
      <c r="I526" s="87"/>
      <c r="J526" s="190">
        <f>ROUND(I526*H526,2)</f>
        <v>0</v>
      </c>
      <c r="K526" s="187" t="s">
        <v>175</v>
      </c>
      <c r="L526" s="104"/>
      <c r="M526" s="191" t="s">
        <v>5</v>
      </c>
      <c r="N526" s="192" t="s">
        <v>42</v>
      </c>
      <c r="O526" s="105"/>
      <c r="P526" s="193">
        <f>O526*H526</f>
        <v>0</v>
      </c>
      <c r="Q526" s="193">
        <v>1.05197</v>
      </c>
      <c r="R526" s="193">
        <f>Q526*H526</f>
        <v>0.16621126</v>
      </c>
      <c r="S526" s="193">
        <v>0</v>
      </c>
      <c r="T526" s="194">
        <f>S526*H526</f>
        <v>0</v>
      </c>
      <c r="AR526" s="93" t="s">
        <v>176</v>
      </c>
      <c r="AT526" s="93" t="s">
        <v>171</v>
      </c>
      <c r="AU526" s="93" t="s">
        <v>81</v>
      </c>
      <c r="AY526" s="93" t="s">
        <v>169</v>
      </c>
      <c r="BE526" s="195">
        <f>IF(N526="základní",J526,0)</f>
        <v>0</v>
      </c>
      <c r="BF526" s="195">
        <f>IF(N526="snížená",J526,0)</f>
        <v>0</v>
      </c>
      <c r="BG526" s="195">
        <f>IF(N526="zákl. přenesená",J526,0)</f>
        <v>0</v>
      </c>
      <c r="BH526" s="195">
        <f>IF(N526="sníž. přenesená",J526,0)</f>
        <v>0</v>
      </c>
      <c r="BI526" s="195">
        <f>IF(N526="nulová",J526,0)</f>
        <v>0</v>
      </c>
      <c r="BJ526" s="93" t="s">
        <v>79</v>
      </c>
      <c r="BK526" s="195">
        <f>ROUND(I526*H526,2)</f>
        <v>0</v>
      </c>
      <c r="BL526" s="93" t="s">
        <v>176</v>
      </c>
      <c r="BM526" s="93" t="s">
        <v>615</v>
      </c>
    </row>
    <row r="527" spans="2:51" s="205" customFormat="1" ht="13.5">
      <c r="B527" s="204"/>
      <c r="D527" s="198" t="s">
        <v>178</v>
      </c>
      <c r="E527" s="206" t="s">
        <v>5</v>
      </c>
      <c r="F527" s="207" t="s">
        <v>616</v>
      </c>
      <c r="H527" s="208">
        <v>0.158</v>
      </c>
      <c r="L527" s="204"/>
      <c r="M527" s="209"/>
      <c r="N527" s="210"/>
      <c r="O527" s="210"/>
      <c r="P527" s="210"/>
      <c r="Q527" s="210"/>
      <c r="R527" s="210"/>
      <c r="S527" s="210"/>
      <c r="T527" s="211"/>
      <c r="AT527" s="206" t="s">
        <v>178</v>
      </c>
      <c r="AU527" s="206" t="s">
        <v>81</v>
      </c>
      <c r="AV527" s="205" t="s">
        <v>81</v>
      </c>
      <c r="AW527" s="205" t="s">
        <v>35</v>
      </c>
      <c r="AX527" s="205" t="s">
        <v>71</v>
      </c>
      <c r="AY527" s="206" t="s">
        <v>169</v>
      </c>
    </row>
    <row r="528" spans="2:51" s="213" customFormat="1" ht="13.5">
      <c r="B528" s="212"/>
      <c r="D528" s="198" t="s">
        <v>178</v>
      </c>
      <c r="E528" s="214" t="s">
        <v>5</v>
      </c>
      <c r="F528" s="215" t="s">
        <v>181</v>
      </c>
      <c r="H528" s="216">
        <v>0.158</v>
      </c>
      <c r="L528" s="212"/>
      <c r="M528" s="217"/>
      <c r="N528" s="218"/>
      <c r="O528" s="218"/>
      <c r="P528" s="218"/>
      <c r="Q528" s="218"/>
      <c r="R528" s="218"/>
      <c r="S528" s="218"/>
      <c r="T528" s="219"/>
      <c r="AT528" s="214" t="s">
        <v>178</v>
      </c>
      <c r="AU528" s="214" t="s">
        <v>81</v>
      </c>
      <c r="AV528" s="213" t="s">
        <v>176</v>
      </c>
      <c r="AW528" s="213" t="s">
        <v>35</v>
      </c>
      <c r="AX528" s="213" t="s">
        <v>79</v>
      </c>
      <c r="AY528" s="214" t="s">
        <v>169</v>
      </c>
    </row>
    <row r="529" spans="2:65" s="103" customFormat="1" ht="16.5" customHeight="1">
      <c r="B529" s="104"/>
      <c r="C529" s="185">
        <f>MAX($C$106:C528)+1</f>
        <v>66</v>
      </c>
      <c r="D529" s="185" t="s">
        <v>171</v>
      </c>
      <c r="E529" s="186" t="s">
        <v>617</v>
      </c>
      <c r="F529" s="187" t="s">
        <v>618</v>
      </c>
      <c r="G529" s="188" t="s">
        <v>205</v>
      </c>
      <c r="H529" s="189">
        <v>73.872</v>
      </c>
      <c r="I529" s="87"/>
      <c r="J529" s="190">
        <f>ROUND(I529*H529,2)</f>
        <v>0</v>
      </c>
      <c r="K529" s="187" t="s">
        <v>175</v>
      </c>
      <c r="L529" s="104"/>
      <c r="M529" s="191" t="s">
        <v>5</v>
      </c>
      <c r="N529" s="192" t="s">
        <v>42</v>
      </c>
      <c r="O529" s="105"/>
      <c r="P529" s="193">
        <f>O529*H529</f>
        <v>0</v>
      </c>
      <c r="Q529" s="193">
        <v>2.4533</v>
      </c>
      <c r="R529" s="193">
        <f>Q529*H529</f>
        <v>181.2301776</v>
      </c>
      <c r="S529" s="193">
        <v>0</v>
      </c>
      <c r="T529" s="194">
        <f>S529*H529</f>
        <v>0</v>
      </c>
      <c r="AR529" s="93" t="s">
        <v>176</v>
      </c>
      <c r="AT529" s="93" t="s">
        <v>171</v>
      </c>
      <c r="AU529" s="93" t="s">
        <v>81</v>
      </c>
      <c r="AY529" s="93" t="s">
        <v>169</v>
      </c>
      <c r="BE529" s="195">
        <f>IF(N529="základní",J529,0)</f>
        <v>0</v>
      </c>
      <c r="BF529" s="195">
        <f>IF(N529="snížená",J529,0)</f>
        <v>0</v>
      </c>
      <c r="BG529" s="195">
        <f>IF(N529="zákl. přenesená",J529,0)</f>
        <v>0</v>
      </c>
      <c r="BH529" s="195">
        <f>IF(N529="sníž. přenesená",J529,0)</f>
        <v>0</v>
      </c>
      <c r="BI529" s="195">
        <f>IF(N529="nulová",J529,0)</f>
        <v>0</v>
      </c>
      <c r="BJ529" s="93" t="s">
        <v>79</v>
      </c>
      <c r="BK529" s="195">
        <f>ROUND(I529*H529,2)</f>
        <v>0</v>
      </c>
      <c r="BL529" s="93" t="s">
        <v>176</v>
      </c>
      <c r="BM529" s="93" t="s">
        <v>619</v>
      </c>
    </row>
    <row r="530" spans="2:51" s="197" customFormat="1" ht="13.5">
      <c r="B530" s="196"/>
      <c r="D530" s="198" t="s">
        <v>178</v>
      </c>
      <c r="E530" s="199" t="s">
        <v>5</v>
      </c>
      <c r="F530" s="200" t="s">
        <v>620</v>
      </c>
      <c r="H530" s="199" t="s">
        <v>5</v>
      </c>
      <c r="L530" s="196"/>
      <c r="M530" s="201"/>
      <c r="N530" s="202"/>
      <c r="O530" s="202"/>
      <c r="P530" s="202"/>
      <c r="Q530" s="202"/>
      <c r="R530" s="202"/>
      <c r="S530" s="202"/>
      <c r="T530" s="203"/>
      <c r="AT530" s="199" t="s">
        <v>178</v>
      </c>
      <c r="AU530" s="199" t="s">
        <v>81</v>
      </c>
      <c r="AV530" s="197" t="s">
        <v>79</v>
      </c>
      <c r="AW530" s="197" t="s">
        <v>35</v>
      </c>
      <c r="AX530" s="197" t="s">
        <v>71</v>
      </c>
      <c r="AY530" s="199" t="s">
        <v>169</v>
      </c>
    </row>
    <row r="531" spans="2:51" s="205" customFormat="1" ht="13.5">
      <c r="B531" s="204"/>
      <c r="D531" s="198" t="s">
        <v>178</v>
      </c>
      <c r="E531" s="206" t="s">
        <v>5</v>
      </c>
      <c r="F531" s="207" t="s">
        <v>621</v>
      </c>
      <c r="H531" s="208">
        <v>58.002</v>
      </c>
      <c r="L531" s="204"/>
      <c r="M531" s="209"/>
      <c r="N531" s="210"/>
      <c r="O531" s="210"/>
      <c r="P531" s="210"/>
      <c r="Q531" s="210"/>
      <c r="R531" s="210"/>
      <c r="S531" s="210"/>
      <c r="T531" s="211"/>
      <c r="AT531" s="206" t="s">
        <v>178</v>
      </c>
      <c r="AU531" s="206" t="s">
        <v>81</v>
      </c>
      <c r="AV531" s="205" t="s">
        <v>81</v>
      </c>
      <c r="AW531" s="205" t="s">
        <v>35</v>
      </c>
      <c r="AX531" s="205" t="s">
        <v>71</v>
      </c>
      <c r="AY531" s="206" t="s">
        <v>169</v>
      </c>
    </row>
    <row r="532" spans="2:51" s="197" customFormat="1" ht="13.5">
      <c r="B532" s="196"/>
      <c r="D532" s="198" t="s">
        <v>178</v>
      </c>
      <c r="E532" s="199" t="s">
        <v>5</v>
      </c>
      <c r="F532" s="200" t="s">
        <v>334</v>
      </c>
      <c r="H532" s="199" t="s">
        <v>5</v>
      </c>
      <c r="L532" s="196"/>
      <c r="M532" s="201"/>
      <c r="N532" s="202"/>
      <c r="O532" s="202"/>
      <c r="P532" s="202"/>
      <c r="Q532" s="202"/>
      <c r="R532" s="202"/>
      <c r="S532" s="202"/>
      <c r="T532" s="203"/>
      <c r="AT532" s="199" t="s">
        <v>178</v>
      </c>
      <c r="AU532" s="199" t="s">
        <v>81</v>
      </c>
      <c r="AV532" s="197" t="s">
        <v>79</v>
      </c>
      <c r="AW532" s="197" t="s">
        <v>35</v>
      </c>
      <c r="AX532" s="197" t="s">
        <v>71</v>
      </c>
      <c r="AY532" s="199" t="s">
        <v>169</v>
      </c>
    </row>
    <row r="533" spans="2:51" s="205" customFormat="1" ht="13.5">
      <c r="B533" s="204"/>
      <c r="D533" s="198" t="s">
        <v>178</v>
      </c>
      <c r="E533" s="206" t="s">
        <v>5</v>
      </c>
      <c r="F533" s="207" t="s">
        <v>622</v>
      </c>
      <c r="H533" s="208">
        <v>7.719</v>
      </c>
      <c r="L533" s="204"/>
      <c r="M533" s="209"/>
      <c r="N533" s="210"/>
      <c r="O533" s="210"/>
      <c r="P533" s="210"/>
      <c r="Q533" s="210"/>
      <c r="R533" s="210"/>
      <c r="S533" s="210"/>
      <c r="T533" s="211"/>
      <c r="AT533" s="206" t="s">
        <v>178</v>
      </c>
      <c r="AU533" s="206" t="s">
        <v>81</v>
      </c>
      <c r="AV533" s="205" t="s">
        <v>81</v>
      </c>
      <c r="AW533" s="205" t="s">
        <v>35</v>
      </c>
      <c r="AX533" s="205" t="s">
        <v>71</v>
      </c>
      <c r="AY533" s="206" t="s">
        <v>169</v>
      </c>
    </row>
    <row r="534" spans="2:51" s="205" customFormat="1" ht="13.5">
      <c r="B534" s="204"/>
      <c r="D534" s="198" t="s">
        <v>178</v>
      </c>
      <c r="E534" s="206" t="s">
        <v>5</v>
      </c>
      <c r="F534" s="207" t="s">
        <v>623</v>
      </c>
      <c r="H534" s="208">
        <v>2.188</v>
      </c>
      <c r="L534" s="204"/>
      <c r="M534" s="209"/>
      <c r="N534" s="210"/>
      <c r="O534" s="210"/>
      <c r="P534" s="210"/>
      <c r="Q534" s="210"/>
      <c r="R534" s="210"/>
      <c r="S534" s="210"/>
      <c r="T534" s="211"/>
      <c r="AT534" s="206" t="s">
        <v>178</v>
      </c>
      <c r="AU534" s="206" t="s">
        <v>81</v>
      </c>
      <c r="AV534" s="205" t="s">
        <v>81</v>
      </c>
      <c r="AW534" s="205" t="s">
        <v>35</v>
      </c>
      <c r="AX534" s="205" t="s">
        <v>71</v>
      </c>
      <c r="AY534" s="206" t="s">
        <v>169</v>
      </c>
    </row>
    <row r="535" spans="2:51" s="205" customFormat="1" ht="13.5">
      <c r="B535" s="204"/>
      <c r="D535" s="198" t="s">
        <v>178</v>
      </c>
      <c r="E535" s="206" t="s">
        <v>5</v>
      </c>
      <c r="F535" s="207" t="s">
        <v>624</v>
      </c>
      <c r="H535" s="208">
        <v>0.625</v>
      </c>
      <c r="L535" s="204"/>
      <c r="M535" s="209"/>
      <c r="N535" s="210"/>
      <c r="O535" s="210"/>
      <c r="P535" s="210"/>
      <c r="Q535" s="210"/>
      <c r="R535" s="210"/>
      <c r="S535" s="210"/>
      <c r="T535" s="211"/>
      <c r="AT535" s="206" t="s">
        <v>178</v>
      </c>
      <c r="AU535" s="206" t="s">
        <v>81</v>
      </c>
      <c r="AV535" s="205" t="s">
        <v>81</v>
      </c>
      <c r="AW535" s="205" t="s">
        <v>35</v>
      </c>
      <c r="AX535" s="205" t="s">
        <v>71</v>
      </c>
      <c r="AY535" s="206" t="s">
        <v>169</v>
      </c>
    </row>
    <row r="536" spans="2:51" s="205" customFormat="1" ht="13.5">
      <c r="B536" s="204"/>
      <c r="D536" s="198" t="s">
        <v>178</v>
      </c>
      <c r="E536" s="206" t="s">
        <v>5</v>
      </c>
      <c r="F536" s="207" t="s">
        <v>625</v>
      </c>
      <c r="H536" s="208">
        <v>0.794</v>
      </c>
      <c r="L536" s="204"/>
      <c r="M536" s="209"/>
      <c r="N536" s="210"/>
      <c r="O536" s="210"/>
      <c r="P536" s="210"/>
      <c r="Q536" s="210"/>
      <c r="R536" s="210"/>
      <c r="S536" s="210"/>
      <c r="T536" s="211"/>
      <c r="AT536" s="206" t="s">
        <v>178</v>
      </c>
      <c r="AU536" s="206" t="s">
        <v>81</v>
      </c>
      <c r="AV536" s="205" t="s">
        <v>81</v>
      </c>
      <c r="AW536" s="205" t="s">
        <v>35</v>
      </c>
      <c r="AX536" s="205" t="s">
        <v>71</v>
      </c>
      <c r="AY536" s="206" t="s">
        <v>169</v>
      </c>
    </row>
    <row r="537" spans="2:51" s="205" customFormat="1" ht="13.5">
      <c r="B537" s="204"/>
      <c r="D537" s="198" t="s">
        <v>178</v>
      </c>
      <c r="E537" s="206" t="s">
        <v>5</v>
      </c>
      <c r="F537" s="207" t="s">
        <v>626</v>
      </c>
      <c r="H537" s="208">
        <v>2.356</v>
      </c>
      <c r="L537" s="204"/>
      <c r="M537" s="209"/>
      <c r="N537" s="210"/>
      <c r="O537" s="210"/>
      <c r="P537" s="210"/>
      <c r="Q537" s="210"/>
      <c r="R537" s="210"/>
      <c r="S537" s="210"/>
      <c r="T537" s="211"/>
      <c r="AT537" s="206" t="s">
        <v>178</v>
      </c>
      <c r="AU537" s="206" t="s">
        <v>81</v>
      </c>
      <c r="AV537" s="205" t="s">
        <v>81</v>
      </c>
      <c r="AW537" s="205" t="s">
        <v>35</v>
      </c>
      <c r="AX537" s="205" t="s">
        <v>71</v>
      </c>
      <c r="AY537" s="206" t="s">
        <v>169</v>
      </c>
    </row>
    <row r="538" spans="2:51" s="205" customFormat="1" ht="13.5">
      <c r="B538" s="204"/>
      <c r="D538" s="198" t="s">
        <v>178</v>
      </c>
      <c r="E538" s="206" t="s">
        <v>5</v>
      </c>
      <c r="F538" s="207" t="s">
        <v>623</v>
      </c>
      <c r="H538" s="208">
        <v>2.188</v>
      </c>
      <c r="L538" s="204"/>
      <c r="M538" s="209"/>
      <c r="N538" s="210"/>
      <c r="O538" s="210"/>
      <c r="P538" s="210"/>
      <c r="Q538" s="210"/>
      <c r="R538" s="210"/>
      <c r="S538" s="210"/>
      <c r="T538" s="211"/>
      <c r="AT538" s="206" t="s">
        <v>178</v>
      </c>
      <c r="AU538" s="206" t="s">
        <v>81</v>
      </c>
      <c r="AV538" s="205" t="s">
        <v>81</v>
      </c>
      <c r="AW538" s="205" t="s">
        <v>35</v>
      </c>
      <c r="AX538" s="205" t="s">
        <v>71</v>
      </c>
      <c r="AY538" s="206" t="s">
        <v>169</v>
      </c>
    </row>
    <row r="539" spans="2:51" s="213" customFormat="1" ht="13.5">
      <c r="B539" s="212"/>
      <c r="D539" s="198" t="s">
        <v>178</v>
      </c>
      <c r="E539" s="214" t="s">
        <v>5</v>
      </c>
      <c r="F539" s="215" t="s">
        <v>181</v>
      </c>
      <c r="H539" s="216">
        <v>73.872</v>
      </c>
      <c r="L539" s="212"/>
      <c r="M539" s="217"/>
      <c r="N539" s="218"/>
      <c r="O539" s="218"/>
      <c r="P539" s="218"/>
      <c r="Q539" s="218"/>
      <c r="R539" s="218"/>
      <c r="S539" s="218"/>
      <c r="T539" s="219"/>
      <c r="AT539" s="214" t="s">
        <v>178</v>
      </c>
      <c r="AU539" s="214" t="s">
        <v>81</v>
      </c>
      <c r="AV539" s="213" t="s">
        <v>176</v>
      </c>
      <c r="AW539" s="213" t="s">
        <v>35</v>
      </c>
      <c r="AX539" s="213" t="s">
        <v>79</v>
      </c>
      <c r="AY539" s="214" t="s">
        <v>169</v>
      </c>
    </row>
    <row r="540" spans="2:65" s="103" customFormat="1" ht="16.5" customHeight="1">
      <c r="B540" s="104"/>
      <c r="C540" s="185">
        <f>MAX($C$106:C539)+1</f>
        <v>67</v>
      </c>
      <c r="D540" s="185" t="s">
        <v>171</v>
      </c>
      <c r="E540" s="186" t="s">
        <v>627</v>
      </c>
      <c r="F540" s="187" t="s">
        <v>628</v>
      </c>
      <c r="G540" s="188" t="s">
        <v>188</v>
      </c>
      <c r="H540" s="189">
        <v>544.228</v>
      </c>
      <c r="I540" s="87"/>
      <c r="J540" s="190">
        <f>ROUND(I540*H540,2)</f>
        <v>0</v>
      </c>
      <c r="K540" s="187" t="s">
        <v>175</v>
      </c>
      <c r="L540" s="104"/>
      <c r="M540" s="191" t="s">
        <v>5</v>
      </c>
      <c r="N540" s="192" t="s">
        <v>42</v>
      </c>
      <c r="O540" s="105"/>
      <c r="P540" s="193">
        <f>O540*H540</f>
        <v>0</v>
      </c>
      <c r="Q540" s="193">
        <v>0.00275</v>
      </c>
      <c r="R540" s="193">
        <f>Q540*H540</f>
        <v>1.4966269999999997</v>
      </c>
      <c r="S540" s="193">
        <v>0</v>
      </c>
      <c r="T540" s="194">
        <f>S540*H540</f>
        <v>0</v>
      </c>
      <c r="AR540" s="93" t="s">
        <v>176</v>
      </c>
      <c r="AT540" s="93" t="s">
        <v>171</v>
      </c>
      <c r="AU540" s="93" t="s">
        <v>81</v>
      </c>
      <c r="AY540" s="93" t="s">
        <v>169</v>
      </c>
      <c r="BE540" s="195">
        <f>IF(N540="základní",J540,0)</f>
        <v>0</v>
      </c>
      <c r="BF540" s="195">
        <f>IF(N540="snížená",J540,0)</f>
        <v>0</v>
      </c>
      <c r="BG540" s="195">
        <f>IF(N540="zákl. přenesená",J540,0)</f>
        <v>0</v>
      </c>
      <c r="BH540" s="195">
        <f>IF(N540="sníž. přenesená",J540,0)</f>
        <v>0</v>
      </c>
      <c r="BI540" s="195">
        <f>IF(N540="nulová",J540,0)</f>
        <v>0</v>
      </c>
      <c r="BJ540" s="93" t="s">
        <v>79</v>
      </c>
      <c r="BK540" s="195">
        <f>ROUND(I540*H540,2)</f>
        <v>0</v>
      </c>
      <c r="BL540" s="93" t="s">
        <v>176</v>
      </c>
      <c r="BM540" s="93" t="s">
        <v>629</v>
      </c>
    </row>
    <row r="541" spans="2:47" s="103" customFormat="1" ht="108">
      <c r="B541" s="104"/>
      <c r="D541" s="198" t="s">
        <v>207</v>
      </c>
      <c r="F541" s="220" t="s">
        <v>630</v>
      </c>
      <c r="L541" s="104"/>
      <c r="M541" s="221"/>
      <c r="N541" s="105"/>
      <c r="O541" s="105"/>
      <c r="P541" s="105"/>
      <c r="Q541" s="105"/>
      <c r="R541" s="105"/>
      <c r="S541" s="105"/>
      <c r="T541" s="222"/>
      <c r="AT541" s="93" t="s">
        <v>207</v>
      </c>
      <c r="AU541" s="93" t="s">
        <v>81</v>
      </c>
    </row>
    <row r="542" spans="2:51" s="197" customFormat="1" ht="13.5">
      <c r="B542" s="196"/>
      <c r="D542" s="198" t="s">
        <v>178</v>
      </c>
      <c r="E542" s="199" t="s">
        <v>5</v>
      </c>
      <c r="F542" s="200" t="s">
        <v>620</v>
      </c>
      <c r="H542" s="199" t="s">
        <v>5</v>
      </c>
      <c r="L542" s="196"/>
      <c r="M542" s="201"/>
      <c r="N542" s="202"/>
      <c r="O542" s="202"/>
      <c r="P542" s="202"/>
      <c r="Q542" s="202"/>
      <c r="R542" s="202"/>
      <c r="S542" s="202"/>
      <c r="T542" s="203"/>
      <c r="AT542" s="199" t="s">
        <v>178</v>
      </c>
      <c r="AU542" s="199" t="s">
        <v>81</v>
      </c>
      <c r="AV542" s="197" t="s">
        <v>79</v>
      </c>
      <c r="AW542" s="197" t="s">
        <v>35</v>
      </c>
      <c r="AX542" s="197" t="s">
        <v>71</v>
      </c>
      <c r="AY542" s="199" t="s">
        <v>169</v>
      </c>
    </row>
    <row r="543" spans="2:51" s="205" customFormat="1" ht="13.5">
      <c r="B543" s="204"/>
      <c r="D543" s="198" t="s">
        <v>178</v>
      </c>
      <c r="E543" s="206" t="s">
        <v>5</v>
      </c>
      <c r="F543" s="207" t="s">
        <v>631</v>
      </c>
      <c r="H543" s="208">
        <v>417.278</v>
      </c>
      <c r="L543" s="204"/>
      <c r="M543" s="209"/>
      <c r="N543" s="210"/>
      <c r="O543" s="210"/>
      <c r="P543" s="210"/>
      <c r="Q543" s="210"/>
      <c r="R543" s="210"/>
      <c r="S543" s="210"/>
      <c r="T543" s="211"/>
      <c r="AT543" s="206" t="s">
        <v>178</v>
      </c>
      <c r="AU543" s="206" t="s">
        <v>81</v>
      </c>
      <c r="AV543" s="205" t="s">
        <v>81</v>
      </c>
      <c r="AW543" s="205" t="s">
        <v>35</v>
      </c>
      <c r="AX543" s="205" t="s">
        <v>71</v>
      </c>
      <c r="AY543" s="206" t="s">
        <v>169</v>
      </c>
    </row>
    <row r="544" spans="2:51" s="197" customFormat="1" ht="13.5">
      <c r="B544" s="196"/>
      <c r="D544" s="198" t="s">
        <v>178</v>
      </c>
      <c r="E544" s="199" t="s">
        <v>5</v>
      </c>
      <c r="F544" s="200" t="s">
        <v>334</v>
      </c>
      <c r="H544" s="199" t="s">
        <v>5</v>
      </c>
      <c r="L544" s="196"/>
      <c r="M544" s="201"/>
      <c r="N544" s="202"/>
      <c r="O544" s="202"/>
      <c r="P544" s="202"/>
      <c r="Q544" s="202"/>
      <c r="R544" s="202"/>
      <c r="S544" s="202"/>
      <c r="T544" s="203"/>
      <c r="AT544" s="199" t="s">
        <v>178</v>
      </c>
      <c r="AU544" s="199" t="s">
        <v>81</v>
      </c>
      <c r="AV544" s="197" t="s">
        <v>79</v>
      </c>
      <c r="AW544" s="197" t="s">
        <v>35</v>
      </c>
      <c r="AX544" s="197" t="s">
        <v>71</v>
      </c>
      <c r="AY544" s="199" t="s">
        <v>169</v>
      </c>
    </row>
    <row r="545" spans="2:51" s="205" customFormat="1" ht="13.5">
      <c r="B545" s="204"/>
      <c r="D545" s="198" t="s">
        <v>178</v>
      </c>
      <c r="E545" s="206" t="s">
        <v>5</v>
      </c>
      <c r="F545" s="207" t="s">
        <v>632</v>
      </c>
      <c r="H545" s="208">
        <v>61.75</v>
      </c>
      <c r="L545" s="204"/>
      <c r="M545" s="209"/>
      <c r="N545" s="210"/>
      <c r="O545" s="210"/>
      <c r="P545" s="210"/>
      <c r="Q545" s="210"/>
      <c r="R545" s="210"/>
      <c r="S545" s="210"/>
      <c r="T545" s="211"/>
      <c r="AT545" s="206" t="s">
        <v>178</v>
      </c>
      <c r="AU545" s="206" t="s">
        <v>81</v>
      </c>
      <c r="AV545" s="205" t="s">
        <v>81</v>
      </c>
      <c r="AW545" s="205" t="s">
        <v>35</v>
      </c>
      <c r="AX545" s="205" t="s">
        <v>71</v>
      </c>
      <c r="AY545" s="206" t="s">
        <v>169</v>
      </c>
    </row>
    <row r="546" spans="2:51" s="205" customFormat="1" ht="13.5">
      <c r="B546" s="204"/>
      <c r="D546" s="198" t="s">
        <v>178</v>
      </c>
      <c r="E546" s="206" t="s">
        <v>5</v>
      </c>
      <c r="F546" s="207" t="s">
        <v>633</v>
      </c>
      <c r="H546" s="208">
        <v>17.5</v>
      </c>
      <c r="L546" s="204"/>
      <c r="M546" s="209"/>
      <c r="N546" s="210"/>
      <c r="O546" s="210"/>
      <c r="P546" s="210"/>
      <c r="Q546" s="210"/>
      <c r="R546" s="210"/>
      <c r="S546" s="210"/>
      <c r="T546" s="211"/>
      <c r="AT546" s="206" t="s">
        <v>178</v>
      </c>
      <c r="AU546" s="206" t="s">
        <v>81</v>
      </c>
      <c r="AV546" s="205" t="s">
        <v>81</v>
      </c>
      <c r="AW546" s="205" t="s">
        <v>35</v>
      </c>
      <c r="AX546" s="205" t="s">
        <v>71</v>
      </c>
      <c r="AY546" s="206" t="s">
        <v>169</v>
      </c>
    </row>
    <row r="547" spans="2:51" s="205" customFormat="1" ht="13.5">
      <c r="B547" s="204"/>
      <c r="D547" s="198" t="s">
        <v>178</v>
      </c>
      <c r="E547" s="206" t="s">
        <v>5</v>
      </c>
      <c r="F547" s="207" t="s">
        <v>634</v>
      </c>
      <c r="H547" s="208">
        <v>5</v>
      </c>
      <c r="L547" s="204"/>
      <c r="M547" s="209"/>
      <c r="N547" s="210"/>
      <c r="O547" s="210"/>
      <c r="P547" s="210"/>
      <c r="Q547" s="210"/>
      <c r="R547" s="210"/>
      <c r="S547" s="210"/>
      <c r="T547" s="211"/>
      <c r="AT547" s="206" t="s">
        <v>178</v>
      </c>
      <c r="AU547" s="206" t="s">
        <v>81</v>
      </c>
      <c r="AV547" s="205" t="s">
        <v>81</v>
      </c>
      <c r="AW547" s="205" t="s">
        <v>35</v>
      </c>
      <c r="AX547" s="205" t="s">
        <v>71</v>
      </c>
      <c r="AY547" s="206" t="s">
        <v>169</v>
      </c>
    </row>
    <row r="548" spans="2:51" s="205" customFormat="1" ht="13.5">
      <c r="B548" s="204"/>
      <c r="D548" s="198" t="s">
        <v>178</v>
      </c>
      <c r="E548" s="206" t="s">
        <v>5</v>
      </c>
      <c r="F548" s="207" t="s">
        <v>635</v>
      </c>
      <c r="H548" s="208">
        <v>6.35</v>
      </c>
      <c r="L548" s="204"/>
      <c r="M548" s="209"/>
      <c r="N548" s="210"/>
      <c r="O548" s="210"/>
      <c r="P548" s="210"/>
      <c r="Q548" s="210"/>
      <c r="R548" s="210"/>
      <c r="S548" s="210"/>
      <c r="T548" s="211"/>
      <c r="AT548" s="206" t="s">
        <v>178</v>
      </c>
      <c r="AU548" s="206" t="s">
        <v>81</v>
      </c>
      <c r="AV548" s="205" t="s">
        <v>81</v>
      </c>
      <c r="AW548" s="205" t="s">
        <v>35</v>
      </c>
      <c r="AX548" s="205" t="s">
        <v>71</v>
      </c>
      <c r="AY548" s="206" t="s">
        <v>169</v>
      </c>
    </row>
    <row r="549" spans="2:51" s="205" customFormat="1" ht="13.5">
      <c r="B549" s="204"/>
      <c r="D549" s="198" t="s">
        <v>178</v>
      </c>
      <c r="E549" s="206" t="s">
        <v>5</v>
      </c>
      <c r="F549" s="207" t="s">
        <v>636</v>
      </c>
      <c r="H549" s="208">
        <v>18.85</v>
      </c>
      <c r="L549" s="204"/>
      <c r="M549" s="209"/>
      <c r="N549" s="210"/>
      <c r="O549" s="210"/>
      <c r="P549" s="210"/>
      <c r="Q549" s="210"/>
      <c r="R549" s="210"/>
      <c r="S549" s="210"/>
      <c r="T549" s="211"/>
      <c r="AT549" s="206" t="s">
        <v>178</v>
      </c>
      <c r="AU549" s="206" t="s">
        <v>81</v>
      </c>
      <c r="AV549" s="205" t="s">
        <v>81</v>
      </c>
      <c r="AW549" s="205" t="s">
        <v>35</v>
      </c>
      <c r="AX549" s="205" t="s">
        <v>71</v>
      </c>
      <c r="AY549" s="206" t="s">
        <v>169</v>
      </c>
    </row>
    <row r="550" spans="2:51" s="205" customFormat="1" ht="13.5">
      <c r="B550" s="204"/>
      <c r="D550" s="198" t="s">
        <v>178</v>
      </c>
      <c r="E550" s="206" t="s">
        <v>5</v>
      </c>
      <c r="F550" s="207" t="s">
        <v>633</v>
      </c>
      <c r="H550" s="208">
        <v>17.5</v>
      </c>
      <c r="L550" s="204"/>
      <c r="M550" s="209"/>
      <c r="N550" s="210"/>
      <c r="O550" s="210"/>
      <c r="P550" s="210"/>
      <c r="Q550" s="210"/>
      <c r="R550" s="210"/>
      <c r="S550" s="210"/>
      <c r="T550" s="211"/>
      <c r="AT550" s="206" t="s">
        <v>178</v>
      </c>
      <c r="AU550" s="206" t="s">
        <v>81</v>
      </c>
      <c r="AV550" s="205" t="s">
        <v>81</v>
      </c>
      <c r="AW550" s="205" t="s">
        <v>35</v>
      </c>
      <c r="AX550" s="205" t="s">
        <v>71</v>
      </c>
      <c r="AY550" s="206" t="s">
        <v>169</v>
      </c>
    </row>
    <row r="551" spans="2:51" s="213" customFormat="1" ht="13.5">
      <c r="B551" s="212"/>
      <c r="D551" s="198" t="s">
        <v>178</v>
      </c>
      <c r="E551" s="214" t="s">
        <v>5</v>
      </c>
      <c r="F551" s="215" t="s">
        <v>181</v>
      </c>
      <c r="H551" s="216">
        <v>544.228</v>
      </c>
      <c r="L551" s="212"/>
      <c r="M551" s="217"/>
      <c r="N551" s="218"/>
      <c r="O551" s="218"/>
      <c r="P551" s="218"/>
      <c r="Q551" s="218"/>
      <c r="R551" s="218"/>
      <c r="S551" s="218"/>
      <c r="T551" s="219"/>
      <c r="AT551" s="214" t="s">
        <v>178</v>
      </c>
      <c r="AU551" s="214" t="s">
        <v>81</v>
      </c>
      <c r="AV551" s="213" t="s">
        <v>176</v>
      </c>
      <c r="AW551" s="213" t="s">
        <v>35</v>
      </c>
      <c r="AX551" s="213" t="s">
        <v>79</v>
      </c>
      <c r="AY551" s="214" t="s">
        <v>169</v>
      </c>
    </row>
    <row r="552" spans="2:65" s="103" customFormat="1" ht="25.5" customHeight="1">
      <c r="B552" s="104"/>
      <c r="C552" s="185">
        <f>MAX($C$106:C551)+1</f>
        <v>68</v>
      </c>
      <c r="D552" s="185" t="s">
        <v>171</v>
      </c>
      <c r="E552" s="186" t="s">
        <v>637</v>
      </c>
      <c r="F552" s="187" t="s">
        <v>638</v>
      </c>
      <c r="G552" s="188" t="s">
        <v>188</v>
      </c>
      <c r="H552" s="189">
        <v>544.228</v>
      </c>
      <c r="I552" s="87"/>
      <c r="J552" s="190">
        <f>ROUND(I552*H552,2)</f>
        <v>0</v>
      </c>
      <c r="K552" s="187" t="s">
        <v>175</v>
      </c>
      <c r="L552" s="104"/>
      <c r="M552" s="191" t="s">
        <v>5</v>
      </c>
      <c r="N552" s="192" t="s">
        <v>42</v>
      </c>
      <c r="O552" s="105"/>
      <c r="P552" s="193">
        <f>O552*H552</f>
        <v>0</v>
      </c>
      <c r="Q552" s="193">
        <v>0</v>
      </c>
      <c r="R552" s="193">
        <f>Q552*H552</f>
        <v>0</v>
      </c>
      <c r="S552" s="193">
        <v>0</v>
      </c>
      <c r="T552" s="194">
        <f>S552*H552</f>
        <v>0</v>
      </c>
      <c r="AR552" s="93" t="s">
        <v>176</v>
      </c>
      <c r="AT552" s="93" t="s">
        <v>171</v>
      </c>
      <c r="AU552" s="93" t="s">
        <v>81</v>
      </c>
      <c r="AY552" s="93" t="s">
        <v>169</v>
      </c>
      <c r="BE552" s="195">
        <f>IF(N552="základní",J552,0)</f>
        <v>0</v>
      </c>
      <c r="BF552" s="195">
        <f>IF(N552="snížená",J552,0)</f>
        <v>0</v>
      </c>
      <c r="BG552" s="195">
        <f>IF(N552="zákl. přenesená",J552,0)</f>
        <v>0</v>
      </c>
      <c r="BH552" s="195">
        <f>IF(N552="sníž. přenesená",J552,0)</f>
        <v>0</v>
      </c>
      <c r="BI552" s="195">
        <f>IF(N552="nulová",J552,0)</f>
        <v>0</v>
      </c>
      <c r="BJ552" s="93" t="s">
        <v>79</v>
      </c>
      <c r="BK552" s="195">
        <f>ROUND(I552*H552,2)</f>
        <v>0</v>
      </c>
      <c r="BL552" s="93" t="s">
        <v>176</v>
      </c>
      <c r="BM552" s="93" t="s">
        <v>639</v>
      </c>
    </row>
    <row r="553" spans="2:47" s="103" customFormat="1" ht="108">
      <c r="B553" s="104"/>
      <c r="D553" s="198" t="s">
        <v>207</v>
      </c>
      <c r="F553" s="220" t="s">
        <v>630</v>
      </c>
      <c r="L553" s="104"/>
      <c r="M553" s="221"/>
      <c r="N553" s="105"/>
      <c r="O553" s="105"/>
      <c r="P553" s="105"/>
      <c r="Q553" s="105"/>
      <c r="R553" s="105"/>
      <c r="S553" s="105"/>
      <c r="T553" s="222"/>
      <c r="AT553" s="93" t="s">
        <v>207</v>
      </c>
      <c r="AU553" s="93" t="s">
        <v>81</v>
      </c>
    </row>
    <row r="554" spans="2:65" s="103" customFormat="1" ht="25.5" customHeight="1">
      <c r="B554" s="104"/>
      <c r="C554" s="185">
        <f>MAX($C$106:C553)+1</f>
        <v>69</v>
      </c>
      <c r="D554" s="185" t="s">
        <v>171</v>
      </c>
      <c r="E554" s="186" t="s">
        <v>640</v>
      </c>
      <c r="F554" s="187" t="s">
        <v>641</v>
      </c>
      <c r="G554" s="188" t="s">
        <v>315</v>
      </c>
      <c r="H554" s="189">
        <f>H556</f>
        <v>9.97272</v>
      </c>
      <c r="I554" s="87"/>
      <c r="J554" s="190">
        <f>ROUND(I554*H554,2)</f>
        <v>0</v>
      </c>
      <c r="K554" s="187" t="s">
        <v>175</v>
      </c>
      <c r="L554" s="104"/>
      <c r="M554" s="191" t="s">
        <v>5</v>
      </c>
      <c r="N554" s="192" t="s">
        <v>42</v>
      </c>
      <c r="O554" s="105"/>
      <c r="P554" s="193">
        <f>O554*H554</f>
        <v>0</v>
      </c>
      <c r="Q554" s="193">
        <v>1.04614</v>
      </c>
      <c r="R554" s="193">
        <f>Q554*H554</f>
        <v>10.4328613008</v>
      </c>
      <c r="S554" s="193">
        <v>0</v>
      </c>
      <c r="T554" s="194">
        <f>S554*H554</f>
        <v>0</v>
      </c>
      <c r="AR554" s="93" t="s">
        <v>176</v>
      </c>
      <c r="AT554" s="93" t="s">
        <v>171</v>
      </c>
      <c r="AU554" s="93" t="s">
        <v>81</v>
      </c>
      <c r="AY554" s="93" t="s">
        <v>169</v>
      </c>
      <c r="BE554" s="195">
        <f>IF(N554="základní",J554,0)</f>
        <v>0</v>
      </c>
      <c r="BF554" s="195">
        <f>IF(N554="snížená",J554,0)</f>
        <v>0</v>
      </c>
      <c r="BG554" s="195">
        <f>IF(N554="zákl. přenesená",J554,0)</f>
        <v>0</v>
      </c>
      <c r="BH554" s="195">
        <f>IF(N554="sníž. přenesená",J554,0)</f>
        <v>0</v>
      </c>
      <c r="BI554" s="195">
        <f>IF(N554="nulová",J554,0)</f>
        <v>0</v>
      </c>
      <c r="BJ554" s="93" t="s">
        <v>79</v>
      </c>
      <c r="BK554" s="195">
        <f>ROUND(I554*H554,2)</f>
        <v>0</v>
      </c>
      <c r="BL554" s="93" t="s">
        <v>176</v>
      </c>
      <c r="BM554" s="93" t="s">
        <v>642</v>
      </c>
    </row>
    <row r="555" spans="2:51" s="205" customFormat="1" ht="13.5">
      <c r="B555" s="204"/>
      <c r="D555" s="198" t="s">
        <v>178</v>
      </c>
      <c r="E555" s="206" t="s">
        <v>5</v>
      </c>
      <c r="F555" s="207" t="s">
        <v>2054</v>
      </c>
      <c r="H555" s="208">
        <f>73.872*0.135</f>
        <v>9.97272</v>
      </c>
      <c r="L555" s="204"/>
      <c r="M555" s="209"/>
      <c r="N555" s="210"/>
      <c r="O555" s="210"/>
      <c r="P555" s="210"/>
      <c r="Q555" s="210"/>
      <c r="R555" s="210"/>
      <c r="S555" s="210"/>
      <c r="T555" s="211"/>
      <c r="AT555" s="206" t="s">
        <v>178</v>
      </c>
      <c r="AU555" s="206" t="s">
        <v>81</v>
      </c>
      <c r="AV555" s="205" t="s">
        <v>81</v>
      </c>
      <c r="AW555" s="205" t="s">
        <v>35</v>
      </c>
      <c r="AX555" s="205" t="s">
        <v>71</v>
      </c>
      <c r="AY555" s="206" t="s">
        <v>169</v>
      </c>
    </row>
    <row r="556" spans="2:51" s="213" customFormat="1" ht="13.5">
      <c r="B556" s="212"/>
      <c r="D556" s="198" t="s">
        <v>178</v>
      </c>
      <c r="E556" s="214" t="s">
        <v>5</v>
      </c>
      <c r="F556" s="215" t="s">
        <v>181</v>
      </c>
      <c r="H556" s="216">
        <f>H555</f>
        <v>9.97272</v>
      </c>
      <c r="L556" s="212"/>
      <c r="M556" s="217"/>
      <c r="N556" s="218"/>
      <c r="O556" s="218"/>
      <c r="P556" s="218"/>
      <c r="Q556" s="218"/>
      <c r="R556" s="218"/>
      <c r="S556" s="218"/>
      <c r="T556" s="219"/>
      <c r="AT556" s="214" t="s">
        <v>178</v>
      </c>
      <c r="AU556" s="214" t="s">
        <v>81</v>
      </c>
      <c r="AV556" s="213" t="s">
        <v>176</v>
      </c>
      <c r="AW556" s="213" t="s">
        <v>35</v>
      </c>
      <c r="AX556" s="213" t="s">
        <v>79</v>
      </c>
      <c r="AY556" s="214" t="s">
        <v>169</v>
      </c>
    </row>
    <row r="557" spans="2:65" s="103" customFormat="1" ht="25.5" customHeight="1">
      <c r="B557" s="104"/>
      <c r="C557" s="185">
        <f>MAX($C$106:C556)+1</f>
        <v>70</v>
      </c>
      <c r="D557" s="185" t="s">
        <v>171</v>
      </c>
      <c r="E557" s="186" t="s">
        <v>643</v>
      </c>
      <c r="F557" s="187" t="s">
        <v>2042</v>
      </c>
      <c r="G557" s="188" t="s">
        <v>174</v>
      </c>
      <c r="H557" s="189">
        <v>13</v>
      </c>
      <c r="I557" s="87"/>
      <c r="J557" s="190">
        <f>ROUND(I557*H557,2)</f>
        <v>0</v>
      </c>
      <c r="K557" s="187" t="s">
        <v>5</v>
      </c>
      <c r="L557" s="104"/>
      <c r="M557" s="191" t="s">
        <v>5</v>
      </c>
      <c r="N557" s="192" t="s">
        <v>42</v>
      </c>
      <c r="O557" s="105"/>
      <c r="P557" s="193">
        <f>O557*H557</f>
        <v>0</v>
      </c>
      <c r="Q557" s="193">
        <v>0.0212</v>
      </c>
      <c r="R557" s="193">
        <f>Q557*H557</f>
        <v>0.2756</v>
      </c>
      <c r="S557" s="193">
        <v>0</v>
      </c>
      <c r="T557" s="194">
        <f>S557*H557</f>
        <v>0</v>
      </c>
      <c r="AR557" s="93" t="s">
        <v>176</v>
      </c>
      <c r="AT557" s="93" t="s">
        <v>171</v>
      </c>
      <c r="AU557" s="93" t="s">
        <v>81</v>
      </c>
      <c r="AY557" s="93" t="s">
        <v>169</v>
      </c>
      <c r="BE557" s="195">
        <f>IF(N557="základní",J557,0)</f>
        <v>0</v>
      </c>
      <c r="BF557" s="195">
        <f>IF(N557="snížená",J557,0)</f>
        <v>0</v>
      </c>
      <c r="BG557" s="195">
        <f>IF(N557="zákl. přenesená",J557,0)</f>
        <v>0</v>
      </c>
      <c r="BH557" s="195">
        <f>IF(N557="sníž. přenesená",J557,0)</f>
        <v>0</v>
      </c>
      <c r="BI557" s="195">
        <f>IF(N557="nulová",J557,0)</f>
        <v>0</v>
      </c>
      <c r="BJ557" s="93" t="s">
        <v>79</v>
      </c>
      <c r="BK557" s="195">
        <f>ROUND(I557*H557,2)</f>
        <v>0</v>
      </c>
      <c r="BL557" s="93" t="s">
        <v>176</v>
      </c>
      <c r="BM557" s="93" t="s">
        <v>644</v>
      </c>
    </row>
    <row r="558" spans="2:63" s="173" customFormat="1" ht="29.85" customHeight="1">
      <c r="B558" s="172"/>
      <c r="D558" s="174" t="s">
        <v>70</v>
      </c>
      <c r="E558" s="183" t="s">
        <v>176</v>
      </c>
      <c r="F558" s="183" t="s">
        <v>645</v>
      </c>
      <c r="J558" s="184">
        <f>BK558</f>
        <v>0</v>
      </c>
      <c r="L558" s="172"/>
      <c r="M558" s="177"/>
      <c r="N558" s="178"/>
      <c r="O558" s="178"/>
      <c r="P558" s="179">
        <f>SUM(P559:P607)</f>
        <v>0</v>
      </c>
      <c r="Q558" s="178"/>
      <c r="R558" s="179">
        <f>SUM(R559:R607)</f>
        <v>414.70910542999997</v>
      </c>
      <c r="S558" s="178"/>
      <c r="T558" s="180">
        <f>SUM(T559:T607)</f>
        <v>0</v>
      </c>
      <c r="AR558" s="174" t="s">
        <v>79</v>
      </c>
      <c r="AT558" s="181" t="s">
        <v>70</v>
      </c>
      <c r="AU558" s="181" t="s">
        <v>79</v>
      </c>
      <c r="AY558" s="174" t="s">
        <v>169</v>
      </c>
      <c r="BK558" s="182">
        <f>SUM(BK559:BK607)</f>
        <v>0</v>
      </c>
    </row>
    <row r="559" spans="2:65" s="103" customFormat="1" ht="38.25" customHeight="1">
      <c r="B559" s="104"/>
      <c r="C559" s="185">
        <f>MAX($C$106:C558)+1</f>
        <v>71</v>
      </c>
      <c r="D559" s="185" t="s">
        <v>171</v>
      </c>
      <c r="E559" s="186" t="s">
        <v>646</v>
      </c>
      <c r="F559" s="187" t="s">
        <v>647</v>
      </c>
      <c r="G559" s="188" t="s">
        <v>205</v>
      </c>
      <c r="H559" s="189">
        <v>133.587</v>
      </c>
      <c r="I559" s="87"/>
      <c r="J559" s="190">
        <f>ROUND(I559*H559,2)</f>
        <v>0</v>
      </c>
      <c r="K559" s="187" t="s">
        <v>175</v>
      </c>
      <c r="L559" s="104"/>
      <c r="M559" s="191" t="s">
        <v>5</v>
      </c>
      <c r="N559" s="192" t="s">
        <v>42</v>
      </c>
      <c r="O559" s="105"/>
      <c r="P559" s="193">
        <f>O559*H559</f>
        <v>0</v>
      </c>
      <c r="Q559" s="193">
        <v>2.45343</v>
      </c>
      <c r="R559" s="193">
        <f>Q559*H559</f>
        <v>327.74635341</v>
      </c>
      <c r="S559" s="193">
        <v>0</v>
      </c>
      <c r="T559" s="194">
        <f>S559*H559</f>
        <v>0</v>
      </c>
      <c r="AR559" s="93" t="s">
        <v>176</v>
      </c>
      <c r="AT559" s="93" t="s">
        <v>171</v>
      </c>
      <c r="AU559" s="93" t="s">
        <v>81</v>
      </c>
      <c r="AY559" s="93" t="s">
        <v>169</v>
      </c>
      <c r="BE559" s="195">
        <f>IF(N559="základní",J559,0)</f>
        <v>0</v>
      </c>
      <c r="BF559" s="195">
        <f>IF(N559="snížená",J559,0)</f>
        <v>0</v>
      </c>
      <c r="BG559" s="195">
        <f>IF(N559="zákl. přenesená",J559,0)</f>
        <v>0</v>
      </c>
      <c r="BH559" s="195">
        <f>IF(N559="sníž. přenesená",J559,0)</f>
        <v>0</v>
      </c>
      <c r="BI559" s="195">
        <f>IF(N559="nulová",J559,0)</f>
        <v>0</v>
      </c>
      <c r="BJ559" s="93" t="s">
        <v>79</v>
      </c>
      <c r="BK559" s="195">
        <f>ROUND(I559*H559,2)</f>
        <v>0</v>
      </c>
      <c r="BL559" s="93" t="s">
        <v>176</v>
      </c>
      <c r="BM559" s="93" t="s">
        <v>648</v>
      </c>
    </row>
    <row r="560" spans="2:47" s="103" customFormat="1" ht="40.5">
      <c r="B560" s="104"/>
      <c r="D560" s="198" t="s">
        <v>207</v>
      </c>
      <c r="F560" s="220" t="s">
        <v>649</v>
      </c>
      <c r="L560" s="104"/>
      <c r="M560" s="221"/>
      <c r="N560" s="105"/>
      <c r="O560" s="105"/>
      <c r="P560" s="105"/>
      <c r="Q560" s="105"/>
      <c r="R560" s="105"/>
      <c r="S560" s="105"/>
      <c r="T560" s="222"/>
      <c r="AT560" s="93" t="s">
        <v>207</v>
      </c>
      <c r="AU560" s="93" t="s">
        <v>81</v>
      </c>
    </row>
    <row r="561" spans="2:51" s="197" customFormat="1" ht="13.5">
      <c r="B561" s="196"/>
      <c r="D561" s="198" t="s">
        <v>178</v>
      </c>
      <c r="E561" s="199" t="s">
        <v>5</v>
      </c>
      <c r="F561" s="200" t="s">
        <v>650</v>
      </c>
      <c r="H561" s="199" t="s">
        <v>5</v>
      </c>
      <c r="L561" s="196"/>
      <c r="M561" s="201"/>
      <c r="N561" s="202"/>
      <c r="O561" s="202"/>
      <c r="P561" s="202"/>
      <c r="Q561" s="202"/>
      <c r="R561" s="202"/>
      <c r="S561" s="202"/>
      <c r="T561" s="203"/>
      <c r="AT561" s="199" t="s">
        <v>178</v>
      </c>
      <c r="AU561" s="199" t="s">
        <v>81</v>
      </c>
      <c r="AV561" s="197" t="s">
        <v>79</v>
      </c>
      <c r="AW561" s="197" t="s">
        <v>35</v>
      </c>
      <c r="AX561" s="197" t="s">
        <v>71</v>
      </c>
      <c r="AY561" s="199" t="s">
        <v>169</v>
      </c>
    </row>
    <row r="562" spans="2:51" s="205" customFormat="1" ht="13.5">
      <c r="B562" s="204"/>
      <c r="D562" s="198" t="s">
        <v>178</v>
      </c>
      <c r="E562" s="206" t="s">
        <v>5</v>
      </c>
      <c r="F562" s="207" t="s">
        <v>651</v>
      </c>
      <c r="H562" s="208">
        <v>31.419</v>
      </c>
      <c r="L562" s="204"/>
      <c r="M562" s="209"/>
      <c r="N562" s="210"/>
      <c r="O562" s="210"/>
      <c r="P562" s="210"/>
      <c r="Q562" s="210"/>
      <c r="R562" s="210"/>
      <c r="S562" s="210"/>
      <c r="T562" s="211"/>
      <c r="AT562" s="206" t="s">
        <v>178</v>
      </c>
      <c r="AU562" s="206" t="s">
        <v>81</v>
      </c>
      <c r="AV562" s="205" t="s">
        <v>81</v>
      </c>
      <c r="AW562" s="205" t="s">
        <v>35</v>
      </c>
      <c r="AX562" s="205" t="s">
        <v>71</v>
      </c>
      <c r="AY562" s="206" t="s">
        <v>169</v>
      </c>
    </row>
    <row r="563" spans="2:51" s="205" customFormat="1" ht="13.5">
      <c r="B563" s="204"/>
      <c r="D563" s="198" t="s">
        <v>178</v>
      </c>
      <c r="E563" s="206" t="s">
        <v>5</v>
      </c>
      <c r="F563" s="207" t="s">
        <v>652</v>
      </c>
      <c r="H563" s="208">
        <v>3.877</v>
      </c>
      <c r="L563" s="204"/>
      <c r="M563" s="209"/>
      <c r="N563" s="210"/>
      <c r="O563" s="210"/>
      <c r="P563" s="210"/>
      <c r="Q563" s="210"/>
      <c r="R563" s="210"/>
      <c r="S563" s="210"/>
      <c r="T563" s="211"/>
      <c r="AT563" s="206" t="s">
        <v>178</v>
      </c>
      <c r="AU563" s="206" t="s">
        <v>81</v>
      </c>
      <c r="AV563" s="205" t="s">
        <v>81</v>
      </c>
      <c r="AW563" s="205" t="s">
        <v>35</v>
      </c>
      <c r="AX563" s="205" t="s">
        <v>71</v>
      </c>
      <c r="AY563" s="206" t="s">
        <v>169</v>
      </c>
    </row>
    <row r="564" spans="2:51" s="205" customFormat="1" ht="13.5">
      <c r="B564" s="204"/>
      <c r="D564" s="198" t="s">
        <v>178</v>
      </c>
      <c r="E564" s="206" t="s">
        <v>5</v>
      </c>
      <c r="F564" s="207" t="s">
        <v>653</v>
      </c>
      <c r="H564" s="208">
        <v>69.256</v>
      </c>
      <c r="L564" s="204"/>
      <c r="M564" s="209"/>
      <c r="N564" s="210"/>
      <c r="O564" s="210"/>
      <c r="P564" s="210"/>
      <c r="Q564" s="210"/>
      <c r="R564" s="210"/>
      <c r="S564" s="210"/>
      <c r="T564" s="211"/>
      <c r="AT564" s="206" t="s">
        <v>178</v>
      </c>
      <c r="AU564" s="206" t="s">
        <v>81</v>
      </c>
      <c r="AV564" s="205" t="s">
        <v>81</v>
      </c>
      <c r="AW564" s="205" t="s">
        <v>35</v>
      </c>
      <c r="AX564" s="205" t="s">
        <v>71</v>
      </c>
      <c r="AY564" s="206" t="s">
        <v>169</v>
      </c>
    </row>
    <row r="565" spans="2:51" s="205" customFormat="1" ht="13.5">
      <c r="B565" s="204"/>
      <c r="D565" s="198" t="s">
        <v>178</v>
      </c>
      <c r="E565" s="206" t="s">
        <v>5</v>
      </c>
      <c r="F565" s="207" t="s">
        <v>654</v>
      </c>
      <c r="H565" s="208">
        <v>22.039</v>
      </c>
      <c r="L565" s="204"/>
      <c r="M565" s="209"/>
      <c r="N565" s="210"/>
      <c r="O565" s="210"/>
      <c r="P565" s="210"/>
      <c r="Q565" s="210"/>
      <c r="R565" s="210"/>
      <c r="S565" s="210"/>
      <c r="T565" s="211"/>
      <c r="AT565" s="206" t="s">
        <v>178</v>
      </c>
      <c r="AU565" s="206" t="s">
        <v>81</v>
      </c>
      <c r="AV565" s="205" t="s">
        <v>81</v>
      </c>
      <c r="AW565" s="205" t="s">
        <v>35</v>
      </c>
      <c r="AX565" s="205" t="s">
        <v>71</v>
      </c>
      <c r="AY565" s="206" t="s">
        <v>169</v>
      </c>
    </row>
    <row r="566" spans="2:51" s="233" customFormat="1" ht="13.5">
      <c r="B566" s="232"/>
      <c r="D566" s="198" t="s">
        <v>178</v>
      </c>
      <c r="E566" s="234" t="s">
        <v>5</v>
      </c>
      <c r="F566" s="235" t="s">
        <v>502</v>
      </c>
      <c r="H566" s="236">
        <v>126.591</v>
      </c>
      <c r="L566" s="232"/>
      <c r="M566" s="237"/>
      <c r="N566" s="238"/>
      <c r="O566" s="238"/>
      <c r="P566" s="238"/>
      <c r="Q566" s="238"/>
      <c r="R566" s="238"/>
      <c r="S566" s="238"/>
      <c r="T566" s="239"/>
      <c r="AT566" s="234" t="s">
        <v>178</v>
      </c>
      <c r="AU566" s="234" t="s">
        <v>81</v>
      </c>
      <c r="AV566" s="233" t="s">
        <v>185</v>
      </c>
      <c r="AW566" s="233" t="s">
        <v>35</v>
      </c>
      <c r="AX566" s="233" t="s">
        <v>71</v>
      </c>
      <c r="AY566" s="234" t="s">
        <v>169</v>
      </c>
    </row>
    <row r="567" spans="2:51" s="197" customFormat="1" ht="13.5">
      <c r="B567" s="196"/>
      <c r="D567" s="198" t="s">
        <v>178</v>
      </c>
      <c r="E567" s="199" t="s">
        <v>5</v>
      </c>
      <c r="F567" s="200" t="s">
        <v>334</v>
      </c>
      <c r="H567" s="199" t="s">
        <v>5</v>
      </c>
      <c r="L567" s="196"/>
      <c r="M567" s="201"/>
      <c r="N567" s="202"/>
      <c r="O567" s="202"/>
      <c r="P567" s="202"/>
      <c r="Q567" s="202"/>
      <c r="R567" s="202"/>
      <c r="S567" s="202"/>
      <c r="T567" s="203"/>
      <c r="AT567" s="199" t="s">
        <v>178</v>
      </c>
      <c r="AU567" s="199" t="s">
        <v>81</v>
      </c>
      <c r="AV567" s="197" t="s">
        <v>79</v>
      </c>
      <c r="AW567" s="197" t="s">
        <v>35</v>
      </c>
      <c r="AX567" s="197" t="s">
        <v>71</v>
      </c>
      <c r="AY567" s="199" t="s">
        <v>169</v>
      </c>
    </row>
    <row r="568" spans="2:51" s="205" customFormat="1" ht="13.5">
      <c r="B568" s="204"/>
      <c r="D568" s="198" t="s">
        <v>178</v>
      </c>
      <c r="E568" s="206" t="s">
        <v>5</v>
      </c>
      <c r="F568" s="207" t="s">
        <v>626</v>
      </c>
      <c r="H568" s="208">
        <v>2.356</v>
      </c>
      <c r="L568" s="204"/>
      <c r="M568" s="209"/>
      <c r="N568" s="210"/>
      <c r="O568" s="210"/>
      <c r="P568" s="210"/>
      <c r="Q568" s="210"/>
      <c r="R568" s="210"/>
      <c r="S568" s="210"/>
      <c r="T568" s="211"/>
      <c r="AT568" s="206" t="s">
        <v>178</v>
      </c>
      <c r="AU568" s="206" t="s">
        <v>81</v>
      </c>
      <c r="AV568" s="205" t="s">
        <v>81</v>
      </c>
      <c r="AW568" s="205" t="s">
        <v>35</v>
      </c>
      <c r="AX568" s="205" t="s">
        <v>71</v>
      </c>
      <c r="AY568" s="206" t="s">
        <v>169</v>
      </c>
    </row>
    <row r="569" spans="2:51" s="205" customFormat="1" ht="13.5">
      <c r="B569" s="204"/>
      <c r="D569" s="198" t="s">
        <v>178</v>
      </c>
      <c r="E569" s="206" t="s">
        <v>5</v>
      </c>
      <c r="F569" s="207" t="s">
        <v>655</v>
      </c>
      <c r="H569" s="208">
        <v>0.781</v>
      </c>
      <c r="L569" s="204"/>
      <c r="M569" s="209"/>
      <c r="N569" s="210"/>
      <c r="O569" s="210"/>
      <c r="P569" s="210"/>
      <c r="Q569" s="210"/>
      <c r="R569" s="210"/>
      <c r="S569" s="210"/>
      <c r="T569" s="211"/>
      <c r="AT569" s="206" t="s">
        <v>178</v>
      </c>
      <c r="AU569" s="206" t="s">
        <v>81</v>
      </c>
      <c r="AV569" s="205" t="s">
        <v>81</v>
      </c>
      <c r="AW569" s="205" t="s">
        <v>35</v>
      </c>
      <c r="AX569" s="205" t="s">
        <v>71</v>
      </c>
      <c r="AY569" s="206" t="s">
        <v>169</v>
      </c>
    </row>
    <row r="570" spans="2:51" s="205" customFormat="1" ht="13.5">
      <c r="B570" s="204"/>
      <c r="D570" s="198" t="s">
        <v>178</v>
      </c>
      <c r="E570" s="206" t="s">
        <v>5</v>
      </c>
      <c r="F570" s="207" t="s">
        <v>656</v>
      </c>
      <c r="H570" s="208">
        <v>3.859</v>
      </c>
      <c r="L570" s="204"/>
      <c r="M570" s="209"/>
      <c r="N570" s="210"/>
      <c r="O570" s="210"/>
      <c r="P570" s="210"/>
      <c r="Q570" s="210"/>
      <c r="R570" s="210"/>
      <c r="S570" s="210"/>
      <c r="T570" s="211"/>
      <c r="AT570" s="206" t="s">
        <v>178</v>
      </c>
      <c r="AU570" s="206" t="s">
        <v>81</v>
      </c>
      <c r="AV570" s="205" t="s">
        <v>81</v>
      </c>
      <c r="AW570" s="205" t="s">
        <v>35</v>
      </c>
      <c r="AX570" s="205" t="s">
        <v>71</v>
      </c>
      <c r="AY570" s="206" t="s">
        <v>169</v>
      </c>
    </row>
    <row r="571" spans="2:51" s="233" customFormat="1" ht="13.5">
      <c r="B571" s="232"/>
      <c r="D571" s="198" t="s">
        <v>178</v>
      </c>
      <c r="E571" s="234" t="s">
        <v>5</v>
      </c>
      <c r="F571" s="235" t="s">
        <v>502</v>
      </c>
      <c r="H571" s="236">
        <v>6.996</v>
      </c>
      <c r="L571" s="232"/>
      <c r="M571" s="237"/>
      <c r="N571" s="238"/>
      <c r="O571" s="238"/>
      <c r="P571" s="238"/>
      <c r="Q571" s="238"/>
      <c r="R571" s="238"/>
      <c r="S571" s="238"/>
      <c r="T571" s="239"/>
      <c r="AT571" s="234" t="s">
        <v>178</v>
      </c>
      <c r="AU571" s="234" t="s">
        <v>81</v>
      </c>
      <c r="AV571" s="233" t="s">
        <v>185</v>
      </c>
      <c r="AW571" s="233" t="s">
        <v>35</v>
      </c>
      <c r="AX571" s="233" t="s">
        <v>71</v>
      </c>
      <c r="AY571" s="234" t="s">
        <v>169</v>
      </c>
    </row>
    <row r="572" spans="2:51" s="213" customFormat="1" ht="13.5">
      <c r="B572" s="212"/>
      <c r="D572" s="198" t="s">
        <v>178</v>
      </c>
      <c r="E572" s="214" t="s">
        <v>5</v>
      </c>
      <c r="F572" s="215" t="s">
        <v>181</v>
      </c>
      <c r="H572" s="216">
        <v>133.587</v>
      </c>
      <c r="L572" s="212"/>
      <c r="M572" s="217"/>
      <c r="N572" s="218"/>
      <c r="O572" s="218"/>
      <c r="P572" s="218"/>
      <c r="Q572" s="218"/>
      <c r="R572" s="218"/>
      <c r="S572" s="218"/>
      <c r="T572" s="219"/>
      <c r="AT572" s="214" t="s">
        <v>178</v>
      </c>
      <c r="AU572" s="214" t="s">
        <v>81</v>
      </c>
      <c r="AV572" s="213" t="s">
        <v>176</v>
      </c>
      <c r="AW572" s="213" t="s">
        <v>35</v>
      </c>
      <c r="AX572" s="213" t="s">
        <v>79</v>
      </c>
      <c r="AY572" s="214" t="s">
        <v>169</v>
      </c>
    </row>
    <row r="573" spans="2:65" s="103" customFormat="1" ht="25.5" customHeight="1">
      <c r="B573" s="104"/>
      <c r="C573" s="185">
        <f>MAX($C$106:C572)+1</f>
        <v>72</v>
      </c>
      <c r="D573" s="185" t="s">
        <v>171</v>
      </c>
      <c r="E573" s="186" t="s">
        <v>657</v>
      </c>
      <c r="F573" s="187" t="s">
        <v>658</v>
      </c>
      <c r="G573" s="188" t="s">
        <v>188</v>
      </c>
      <c r="H573" s="189">
        <v>602.65</v>
      </c>
      <c r="I573" s="87"/>
      <c r="J573" s="190">
        <f>ROUND(I573*H573,2)</f>
        <v>0</v>
      </c>
      <c r="K573" s="187" t="s">
        <v>175</v>
      </c>
      <c r="L573" s="104"/>
      <c r="M573" s="191" t="s">
        <v>5</v>
      </c>
      <c r="N573" s="192" t="s">
        <v>42</v>
      </c>
      <c r="O573" s="105"/>
      <c r="P573" s="193">
        <f>O573*H573</f>
        <v>0</v>
      </c>
      <c r="Q573" s="193">
        <v>0.00533</v>
      </c>
      <c r="R573" s="193">
        <f>Q573*H573</f>
        <v>3.2121245</v>
      </c>
      <c r="S573" s="193">
        <v>0</v>
      </c>
      <c r="T573" s="194">
        <f>S573*H573</f>
        <v>0</v>
      </c>
      <c r="AR573" s="93" t="s">
        <v>176</v>
      </c>
      <c r="AT573" s="93" t="s">
        <v>171</v>
      </c>
      <c r="AU573" s="93" t="s">
        <v>81</v>
      </c>
      <c r="AY573" s="93" t="s">
        <v>169</v>
      </c>
      <c r="BE573" s="195">
        <f>IF(N573="základní",J573,0)</f>
        <v>0</v>
      </c>
      <c r="BF573" s="195">
        <f>IF(N573="snížená",J573,0)</f>
        <v>0</v>
      </c>
      <c r="BG573" s="195">
        <f>IF(N573="zákl. přenesená",J573,0)</f>
        <v>0</v>
      </c>
      <c r="BH573" s="195">
        <f>IF(N573="sníž. přenesená",J573,0)</f>
        <v>0</v>
      </c>
      <c r="BI573" s="195">
        <f>IF(N573="nulová",J573,0)</f>
        <v>0</v>
      </c>
      <c r="BJ573" s="93" t="s">
        <v>79</v>
      </c>
      <c r="BK573" s="195">
        <f>ROUND(I573*H573,2)</f>
        <v>0</v>
      </c>
      <c r="BL573" s="93" t="s">
        <v>176</v>
      </c>
      <c r="BM573" s="93" t="s">
        <v>659</v>
      </c>
    </row>
    <row r="574" spans="2:47" s="103" customFormat="1" ht="202.5">
      <c r="B574" s="104"/>
      <c r="D574" s="198" t="s">
        <v>207</v>
      </c>
      <c r="F574" s="220" t="s">
        <v>660</v>
      </c>
      <c r="L574" s="104"/>
      <c r="M574" s="221"/>
      <c r="N574" s="105"/>
      <c r="O574" s="105"/>
      <c r="P574" s="105"/>
      <c r="Q574" s="105"/>
      <c r="R574" s="105"/>
      <c r="S574" s="105"/>
      <c r="T574" s="222"/>
      <c r="AT574" s="93" t="s">
        <v>207</v>
      </c>
      <c r="AU574" s="93" t="s">
        <v>81</v>
      </c>
    </row>
    <row r="575" spans="2:51" s="197" customFormat="1" ht="13.5">
      <c r="B575" s="196"/>
      <c r="D575" s="198" t="s">
        <v>178</v>
      </c>
      <c r="E575" s="199" t="s">
        <v>5</v>
      </c>
      <c r="F575" s="200" t="s">
        <v>650</v>
      </c>
      <c r="H575" s="199" t="s">
        <v>5</v>
      </c>
      <c r="L575" s="196"/>
      <c r="M575" s="201"/>
      <c r="N575" s="202"/>
      <c r="O575" s="202"/>
      <c r="P575" s="202"/>
      <c r="Q575" s="202"/>
      <c r="R575" s="202"/>
      <c r="S575" s="202"/>
      <c r="T575" s="203"/>
      <c r="AT575" s="199" t="s">
        <v>178</v>
      </c>
      <c r="AU575" s="199" t="s">
        <v>81</v>
      </c>
      <c r="AV575" s="197" t="s">
        <v>79</v>
      </c>
      <c r="AW575" s="197" t="s">
        <v>35</v>
      </c>
      <c r="AX575" s="197" t="s">
        <v>71</v>
      </c>
      <c r="AY575" s="199" t="s">
        <v>169</v>
      </c>
    </row>
    <row r="576" spans="2:51" s="205" customFormat="1" ht="13.5">
      <c r="B576" s="204"/>
      <c r="D576" s="198" t="s">
        <v>178</v>
      </c>
      <c r="E576" s="206" t="s">
        <v>5</v>
      </c>
      <c r="F576" s="207" t="s">
        <v>661</v>
      </c>
      <c r="H576" s="208">
        <v>120.842</v>
      </c>
      <c r="L576" s="204"/>
      <c r="M576" s="209"/>
      <c r="N576" s="210"/>
      <c r="O576" s="210"/>
      <c r="P576" s="210"/>
      <c r="Q576" s="210"/>
      <c r="R576" s="210"/>
      <c r="S576" s="210"/>
      <c r="T576" s="211"/>
      <c r="AT576" s="206" t="s">
        <v>178</v>
      </c>
      <c r="AU576" s="206" t="s">
        <v>81</v>
      </c>
      <c r="AV576" s="205" t="s">
        <v>81</v>
      </c>
      <c r="AW576" s="205" t="s">
        <v>35</v>
      </c>
      <c r="AX576" s="205" t="s">
        <v>71</v>
      </c>
      <c r="AY576" s="206" t="s">
        <v>169</v>
      </c>
    </row>
    <row r="577" spans="2:51" s="205" customFormat="1" ht="13.5">
      <c r="B577" s="204"/>
      <c r="D577" s="198" t="s">
        <v>178</v>
      </c>
      <c r="E577" s="206" t="s">
        <v>5</v>
      </c>
      <c r="F577" s="207" t="s">
        <v>662</v>
      </c>
      <c r="H577" s="208">
        <v>19.384</v>
      </c>
      <c r="L577" s="204"/>
      <c r="M577" s="209"/>
      <c r="N577" s="210"/>
      <c r="O577" s="210"/>
      <c r="P577" s="210"/>
      <c r="Q577" s="210"/>
      <c r="R577" s="210"/>
      <c r="S577" s="210"/>
      <c r="T577" s="211"/>
      <c r="AT577" s="206" t="s">
        <v>178</v>
      </c>
      <c r="AU577" s="206" t="s">
        <v>81</v>
      </c>
      <c r="AV577" s="205" t="s">
        <v>81</v>
      </c>
      <c r="AW577" s="205" t="s">
        <v>35</v>
      </c>
      <c r="AX577" s="205" t="s">
        <v>71</v>
      </c>
      <c r="AY577" s="206" t="s">
        <v>169</v>
      </c>
    </row>
    <row r="578" spans="2:51" s="205" customFormat="1" ht="13.5">
      <c r="B578" s="204"/>
      <c r="D578" s="198" t="s">
        <v>178</v>
      </c>
      <c r="E578" s="206" t="s">
        <v>5</v>
      </c>
      <c r="F578" s="207" t="s">
        <v>663</v>
      </c>
      <c r="H578" s="208">
        <v>346.279</v>
      </c>
      <c r="L578" s="204"/>
      <c r="M578" s="209"/>
      <c r="N578" s="210"/>
      <c r="O578" s="210"/>
      <c r="P578" s="210"/>
      <c r="Q578" s="210"/>
      <c r="R578" s="210"/>
      <c r="S578" s="210"/>
      <c r="T578" s="211"/>
      <c r="AT578" s="206" t="s">
        <v>178</v>
      </c>
      <c r="AU578" s="206" t="s">
        <v>81</v>
      </c>
      <c r="AV578" s="205" t="s">
        <v>81</v>
      </c>
      <c r="AW578" s="205" t="s">
        <v>35</v>
      </c>
      <c r="AX578" s="205" t="s">
        <v>71</v>
      </c>
      <c r="AY578" s="206" t="s">
        <v>169</v>
      </c>
    </row>
    <row r="579" spans="2:51" s="205" customFormat="1" ht="13.5">
      <c r="B579" s="204"/>
      <c r="D579" s="198" t="s">
        <v>178</v>
      </c>
      <c r="E579" s="206" t="s">
        <v>5</v>
      </c>
      <c r="F579" s="207" t="s">
        <v>664</v>
      </c>
      <c r="H579" s="208">
        <v>88.157</v>
      </c>
      <c r="L579" s="204"/>
      <c r="M579" s="209"/>
      <c r="N579" s="210"/>
      <c r="O579" s="210"/>
      <c r="P579" s="210"/>
      <c r="Q579" s="210"/>
      <c r="R579" s="210"/>
      <c r="S579" s="210"/>
      <c r="T579" s="211"/>
      <c r="AT579" s="206" t="s">
        <v>178</v>
      </c>
      <c r="AU579" s="206" t="s">
        <v>81</v>
      </c>
      <c r="AV579" s="205" t="s">
        <v>81</v>
      </c>
      <c r="AW579" s="205" t="s">
        <v>35</v>
      </c>
      <c r="AX579" s="205" t="s">
        <v>71</v>
      </c>
      <c r="AY579" s="206" t="s">
        <v>169</v>
      </c>
    </row>
    <row r="580" spans="2:51" s="197" customFormat="1" ht="13.5">
      <c r="B580" s="196"/>
      <c r="D580" s="198" t="s">
        <v>178</v>
      </c>
      <c r="E580" s="199" t="s">
        <v>5</v>
      </c>
      <c r="F580" s="200" t="s">
        <v>334</v>
      </c>
      <c r="H580" s="199" t="s">
        <v>5</v>
      </c>
      <c r="L580" s="196"/>
      <c r="M580" s="201"/>
      <c r="N580" s="202"/>
      <c r="O580" s="202"/>
      <c r="P580" s="202"/>
      <c r="Q580" s="202"/>
      <c r="R580" s="202"/>
      <c r="S580" s="202"/>
      <c r="T580" s="203"/>
      <c r="AT580" s="199" t="s">
        <v>178</v>
      </c>
      <c r="AU580" s="199" t="s">
        <v>81</v>
      </c>
      <c r="AV580" s="197" t="s">
        <v>79</v>
      </c>
      <c r="AW580" s="197" t="s">
        <v>35</v>
      </c>
      <c r="AX580" s="197" t="s">
        <v>71</v>
      </c>
      <c r="AY580" s="199" t="s">
        <v>169</v>
      </c>
    </row>
    <row r="581" spans="2:51" s="205" customFormat="1" ht="13.5">
      <c r="B581" s="204"/>
      <c r="D581" s="198" t="s">
        <v>178</v>
      </c>
      <c r="E581" s="206" t="s">
        <v>5</v>
      </c>
      <c r="F581" s="207" t="s">
        <v>665</v>
      </c>
      <c r="H581" s="208">
        <v>9.425</v>
      </c>
      <c r="L581" s="204"/>
      <c r="M581" s="209"/>
      <c r="N581" s="210"/>
      <c r="O581" s="210"/>
      <c r="P581" s="210"/>
      <c r="Q581" s="210"/>
      <c r="R581" s="210"/>
      <c r="S581" s="210"/>
      <c r="T581" s="211"/>
      <c r="AT581" s="206" t="s">
        <v>178</v>
      </c>
      <c r="AU581" s="206" t="s">
        <v>81</v>
      </c>
      <c r="AV581" s="205" t="s">
        <v>81</v>
      </c>
      <c r="AW581" s="205" t="s">
        <v>35</v>
      </c>
      <c r="AX581" s="205" t="s">
        <v>71</v>
      </c>
      <c r="AY581" s="206" t="s">
        <v>169</v>
      </c>
    </row>
    <row r="582" spans="2:51" s="205" customFormat="1" ht="13.5">
      <c r="B582" s="204"/>
      <c r="D582" s="198" t="s">
        <v>178</v>
      </c>
      <c r="E582" s="206" t="s">
        <v>5</v>
      </c>
      <c r="F582" s="207" t="s">
        <v>666</v>
      </c>
      <c r="H582" s="208">
        <v>3.125</v>
      </c>
      <c r="L582" s="204"/>
      <c r="M582" s="209"/>
      <c r="N582" s="210"/>
      <c r="O582" s="210"/>
      <c r="P582" s="210"/>
      <c r="Q582" s="210"/>
      <c r="R582" s="210"/>
      <c r="S582" s="210"/>
      <c r="T582" s="211"/>
      <c r="AT582" s="206" t="s">
        <v>178</v>
      </c>
      <c r="AU582" s="206" t="s">
        <v>81</v>
      </c>
      <c r="AV582" s="205" t="s">
        <v>81</v>
      </c>
      <c r="AW582" s="205" t="s">
        <v>35</v>
      </c>
      <c r="AX582" s="205" t="s">
        <v>71</v>
      </c>
      <c r="AY582" s="206" t="s">
        <v>169</v>
      </c>
    </row>
    <row r="583" spans="2:51" s="205" customFormat="1" ht="13.5">
      <c r="B583" s="204"/>
      <c r="D583" s="198" t="s">
        <v>178</v>
      </c>
      <c r="E583" s="206" t="s">
        <v>5</v>
      </c>
      <c r="F583" s="207" t="s">
        <v>667</v>
      </c>
      <c r="H583" s="208">
        <v>15.438</v>
      </c>
      <c r="L583" s="204"/>
      <c r="M583" s="209"/>
      <c r="N583" s="210"/>
      <c r="O583" s="210"/>
      <c r="P583" s="210"/>
      <c r="Q583" s="210"/>
      <c r="R583" s="210"/>
      <c r="S583" s="210"/>
      <c r="T583" s="211"/>
      <c r="AT583" s="206" t="s">
        <v>178</v>
      </c>
      <c r="AU583" s="206" t="s">
        <v>81</v>
      </c>
      <c r="AV583" s="205" t="s">
        <v>81</v>
      </c>
      <c r="AW583" s="205" t="s">
        <v>35</v>
      </c>
      <c r="AX583" s="205" t="s">
        <v>71</v>
      </c>
      <c r="AY583" s="206" t="s">
        <v>169</v>
      </c>
    </row>
    <row r="584" spans="2:51" s="213" customFormat="1" ht="13.5">
      <c r="B584" s="212"/>
      <c r="D584" s="198" t="s">
        <v>178</v>
      </c>
      <c r="E584" s="214" t="s">
        <v>5</v>
      </c>
      <c r="F584" s="215" t="s">
        <v>181</v>
      </c>
      <c r="H584" s="216">
        <v>602.65</v>
      </c>
      <c r="L584" s="212"/>
      <c r="M584" s="217"/>
      <c r="N584" s="218"/>
      <c r="O584" s="218"/>
      <c r="P584" s="218"/>
      <c r="Q584" s="218"/>
      <c r="R584" s="218"/>
      <c r="S584" s="218"/>
      <c r="T584" s="219"/>
      <c r="AT584" s="214" t="s">
        <v>178</v>
      </c>
      <c r="AU584" s="214" t="s">
        <v>81</v>
      </c>
      <c r="AV584" s="213" t="s">
        <v>176</v>
      </c>
      <c r="AW584" s="213" t="s">
        <v>35</v>
      </c>
      <c r="AX584" s="213" t="s">
        <v>79</v>
      </c>
      <c r="AY584" s="214" t="s">
        <v>169</v>
      </c>
    </row>
    <row r="585" spans="2:65" s="103" customFormat="1" ht="25.5" customHeight="1">
      <c r="B585" s="104"/>
      <c r="C585" s="185">
        <f>MAX($C$106:C584)+1</f>
        <v>73</v>
      </c>
      <c r="D585" s="185" t="s">
        <v>171</v>
      </c>
      <c r="E585" s="186" t="s">
        <v>668</v>
      </c>
      <c r="F585" s="187" t="s">
        <v>669</v>
      </c>
      <c r="G585" s="188" t="s">
        <v>188</v>
      </c>
      <c r="H585" s="189">
        <v>602.65</v>
      </c>
      <c r="I585" s="87"/>
      <c r="J585" s="190">
        <f>ROUND(I585*H585,2)</f>
        <v>0</v>
      </c>
      <c r="K585" s="187" t="s">
        <v>175</v>
      </c>
      <c r="L585" s="104"/>
      <c r="M585" s="191" t="s">
        <v>5</v>
      </c>
      <c r="N585" s="192" t="s">
        <v>42</v>
      </c>
      <c r="O585" s="105"/>
      <c r="P585" s="193">
        <f>O585*H585</f>
        <v>0</v>
      </c>
      <c r="Q585" s="193">
        <v>0</v>
      </c>
      <c r="R585" s="193">
        <f>Q585*H585</f>
        <v>0</v>
      </c>
      <c r="S585" s="193">
        <v>0</v>
      </c>
      <c r="T585" s="194">
        <f>S585*H585</f>
        <v>0</v>
      </c>
      <c r="AR585" s="93" t="s">
        <v>176</v>
      </c>
      <c r="AT585" s="93" t="s">
        <v>171</v>
      </c>
      <c r="AU585" s="93" t="s">
        <v>81</v>
      </c>
      <c r="AY585" s="93" t="s">
        <v>169</v>
      </c>
      <c r="BE585" s="195">
        <f>IF(N585="základní",J585,0)</f>
        <v>0</v>
      </c>
      <c r="BF585" s="195">
        <f>IF(N585="snížená",J585,0)</f>
        <v>0</v>
      </c>
      <c r="BG585" s="195">
        <f>IF(N585="zákl. přenesená",J585,0)</f>
        <v>0</v>
      </c>
      <c r="BH585" s="195">
        <f>IF(N585="sníž. přenesená",J585,0)</f>
        <v>0</v>
      </c>
      <c r="BI585" s="195">
        <f>IF(N585="nulová",J585,0)</f>
        <v>0</v>
      </c>
      <c r="BJ585" s="93" t="s">
        <v>79</v>
      </c>
      <c r="BK585" s="195">
        <f>ROUND(I585*H585,2)</f>
        <v>0</v>
      </c>
      <c r="BL585" s="93" t="s">
        <v>176</v>
      </c>
      <c r="BM585" s="93" t="s">
        <v>670</v>
      </c>
    </row>
    <row r="586" spans="2:47" s="103" customFormat="1" ht="202.5">
      <c r="B586" s="104"/>
      <c r="D586" s="198" t="s">
        <v>207</v>
      </c>
      <c r="F586" s="220" t="s">
        <v>660</v>
      </c>
      <c r="L586" s="104"/>
      <c r="M586" s="221"/>
      <c r="N586" s="105"/>
      <c r="O586" s="105"/>
      <c r="P586" s="105"/>
      <c r="Q586" s="105"/>
      <c r="R586" s="105"/>
      <c r="S586" s="105"/>
      <c r="T586" s="222"/>
      <c r="AT586" s="93" t="s">
        <v>207</v>
      </c>
      <c r="AU586" s="93" t="s">
        <v>81</v>
      </c>
    </row>
    <row r="587" spans="2:65" s="103" customFormat="1" ht="25.5" customHeight="1">
      <c r="B587" s="104"/>
      <c r="C587" s="185">
        <f>MAX($C$106:C586)+1</f>
        <v>74</v>
      </c>
      <c r="D587" s="185" t="s">
        <v>171</v>
      </c>
      <c r="E587" s="186" t="s">
        <v>671</v>
      </c>
      <c r="F587" s="187" t="s">
        <v>672</v>
      </c>
      <c r="G587" s="188" t="s">
        <v>188</v>
      </c>
      <c r="H587" s="189">
        <v>602.65</v>
      </c>
      <c r="I587" s="87"/>
      <c r="J587" s="190">
        <f>ROUND(I587*H587,2)</f>
        <v>0</v>
      </c>
      <c r="K587" s="187" t="s">
        <v>175</v>
      </c>
      <c r="L587" s="104"/>
      <c r="M587" s="191" t="s">
        <v>5</v>
      </c>
      <c r="N587" s="192" t="s">
        <v>42</v>
      </c>
      <c r="O587" s="105"/>
      <c r="P587" s="193">
        <f>O587*H587</f>
        <v>0</v>
      </c>
      <c r="Q587" s="193">
        <v>0.00088</v>
      </c>
      <c r="R587" s="193">
        <f>Q587*H587</f>
        <v>0.530332</v>
      </c>
      <c r="S587" s="193">
        <v>0</v>
      </c>
      <c r="T587" s="194">
        <f>S587*H587</f>
        <v>0</v>
      </c>
      <c r="AR587" s="93" t="s">
        <v>176</v>
      </c>
      <c r="AT587" s="93" t="s">
        <v>171</v>
      </c>
      <c r="AU587" s="93" t="s">
        <v>81</v>
      </c>
      <c r="AY587" s="93" t="s">
        <v>169</v>
      </c>
      <c r="BE587" s="195">
        <f>IF(N587="základní",J587,0)</f>
        <v>0</v>
      </c>
      <c r="BF587" s="195">
        <f>IF(N587="snížená",J587,0)</f>
        <v>0</v>
      </c>
      <c r="BG587" s="195">
        <f>IF(N587="zákl. přenesená",J587,0)</f>
        <v>0</v>
      </c>
      <c r="BH587" s="195">
        <f>IF(N587="sníž. přenesená",J587,0)</f>
        <v>0</v>
      </c>
      <c r="BI587" s="195">
        <f>IF(N587="nulová",J587,0)</f>
        <v>0</v>
      </c>
      <c r="BJ587" s="93" t="s">
        <v>79</v>
      </c>
      <c r="BK587" s="195">
        <f>ROUND(I587*H587,2)</f>
        <v>0</v>
      </c>
      <c r="BL587" s="93" t="s">
        <v>176</v>
      </c>
      <c r="BM587" s="93" t="s">
        <v>673</v>
      </c>
    </row>
    <row r="588" spans="2:47" s="103" customFormat="1" ht="27">
      <c r="B588" s="104"/>
      <c r="D588" s="198" t="s">
        <v>207</v>
      </c>
      <c r="F588" s="220" t="s">
        <v>674</v>
      </c>
      <c r="L588" s="104"/>
      <c r="M588" s="221"/>
      <c r="N588" s="105"/>
      <c r="O588" s="105"/>
      <c r="P588" s="105"/>
      <c r="Q588" s="105"/>
      <c r="R588" s="105"/>
      <c r="S588" s="105"/>
      <c r="T588" s="222"/>
      <c r="AT588" s="93" t="s">
        <v>207</v>
      </c>
      <c r="AU588" s="93" t="s">
        <v>81</v>
      </c>
    </row>
    <row r="589" spans="2:51" s="205" customFormat="1" ht="13.5">
      <c r="B589" s="204"/>
      <c r="D589" s="198" t="s">
        <v>178</v>
      </c>
      <c r="E589" s="206" t="s">
        <v>5</v>
      </c>
      <c r="F589" s="207" t="s">
        <v>675</v>
      </c>
      <c r="H589" s="208">
        <v>602.65</v>
      </c>
      <c r="L589" s="204"/>
      <c r="M589" s="209"/>
      <c r="N589" s="210"/>
      <c r="O589" s="210"/>
      <c r="P589" s="210"/>
      <c r="Q589" s="210"/>
      <c r="R589" s="210"/>
      <c r="S589" s="210"/>
      <c r="T589" s="211"/>
      <c r="AT589" s="206" t="s">
        <v>178</v>
      </c>
      <c r="AU589" s="206" t="s">
        <v>81</v>
      </c>
      <c r="AV589" s="205" t="s">
        <v>81</v>
      </c>
      <c r="AW589" s="205" t="s">
        <v>35</v>
      </c>
      <c r="AX589" s="205" t="s">
        <v>71</v>
      </c>
      <c r="AY589" s="206" t="s">
        <v>169</v>
      </c>
    </row>
    <row r="590" spans="2:51" s="213" customFormat="1" ht="13.5">
      <c r="B590" s="212"/>
      <c r="D590" s="198" t="s">
        <v>178</v>
      </c>
      <c r="E590" s="214" t="s">
        <v>5</v>
      </c>
      <c r="F590" s="215" t="s">
        <v>181</v>
      </c>
      <c r="H590" s="216">
        <v>602.65</v>
      </c>
      <c r="L590" s="212"/>
      <c r="M590" s="217"/>
      <c r="N590" s="218"/>
      <c r="O590" s="218"/>
      <c r="P590" s="218"/>
      <c r="Q590" s="218"/>
      <c r="R590" s="218"/>
      <c r="S590" s="218"/>
      <c r="T590" s="219"/>
      <c r="AT590" s="214" t="s">
        <v>178</v>
      </c>
      <c r="AU590" s="214" t="s">
        <v>81</v>
      </c>
      <c r="AV590" s="213" t="s">
        <v>176</v>
      </c>
      <c r="AW590" s="213" t="s">
        <v>35</v>
      </c>
      <c r="AX590" s="213" t="s">
        <v>79</v>
      </c>
      <c r="AY590" s="214" t="s">
        <v>169</v>
      </c>
    </row>
    <row r="591" spans="2:65" s="103" customFormat="1" ht="25.5" customHeight="1">
      <c r="B591" s="104"/>
      <c r="C591" s="185">
        <f>MAX($C$106:C590)+1</f>
        <v>75</v>
      </c>
      <c r="D591" s="185" t="s">
        <v>171</v>
      </c>
      <c r="E591" s="186" t="s">
        <v>676</v>
      </c>
      <c r="F591" s="187" t="s">
        <v>677</v>
      </c>
      <c r="G591" s="188" t="s">
        <v>188</v>
      </c>
      <c r="H591" s="189">
        <v>602.65</v>
      </c>
      <c r="I591" s="87"/>
      <c r="J591" s="190">
        <f>ROUND(I591*H591,2)</f>
        <v>0</v>
      </c>
      <c r="K591" s="187" t="s">
        <v>175</v>
      </c>
      <c r="L591" s="104"/>
      <c r="M591" s="191" t="s">
        <v>5</v>
      </c>
      <c r="N591" s="192" t="s">
        <v>42</v>
      </c>
      <c r="O591" s="105"/>
      <c r="P591" s="193">
        <f>O591*H591</f>
        <v>0</v>
      </c>
      <c r="Q591" s="193">
        <v>0</v>
      </c>
      <c r="R591" s="193">
        <f>Q591*H591</f>
        <v>0</v>
      </c>
      <c r="S591" s="193">
        <v>0</v>
      </c>
      <c r="T591" s="194">
        <f>S591*H591</f>
        <v>0</v>
      </c>
      <c r="AR591" s="93" t="s">
        <v>176</v>
      </c>
      <c r="AT591" s="93" t="s">
        <v>171</v>
      </c>
      <c r="AU591" s="93" t="s">
        <v>81</v>
      </c>
      <c r="AY591" s="93" t="s">
        <v>169</v>
      </c>
      <c r="BE591" s="195">
        <f>IF(N591="základní",J591,0)</f>
        <v>0</v>
      </c>
      <c r="BF591" s="195">
        <f>IF(N591="snížená",J591,0)</f>
        <v>0</v>
      </c>
      <c r="BG591" s="195">
        <f>IF(N591="zákl. přenesená",J591,0)</f>
        <v>0</v>
      </c>
      <c r="BH591" s="195">
        <f>IF(N591="sníž. přenesená",J591,0)</f>
        <v>0</v>
      </c>
      <c r="BI591" s="195">
        <f>IF(N591="nulová",J591,0)</f>
        <v>0</v>
      </c>
      <c r="BJ591" s="93" t="s">
        <v>79</v>
      </c>
      <c r="BK591" s="195">
        <f>ROUND(I591*H591,2)</f>
        <v>0</v>
      </c>
      <c r="BL591" s="93" t="s">
        <v>176</v>
      </c>
      <c r="BM591" s="93" t="s">
        <v>678</v>
      </c>
    </row>
    <row r="592" spans="2:47" s="103" customFormat="1" ht="27">
      <c r="B592" s="104"/>
      <c r="D592" s="198" t="s">
        <v>207</v>
      </c>
      <c r="F592" s="220" t="s">
        <v>674</v>
      </c>
      <c r="L592" s="104"/>
      <c r="M592" s="221"/>
      <c r="N592" s="105"/>
      <c r="O592" s="105"/>
      <c r="P592" s="105"/>
      <c r="Q592" s="105"/>
      <c r="R592" s="105"/>
      <c r="S592" s="105"/>
      <c r="T592" s="222"/>
      <c r="AT592" s="93" t="s">
        <v>207</v>
      </c>
      <c r="AU592" s="93" t="s">
        <v>81</v>
      </c>
    </row>
    <row r="593" spans="2:65" s="103" customFormat="1" ht="63.75" customHeight="1">
      <c r="B593" s="104"/>
      <c r="C593" s="185">
        <f>MAX($C$106:C592)+1</f>
        <v>76</v>
      </c>
      <c r="D593" s="185" t="s">
        <v>171</v>
      </c>
      <c r="E593" s="186" t="s">
        <v>679</v>
      </c>
      <c r="F593" s="187" t="s">
        <v>680</v>
      </c>
      <c r="G593" s="188" t="s">
        <v>315</v>
      </c>
      <c r="H593" s="189">
        <v>25.288</v>
      </c>
      <c r="I593" s="87"/>
      <c r="J593" s="190">
        <f>ROUND(I593*H593,2)</f>
        <v>0</v>
      </c>
      <c r="K593" s="187" t="s">
        <v>175</v>
      </c>
      <c r="L593" s="104"/>
      <c r="M593" s="191" t="s">
        <v>5</v>
      </c>
      <c r="N593" s="192" t="s">
        <v>42</v>
      </c>
      <c r="O593" s="105"/>
      <c r="P593" s="193">
        <f>O593*H593</f>
        <v>0</v>
      </c>
      <c r="Q593" s="193">
        <v>1.05516</v>
      </c>
      <c r="R593" s="193">
        <f>Q593*H593</f>
        <v>26.682886080000003</v>
      </c>
      <c r="S593" s="193">
        <v>0</v>
      </c>
      <c r="T593" s="194">
        <f>S593*H593</f>
        <v>0</v>
      </c>
      <c r="AR593" s="93" t="s">
        <v>176</v>
      </c>
      <c r="AT593" s="93" t="s">
        <v>171</v>
      </c>
      <c r="AU593" s="93" t="s">
        <v>81</v>
      </c>
      <c r="AY593" s="93" t="s">
        <v>169</v>
      </c>
      <c r="BE593" s="195">
        <f>IF(N593="základní",J593,0)</f>
        <v>0</v>
      </c>
      <c r="BF593" s="195">
        <f>IF(N593="snížená",J593,0)</f>
        <v>0</v>
      </c>
      <c r="BG593" s="195">
        <f>IF(N593="zákl. přenesená",J593,0)</f>
        <v>0</v>
      </c>
      <c r="BH593" s="195">
        <f>IF(N593="sníž. přenesená",J593,0)</f>
        <v>0</v>
      </c>
      <c r="BI593" s="195">
        <f>IF(N593="nulová",J593,0)</f>
        <v>0</v>
      </c>
      <c r="BJ593" s="93" t="s">
        <v>79</v>
      </c>
      <c r="BK593" s="195">
        <f>ROUND(I593*H593,2)</f>
        <v>0</v>
      </c>
      <c r="BL593" s="93" t="s">
        <v>176</v>
      </c>
      <c r="BM593" s="93" t="s">
        <v>681</v>
      </c>
    </row>
    <row r="594" spans="2:51" s="197" customFormat="1" ht="13.5">
      <c r="B594" s="196"/>
      <c r="D594" s="198" t="s">
        <v>178</v>
      </c>
      <c r="E594" s="199" t="s">
        <v>5</v>
      </c>
      <c r="F594" s="200" t="s">
        <v>650</v>
      </c>
      <c r="H594" s="199" t="s">
        <v>5</v>
      </c>
      <c r="L594" s="196"/>
      <c r="M594" s="201"/>
      <c r="N594" s="202"/>
      <c r="O594" s="202"/>
      <c r="P594" s="202"/>
      <c r="Q594" s="202"/>
      <c r="R594" s="202"/>
      <c r="S594" s="202"/>
      <c r="T594" s="203"/>
      <c r="AT594" s="199" t="s">
        <v>178</v>
      </c>
      <c r="AU594" s="199" t="s">
        <v>81</v>
      </c>
      <c r="AV594" s="197" t="s">
        <v>79</v>
      </c>
      <c r="AW594" s="197" t="s">
        <v>35</v>
      </c>
      <c r="AX594" s="197" t="s">
        <v>71</v>
      </c>
      <c r="AY594" s="199" t="s">
        <v>169</v>
      </c>
    </row>
    <row r="595" spans="2:51" s="205" customFormat="1" ht="13.5">
      <c r="B595" s="204"/>
      <c r="D595" s="198" t="s">
        <v>178</v>
      </c>
      <c r="E595" s="206" t="s">
        <v>5</v>
      </c>
      <c r="F595" s="207" t="s">
        <v>682</v>
      </c>
      <c r="H595" s="208">
        <v>22.153</v>
      </c>
      <c r="L595" s="204"/>
      <c r="M595" s="209"/>
      <c r="N595" s="210"/>
      <c r="O595" s="210"/>
      <c r="P595" s="210"/>
      <c r="Q595" s="210"/>
      <c r="R595" s="210"/>
      <c r="S595" s="210"/>
      <c r="T595" s="211"/>
      <c r="AT595" s="206" t="s">
        <v>178</v>
      </c>
      <c r="AU595" s="206" t="s">
        <v>81</v>
      </c>
      <c r="AV595" s="205" t="s">
        <v>81</v>
      </c>
      <c r="AW595" s="205" t="s">
        <v>35</v>
      </c>
      <c r="AX595" s="205" t="s">
        <v>71</v>
      </c>
      <c r="AY595" s="206" t="s">
        <v>169</v>
      </c>
    </row>
    <row r="596" spans="2:51" s="197" customFormat="1" ht="13.5">
      <c r="B596" s="196"/>
      <c r="D596" s="198" t="s">
        <v>178</v>
      </c>
      <c r="E596" s="199" t="s">
        <v>5</v>
      </c>
      <c r="F596" s="200" t="s">
        <v>334</v>
      </c>
      <c r="H596" s="199" t="s">
        <v>5</v>
      </c>
      <c r="L596" s="196"/>
      <c r="M596" s="201"/>
      <c r="N596" s="202"/>
      <c r="O596" s="202"/>
      <c r="P596" s="202"/>
      <c r="Q596" s="202"/>
      <c r="R596" s="202"/>
      <c r="S596" s="202"/>
      <c r="T596" s="203"/>
      <c r="AT596" s="199" t="s">
        <v>178</v>
      </c>
      <c r="AU596" s="199" t="s">
        <v>81</v>
      </c>
      <c r="AV596" s="197" t="s">
        <v>79</v>
      </c>
      <c r="AW596" s="197" t="s">
        <v>35</v>
      </c>
      <c r="AX596" s="197" t="s">
        <v>71</v>
      </c>
      <c r="AY596" s="199" t="s">
        <v>169</v>
      </c>
    </row>
    <row r="597" spans="2:51" s="205" customFormat="1" ht="13.5">
      <c r="B597" s="204"/>
      <c r="D597" s="198" t="s">
        <v>178</v>
      </c>
      <c r="E597" s="206" t="s">
        <v>5</v>
      </c>
      <c r="F597" s="207" t="s">
        <v>683</v>
      </c>
      <c r="H597" s="208">
        <v>3.135</v>
      </c>
      <c r="L597" s="204"/>
      <c r="M597" s="209"/>
      <c r="N597" s="210"/>
      <c r="O597" s="210"/>
      <c r="P597" s="210"/>
      <c r="Q597" s="210"/>
      <c r="R597" s="210"/>
      <c r="S597" s="210"/>
      <c r="T597" s="211"/>
      <c r="AT597" s="206" t="s">
        <v>178</v>
      </c>
      <c r="AU597" s="206" t="s">
        <v>81</v>
      </c>
      <c r="AV597" s="205" t="s">
        <v>81</v>
      </c>
      <c r="AW597" s="205" t="s">
        <v>35</v>
      </c>
      <c r="AX597" s="205" t="s">
        <v>71</v>
      </c>
      <c r="AY597" s="206" t="s">
        <v>169</v>
      </c>
    </row>
    <row r="598" spans="2:51" s="213" customFormat="1" ht="13.5">
      <c r="B598" s="212"/>
      <c r="D598" s="198" t="s">
        <v>178</v>
      </c>
      <c r="E598" s="214" t="s">
        <v>5</v>
      </c>
      <c r="F598" s="215" t="s">
        <v>181</v>
      </c>
      <c r="H598" s="216">
        <v>25.288</v>
      </c>
      <c r="L598" s="212"/>
      <c r="M598" s="217"/>
      <c r="N598" s="218"/>
      <c r="O598" s="218"/>
      <c r="P598" s="218"/>
      <c r="Q598" s="218"/>
      <c r="R598" s="218"/>
      <c r="S598" s="218"/>
      <c r="T598" s="219"/>
      <c r="AT598" s="214" t="s">
        <v>178</v>
      </c>
      <c r="AU598" s="214" t="s">
        <v>81</v>
      </c>
      <c r="AV598" s="213" t="s">
        <v>176</v>
      </c>
      <c r="AW598" s="213" t="s">
        <v>35</v>
      </c>
      <c r="AX598" s="213" t="s">
        <v>79</v>
      </c>
      <c r="AY598" s="214" t="s">
        <v>169</v>
      </c>
    </row>
    <row r="599" spans="2:65" s="103" customFormat="1" ht="25.5" customHeight="1">
      <c r="B599" s="104"/>
      <c r="C599" s="185">
        <f>MAX($C$106:C598)+1</f>
        <v>77</v>
      </c>
      <c r="D599" s="185" t="s">
        <v>171</v>
      </c>
      <c r="E599" s="186" t="s">
        <v>684</v>
      </c>
      <c r="F599" s="187" t="s">
        <v>685</v>
      </c>
      <c r="G599" s="188" t="s">
        <v>686</v>
      </c>
      <c r="H599" s="189">
        <v>1</v>
      </c>
      <c r="I599" s="87"/>
      <c r="J599" s="190">
        <f>ROUND(I599*H599,2)</f>
        <v>0</v>
      </c>
      <c r="K599" s="187" t="s">
        <v>5</v>
      </c>
      <c r="L599" s="104"/>
      <c r="M599" s="191" t="s">
        <v>5</v>
      </c>
      <c r="N599" s="192" t="s">
        <v>42</v>
      </c>
      <c r="O599" s="105"/>
      <c r="P599" s="193">
        <f>O599*H599</f>
        <v>0</v>
      </c>
      <c r="Q599" s="193">
        <v>0</v>
      </c>
      <c r="R599" s="193">
        <f>Q599*H599</f>
        <v>0</v>
      </c>
      <c r="S599" s="193">
        <v>0</v>
      </c>
      <c r="T599" s="194">
        <f>S599*H599</f>
        <v>0</v>
      </c>
      <c r="AR599" s="93" t="s">
        <v>176</v>
      </c>
      <c r="AT599" s="93" t="s">
        <v>171</v>
      </c>
      <c r="AU599" s="93" t="s">
        <v>81</v>
      </c>
      <c r="AY599" s="93" t="s">
        <v>169</v>
      </c>
      <c r="BE599" s="195">
        <f>IF(N599="základní",J599,0)</f>
        <v>0</v>
      </c>
      <c r="BF599" s="195">
        <f>IF(N599="snížená",J599,0)</f>
        <v>0</v>
      </c>
      <c r="BG599" s="195">
        <f>IF(N599="zákl. přenesená",J599,0)</f>
        <v>0</v>
      </c>
      <c r="BH599" s="195">
        <f>IF(N599="sníž. přenesená",J599,0)</f>
        <v>0</v>
      </c>
      <c r="BI599" s="195">
        <f>IF(N599="nulová",J599,0)</f>
        <v>0</v>
      </c>
      <c r="BJ599" s="93" t="s">
        <v>79</v>
      </c>
      <c r="BK599" s="195">
        <f>ROUND(I599*H599,2)</f>
        <v>0</v>
      </c>
      <c r="BL599" s="93" t="s">
        <v>176</v>
      </c>
      <c r="BM599" s="93" t="s">
        <v>687</v>
      </c>
    </row>
    <row r="600" spans="2:65" s="103" customFormat="1" ht="16.5" customHeight="1">
      <c r="B600" s="104"/>
      <c r="C600" s="185">
        <f>MAX($C$106:C599)+1</f>
        <v>78</v>
      </c>
      <c r="D600" s="185" t="s">
        <v>171</v>
      </c>
      <c r="E600" s="186" t="s">
        <v>688</v>
      </c>
      <c r="F600" s="187" t="s">
        <v>689</v>
      </c>
      <c r="G600" s="188" t="s">
        <v>205</v>
      </c>
      <c r="H600" s="189">
        <v>21.49</v>
      </c>
      <c r="I600" s="87"/>
      <c r="J600" s="190">
        <f>ROUND(I600*H600,2)</f>
        <v>0</v>
      </c>
      <c r="K600" s="187" t="s">
        <v>175</v>
      </c>
      <c r="L600" s="104"/>
      <c r="M600" s="191" t="s">
        <v>5</v>
      </c>
      <c r="N600" s="192" t="s">
        <v>42</v>
      </c>
      <c r="O600" s="105"/>
      <c r="P600" s="193">
        <f>O600*H600</f>
        <v>0</v>
      </c>
      <c r="Q600" s="193">
        <v>2.4534</v>
      </c>
      <c r="R600" s="193">
        <f>Q600*H600</f>
        <v>52.72356599999999</v>
      </c>
      <c r="S600" s="193">
        <v>0</v>
      </c>
      <c r="T600" s="194">
        <f>S600*H600</f>
        <v>0</v>
      </c>
      <c r="AR600" s="93" t="s">
        <v>176</v>
      </c>
      <c r="AT600" s="93" t="s">
        <v>171</v>
      </c>
      <c r="AU600" s="93" t="s">
        <v>81</v>
      </c>
      <c r="AY600" s="93" t="s">
        <v>169</v>
      </c>
      <c r="BE600" s="195">
        <f>IF(N600="základní",J600,0)</f>
        <v>0</v>
      </c>
      <c r="BF600" s="195">
        <f>IF(N600="snížená",J600,0)</f>
        <v>0</v>
      </c>
      <c r="BG600" s="195">
        <f>IF(N600="zákl. přenesená",J600,0)</f>
        <v>0</v>
      </c>
      <c r="BH600" s="195">
        <f>IF(N600="sníž. přenesená",J600,0)</f>
        <v>0</v>
      </c>
      <c r="BI600" s="195">
        <f>IF(N600="nulová",J600,0)</f>
        <v>0</v>
      </c>
      <c r="BJ600" s="93" t="s">
        <v>79</v>
      </c>
      <c r="BK600" s="195">
        <f>ROUND(I600*H600,2)</f>
        <v>0</v>
      </c>
      <c r="BL600" s="93" t="s">
        <v>176</v>
      </c>
      <c r="BM600" s="93" t="s">
        <v>690</v>
      </c>
    </row>
    <row r="601" spans="2:51" s="205" customFormat="1" ht="13.5">
      <c r="B601" s="204"/>
      <c r="D601" s="198" t="s">
        <v>178</v>
      </c>
      <c r="E601" s="206" t="s">
        <v>5</v>
      </c>
      <c r="F601" s="207" t="s">
        <v>691</v>
      </c>
      <c r="H601" s="208">
        <v>21.49</v>
      </c>
      <c r="L601" s="204"/>
      <c r="M601" s="209"/>
      <c r="N601" s="210"/>
      <c r="O601" s="210"/>
      <c r="P601" s="210"/>
      <c r="Q601" s="210"/>
      <c r="R601" s="210"/>
      <c r="S601" s="210"/>
      <c r="T601" s="211"/>
      <c r="AT601" s="206" t="s">
        <v>178</v>
      </c>
      <c r="AU601" s="206" t="s">
        <v>81</v>
      </c>
      <c r="AV601" s="205" t="s">
        <v>81</v>
      </c>
      <c r="AW601" s="205" t="s">
        <v>35</v>
      </c>
      <c r="AX601" s="205" t="s">
        <v>71</v>
      </c>
      <c r="AY601" s="206" t="s">
        <v>169</v>
      </c>
    </row>
    <row r="602" spans="2:51" s="213" customFormat="1" ht="13.5">
      <c r="B602" s="212"/>
      <c r="D602" s="198" t="s">
        <v>178</v>
      </c>
      <c r="E602" s="214" t="s">
        <v>5</v>
      </c>
      <c r="F602" s="215" t="s">
        <v>181</v>
      </c>
      <c r="H602" s="216">
        <v>21.49</v>
      </c>
      <c r="L602" s="212"/>
      <c r="M602" s="217"/>
      <c r="N602" s="218"/>
      <c r="O602" s="218"/>
      <c r="P602" s="218"/>
      <c r="Q602" s="218"/>
      <c r="R602" s="218"/>
      <c r="S602" s="218"/>
      <c r="T602" s="219"/>
      <c r="AT602" s="214" t="s">
        <v>178</v>
      </c>
      <c r="AU602" s="214" t="s">
        <v>81</v>
      </c>
      <c r="AV602" s="213" t="s">
        <v>176</v>
      </c>
      <c r="AW602" s="213" t="s">
        <v>35</v>
      </c>
      <c r="AX602" s="213" t="s">
        <v>79</v>
      </c>
      <c r="AY602" s="214" t="s">
        <v>169</v>
      </c>
    </row>
    <row r="603" spans="2:65" s="103" customFormat="1" ht="16.5" customHeight="1">
      <c r="B603" s="104"/>
      <c r="C603" s="185">
        <f>MAX($C$106:C602)+1</f>
        <v>79</v>
      </c>
      <c r="D603" s="185" t="s">
        <v>171</v>
      </c>
      <c r="E603" s="186" t="s">
        <v>692</v>
      </c>
      <c r="F603" s="187" t="s">
        <v>693</v>
      </c>
      <c r="G603" s="188" t="s">
        <v>188</v>
      </c>
      <c r="H603" s="189">
        <v>81</v>
      </c>
      <c r="I603" s="87"/>
      <c r="J603" s="190">
        <f>ROUND(I603*H603,2)</f>
        <v>0</v>
      </c>
      <c r="K603" s="187" t="s">
        <v>175</v>
      </c>
      <c r="L603" s="104"/>
      <c r="M603" s="191" t="s">
        <v>5</v>
      </c>
      <c r="N603" s="192" t="s">
        <v>42</v>
      </c>
      <c r="O603" s="105"/>
      <c r="P603" s="193">
        <f>O603*H603</f>
        <v>0</v>
      </c>
      <c r="Q603" s="193">
        <v>0.00519</v>
      </c>
      <c r="R603" s="193">
        <f>Q603*H603</f>
        <v>0.42039000000000004</v>
      </c>
      <c r="S603" s="193">
        <v>0</v>
      </c>
      <c r="T603" s="194">
        <f>S603*H603</f>
        <v>0</v>
      </c>
      <c r="AR603" s="93" t="s">
        <v>176</v>
      </c>
      <c r="AT603" s="93" t="s">
        <v>171</v>
      </c>
      <c r="AU603" s="93" t="s">
        <v>81</v>
      </c>
      <c r="AY603" s="93" t="s">
        <v>169</v>
      </c>
      <c r="BE603" s="195">
        <f>IF(N603="základní",J603,0)</f>
        <v>0</v>
      </c>
      <c r="BF603" s="195">
        <f>IF(N603="snížená",J603,0)</f>
        <v>0</v>
      </c>
      <c r="BG603" s="195">
        <f>IF(N603="zákl. přenesená",J603,0)</f>
        <v>0</v>
      </c>
      <c r="BH603" s="195">
        <f>IF(N603="sníž. přenesená",J603,0)</f>
        <v>0</v>
      </c>
      <c r="BI603" s="195">
        <f>IF(N603="nulová",J603,0)</f>
        <v>0</v>
      </c>
      <c r="BJ603" s="93" t="s">
        <v>79</v>
      </c>
      <c r="BK603" s="195">
        <f>ROUND(I603*H603,2)</f>
        <v>0</v>
      </c>
      <c r="BL603" s="93" t="s">
        <v>176</v>
      </c>
      <c r="BM603" s="93" t="s">
        <v>694</v>
      </c>
    </row>
    <row r="604" spans="2:65" s="103" customFormat="1" ht="16.5" customHeight="1">
      <c r="B604" s="104"/>
      <c r="C604" s="185">
        <f>MAX($C$106:C603)+1</f>
        <v>80</v>
      </c>
      <c r="D604" s="185" t="s">
        <v>171</v>
      </c>
      <c r="E604" s="186" t="s">
        <v>695</v>
      </c>
      <c r="F604" s="187" t="s">
        <v>696</v>
      </c>
      <c r="G604" s="188" t="s">
        <v>188</v>
      </c>
      <c r="H604" s="189">
        <v>81</v>
      </c>
      <c r="I604" s="87"/>
      <c r="J604" s="190">
        <f>ROUND(I604*H604,2)</f>
        <v>0</v>
      </c>
      <c r="K604" s="187" t="s">
        <v>175</v>
      </c>
      <c r="L604" s="104"/>
      <c r="M604" s="191" t="s">
        <v>5</v>
      </c>
      <c r="N604" s="192" t="s">
        <v>42</v>
      </c>
      <c r="O604" s="105"/>
      <c r="P604" s="193">
        <f>O604*H604</f>
        <v>0</v>
      </c>
      <c r="Q604" s="193">
        <v>0</v>
      </c>
      <c r="R604" s="193">
        <f>Q604*H604</f>
        <v>0</v>
      </c>
      <c r="S604" s="193">
        <v>0</v>
      </c>
      <c r="T604" s="194">
        <f>S604*H604</f>
        <v>0</v>
      </c>
      <c r="AR604" s="93" t="s">
        <v>176</v>
      </c>
      <c r="AT604" s="93" t="s">
        <v>171</v>
      </c>
      <c r="AU604" s="93" t="s">
        <v>81</v>
      </c>
      <c r="AY604" s="93" t="s">
        <v>169</v>
      </c>
      <c r="BE604" s="195">
        <f>IF(N604="základní",J604,0)</f>
        <v>0</v>
      </c>
      <c r="BF604" s="195">
        <f>IF(N604="snížená",J604,0)</f>
        <v>0</v>
      </c>
      <c r="BG604" s="195">
        <f>IF(N604="zákl. přenesená",J604,0)</f>
        <v>0</v>
      </c>
      <c r="BH604" s="195">
        <f>IF(N604="sníž. přenesená",J604,0)</f>
        <v>0</v>
      </c>
      <c r="BI604" s="195">
        <f>IF(N604="nulová",J604,0)</f>
        <v>0</v>
      </c>
      <c r="BJ604" s="93" t="s">
        <v>79</v>
      </c>
      <c r="BK604" s="195">
        <f>ROUND(I604*H604,2)</f>
        <v>0</v>
      </c>
      <c r="BL604" s="93" t="s">
        <v>176</v>
      </c>
      <c r="BM604" s="93" t="s">
        <v>697</v>
      </c>
    </row>
    <row r="605" spans="2:65" s="103" customFormat="1" ht="25.5" customHeight="1">
      <c r="B605" s="104"/>
      <c r="C605" s="185">
        <f>MAX($C$106:C604)+1</f>
        <v>81</v>
      </c>
      <c r="D605" s="185" t="s">
        <v>171</v>
      </c>
      <c r="E605" s="186" t="s">
        <v>698</v>
      </c>
      <c r="F605" s="187" t="s">
        <v>699</v>
      </c>
      <c r="G605" s="188" t="s">
        <v>315</v>
      </c>
      <c r="H605" s="189">
        <v>3.224</v>
      </c>
      <c r="I605" s="87"/>
      <c r="J605" s="190">
        <f>ROUND(I605*H605,2)</f>
        <v>0</v>
      </c>
      <c r="K605" s="187" t="s">
        <v>175</v>
      </c>
      <c r="L605" s="104"/>
      <c r="M605" s="191" t="s">
        <v>5</v>
      </c>
      <c r="N605" s="192" t="s">
        <v>42</v>
      </c>
      <c r="O605" s="105"/>
      <c r="P605" s="193">
        <f>O605*H605</f>
        <v>0</v>
      </c>
      <c r="Q605" s="193">
        <v>1.05256</v>
      </c>
      <c r="R605" s="193">
        <f>Q605*H605</f>
        <v>3.39345344</v>
      </c>
      <c r="S605" s="193">
        <v>0</v>
      </c>
      <c r="T605" s="194">
        <f>S605*H605</f>
        <v>0</v>
      </c>
      <c r="AR605" s="93" t="s">
        <v>176</v>
      </c>
      <c r="AT605" s="93" t="s">
        <v>171</v>
      </c>
      <c r="AU605" s="93" t="s">
        <v>81</v>
      </c>
      <c r="AY605" s="93" t="s">
        <v>169</v>
      </c>
      <c r="BE605" s="195">
        <f>IF(N605="základní",J605,0)</f>
        <v>0</v>
      </c>
      <c r="BF605" s="195">
        <f>IF(N605="snížená",J605,0)</f>
        <v>0</v>
      </c>
      <c r="BG605" s="195">
        <f>IF(N605="zákl. přenesená",J605,0)</f>
        <v>0</v>
      </c>
      <c r="BH605" s="195">
        <f>IF(N605="sníž. přenesená",J605,0)</f>
        <v>0</v>
      </c>
      <c r="BI605" s="195">
        <f>IF(N605="nulová",J605,0)</f>
        <v>0</v>
      </c>
      <c r="BJ605" s="93" t="s">
        <v>79</v>
      </c>
      <c r="BK605" s="195">
        <f>ROUND(I605*H605,2)</f>
        <v>0</v>
      </c>
      <c r="BL605" s="93" t="s">
        <v>176</v>
      </c>
      <c r="BM605" s="93" t="s">
        <v>700</v>
      </c>
    </row>
    <row r="606" spans="2:51" s="205" customFormat="1" ht="13.5">
      <c r="B606" s="204"/>
      <c r="D606" s="198" t="s">
        <v>178</v>
      </c>
      <c r="E606" s="206" t="s">
        <v>5</v>
      </c>
      <c r="F606" s="207" t="s">
        <v>701</v>
      </c>
      <c r="H606" s="208">
        <v>3.224</v>
      </c>
      <c r="L606" s="204"/>
      <c r="M606" s="209"/>
      <c r="N606" s="210"/>
      <c r="O606" s="210"/>
      <c r="P606" s="210"/>
      <c r="Q606" s="210"/>
      <c r="R606" s="210"/>
      <c r="S606" s="210"/>
      <c r="T606" s="211"/>
      <c r="AT606" s="206" t="s">
        <v>178</v>
      </c>
      <c r="AU606" s="206" t="s">
        <v>81</v>
      </c>
      <c r="AV606" s="205" t="s">
        <v>81</v>
      </c>
      <c r="AW606" s="205" t="s">
        <v>35</v>
      </c>
      <c r="AX606" s="205" t="s">
        <v>71</v>
      </c>
      <c r="AY606" s="206" t="s">
        <v>169</v>
      </c>
    </row>
    <row r="607" spans="2:51" s="213" customFormat="1" ht="13.5">
      <c r="B607" s="212"/>
      <c r="D607" s="198" t="s">
        <v>178</v>
      </c>
      <c r="E607" s="214" t="s">
        <v>5</v>
      </c>
      <c r="F607" s="215" t="s">
        <v>181</v>
      </c>
      <c r="H607" s="216">
        <v>3.224</v>
      </c>
      <c r="L607" s="212"/>
      <c r="M607" s="217"/>
      <c r="N607" s="218"/>
      <c r="O607" s="218"/>
      <c r="P607" s="218"/>
      <c r="Q607" s="218"/>
      <c r="R607" s="218"/>
      <c r="S607" s="218"/>
      <c r="T607" s="219"/>
      <c r="AT607" s="214" t="s">
        <v>178</v>
      </c>
      <c r="AU607" s="214" t="s">
        <v>81</v>
      </c>
      <c r="AV607" s="213" t="s">
        <v>176</v>
      </c>
      <c r="AW607" s="213" t="s">
        <v>35</v>
      </c>
      <c r="AX607" s="213" t="s">
        <v>79</v>
      </c>
      <c r="AY607" s="214" t="s">
        <v>169</v>
      </c>
    </row>
    <row r="608" spans="2:63" s="173" customFormat="1" ht="29.85" customHeight="1">
      <c r="B608" s="172"/>
      <c r="D608" s="174" t="s">
        <v>70</v>
      </c>
      <c r="E608" s="183" t="s">
        <v>196</v>
      </c>
      <c r="F608" s="183" t="s">
        <v>702</v>
      </c>
      <c r="J608" s="184">
        <f>BK608</f>
        <v>0</v>
      </c>
      <c r="L608" s="172"/>
      <c r="M608" s="177"/>
      <c r="N608" s="178"/>
      <c r="O608" s="178"/>
      <c r="P608" s="179">
        <f>SUM(P609:P619)</f>
        <v>0</v>
      </c>
      <c r="Q608" s="178"/>
      <c r="R608" s="179">
        <f>SUM(R609:R619)</f>
        <v>15.015600000000001</v>
      </c>
      <c r="S608" s="178"/>
      <c r="T608" s="180">
        <f>SUM(T609:T619)</f>
        <v>0</v>
      </c>
      <c r="AR608" s="174" t="s">
        <v>79</v>
      </c>
      <c r="AT608" s="181" t="s">
        <v>70</v>
      </c>
      <c r="AU608" s="181" t="s">
        <v>79</v>
      </c>
      <c r="AY608" s="174" t="s">
        <v>169</v>
      </c>
      <c r="BK608" s="182">
        <f>SUM(BK609:BK619)</f>
        <v>0</v>
      </c>
    </row>
    <row r="609" spans="2:65" s="103" customFormat="1" ht="25.5" customHeight="1">
      <c r="B609" s="104"/>
      <c r="C609" s="185">
        <f>MAX($C$106:C608)+1</f>
        <v>82</v>
      </c>
      <c r="D609" s="185" t="s">
        <v>171</v>
      </c>
      <c r="E609" s="186" t="s">
        <v>703</v>
      </c>
      <c r="F609" s="187" t="s">
        <v>704</v>
      </c>
      <c r="G609" s="188" t="s">
        <v>188</v>
      </c>
      <c r="H609" s="189">
        <v>72</v>
      </c>
      <c r="I609" s="87"/>
      <c r="J609" s="190">
        <f>ROUND(I609*H609,2)</f>
        <v>0</v>
      </c>
      <c r="K609" s="187" t="s">
        <v>175</v>
      </c>
      <c r="L609" s="104"/>
      <c r="M609" s="191" t="s">
        <v>5</v>
      </c>
      <c r="N609" s="192" t="s">
        <v>42</v>
      </c>
      <c r="O609" s="105"/>
      <c r="P609" s="193">
        <f>O609*H609</f>
        <v>0</v>
      </c>
      <c r="Q609" s="193">
        <v>0</v>
      </c>
      <c r="R609" s="193">
        <f>Q609*H609</f>
        <v>0</v>
      </c>
      <c r="S609" s="193">
        <v>0</v>
      </c>
      <c r="T609" s="194">
        <f>S609*H609</f>
        <v>0</v>
      </c>
      <c r="AR609" s="93" t="s">
        <v>176</v>
      </c>
      <c r="AT609" s="93" t="s">
        <v>171</v>
      </c>
      <c r="AU609" s="93" t="s">
        <v>81</v>
      </c>
      <c r="AY609" s="93" t="s">
        <v>169</v>
      </c>
      <c r="BE609" s="195">
        <f>IF(N609="základní",J609,0)</f>
        <v>0</v>
      </c>
      <c r="BF609" s="195">
        <f>IF(N609="snížená",J609,0)</f>
        <v>0</v>
      </c>
      <c r="BG609" s="195">
        <f>IF(N609="zákl. přenesená",J609,0)</f>
        <v>0</v>
      </c>
      <c r="BH609" s="195">
        <f>IF(N609="sníž. přenesená",J609,0)</f>
        <v>0</v>
      </c>
      <c r="BI609" s="195">
        <f>IF(N609="nulová",J609,0)</f>
        <v>0</v>
      </c>
      <c r="BJ609" s="93" t="s">
        <v>79</v>
      </c>
      <c r="BK609" s="195">
        <f>ROUND(I609*H609,2)</f>
        <v>0</v>
      </c>
      <c r="BL609" s="93" t="s">
        <v>176</v>
      </c>
      <c r="BM609" s="93" t="s">
        <v>705</v>
      </c>
    </row>
    <row r="610" spans="2:51" s="197" customFormat="1" ht="13.5">
      <c r="B610" s="196"/>
      <c r="D610" s="198" t="s">
        <v>178</v>
      </c>
      <c r="E610" s="199" t="s">
        <v>5</v>
      </c>
      <c r="F610" s="200" t="s">
        <v>337</v>
      </c>
      <c r="H610" s="199" t="s">
        <v>5</v>
      </c>
      <c r="L610" s="196"/>
      <c r="M610" s="201"/>
      <c r="N610" s="202"/>
      <c r="O610" s="202"/>
      <c r="P610" s="202"/>
      <c r="Q610" s="202"/>
      <c r="R610" s="202"/>
      <c r="S610" s="202"/>
      <c r="T610" s="203"/>
      <c r="AT610" s="199" t="s">
        <v>178</v>
      </c>
      <c r="AU610" s="199" t="s">
        <v>81</v>
      </c>
      <c r="AV610" s="197" t="s">
        <v>79</v>
      </c>
      <c r="AW610" s="197" t="s">
        <v>35</v>
      </c>
      <c r="AX610" s="197" t="s">
        <v>71</v>
      </c>
      <c r="AY610" s="199" t="s">
        <v>169</v>
      </c>
    </row>
    <row r="611" spans="2:51" s="205" customFormat="1" ht="13.5">
      <c r="B611" s="204"/>
      <c r="D611" s="198" t="s">
        <v>178</v>
      </c>
      <c r="E611" s="206" t="s">
        <v>5</v>
      </c>
      <c r="F611" s="207" t="s">
        <v>338</v>
      </c>
      <c r="H611" s="208">
        <v>72</v>
      </c>
      <c r="L611" s="204"/>
      <c r="M611" s="209"/>
      <c r="N611" s="210"/>
      <c r="O611" s="210"/>
      <c r="P611" s="210"/>
      <c r="Q611" s="210"/>
      <c r="R611" s="210"/>
      <c r="S611" s="210"/>
      <c r="T611" s="211"/>
      <c r="AT611" s="206" t="s">
        <v>178</v>
      </c>
      <c r="AU611" s="206" t="s">
        <v>81</v>
      </c>
      <c r="AV611" s="205" t="s">
        <v>81</v>
      </c>
      <c r="AW611" s="205" t="s">
        <v>35</v>
      </c>
      <c r="AX611" s="205" t="s">
        <v>71</v>
      </c>
      <c r="AY611" s="206" t="s">
        <v>169</v>
      </c>
    </row>
    <row r="612" spans="2:51" s="213" customFormat="1" ht="13.5">
      <c r="B612" s="212"/>
      <c r="D612" s="198" t="s">
        <v>178</v>
      </c>
      <c r="E612" s="214" t="s">
        <v>5</v>
      </c>
      <c r="F612" s="215" t="s">
        <v>181</v>
      </c>
      <c r="H612" s="216">
        <v>72</v>
      </c>
      <c r="L612" s="212"/>
      <c r="M612" s="217"/>
      <c r="N612" s="218"/>
      <c r="O612" s="218"/>
      <c r="P612" s="218"/>
      <c r="Q612" s="218"/>
      <c r="R612" s="218"/>
      <c r="S612" s="218"/>
      <c r="T612" s="219"/>
      <c r="AT612" s="214" t="s">
        <v>178</v>
      </c>
      <c r="AU612" s="214" t="s">
        <v>81</v>
      </c>
      <c r="AV612" s="213" t="s">
        <v>176</v>
      </c>
      <c r="AW612" s="213" t="s">
        <v>35</v>
      </c>
      <c r="AX612" s="213" t="s">
        <v>79</v>
      </c>
      <c r="AY612" s="214" t="s">
        <v>169</v>
      </c>
    </row>
    <row r="613" spans="2:65" s="103" customFormat="1" ht="25.5" customHeight="1">
      <c r="B613" s="104"/>
      <c r="C613" s="185">
        <f>MAX($C$106:C612)+1</f>
        <v>83</v>
      </c>
      <c r="D613" s="185" t="s">
        <v>171</v>
      </c>
      <c r="E613" s="186" t="s">
        <v>706</v>
      </c>
      <c r="F613" s="187" t="s">
        <v>707</v>
      </c>
      <c r="G613" s="188" t="s">
        <v>188</v>
      </c>
      <c r="H613" s="189">
        <v>40</v>
      </c>
      <c r="I613" s="87"/>
      <c r="J613" s="190">
        <f>ROUND(I613*H613,2)</f>
        <v>0</v>
      </c>
      <c r="K613" s="187" t="s">
        <v>175</v>
      </c>
      <c r="L613" s="104"/>
      <c r="M613" s="191" t="s">
        <v>5</v>
      </c>
      <c r="N613" s="192" t="s">
        <v>42</v>
      </c>
      <c r="O613" s="105"/>
      <c r="P613" s="193">
        <f>O613*H613</f>
        <v>0</v>
      </c>
      <c r="Q613" s="193">
        <v>0</v>
      </c>
      <c r="R613" s="193">
        <f>Q613*H613</f>
        <v>0</v>
      </c>
      <c r="S613" s="193">
        <v>0</v>
      </c>
      <c r="T613" s="194">
        <f>S613*H613</f>
        <v>0</v>
      </c>
      <c r="AR613" s="93" t="s">
        <v>176</v>
      </c>
      <c r="AT613" s="93" t="s">
        <v>171</v>
      </c>
      <c r="AU613" s="93" t="s">
        <v>81</v>
      </c>
      <c r="AY613" s="93" t="s">
        <v>169</v>
      </c>
      <c r="BE613" s="195">
        <f>IF(N613="základní",J613,0)</f>
        <v>0</v>
      </c>
      <c r="BF613" s="195">
        <f>IF(N613="snížená",J613,0)</f>
        <v>0</v>
      </c>
      <c r="BG613" s="195">
        <f>IF(N613="zákl. přenesená",J613,0)</f>
        <v>0</v>
      </c>
      <c r="BH613" s="195">
        <f>IF(N613="sníž. přenesená",J613,0)</f>
        <v>0</v>
      </c>
      <c r="BI613" s="195">
        <f>IF(N613="nulová",J613,0)</f>
        <v>0</v>
      </c>
      <c r="BJ613" s="93" t="s">
        <v>79</v>
      </c>
      <c r="BK613" s="195">
        <f>ROUND(I613*H613,2)</f>
        <v>0</v>
      </c>
      <c r="BL613" s="93" t="s">
        <v>176</v>
      </c>
      <c r="BM613" s="93" t="s">
        <v>708</v>
      </c>
    </row>
    <row r="614" spans="2:51" s="197" customFormat="1" ht="13.5">
      <c r="B614" s="196"/>
      <c r="D614" s="198" t="s">
        <v>178</v>
      </c>
      <c r="E614" s="199" t="s">
        <v>5</v>
      </c>
      <c r="F614" s="200" t="s">
        <v>339</v>
      </c>
      <c r="H614" s="199" t="s">
        <v>5</v>
      </c>
      <c r="L614" s="196"/>
      <c r="M614" s="201"/>
      <c r="N614" s="202"/>
      <c r="O614" s="202"/>
      <c r="P614" s="202"/>
      <c r="Q614" s="202"/>
      <c r="R614" s="202"/>
      <c r="S614" s="202"/>
      <c r="T614" s="203"/>
      <c r="AT614" s="199" t="s">
        <v>178</v>
      </c>
      <c r="AU614" s="199" t="s">
        <v>81</v>
      </c>
      <c r="AV614" s="197" t="s">
        <v>79</v>
      </c>
      <c r="AW614" s="197" t="s">
        <v>35</v>
      </c>
      <c r="AX614" s="197" t="s">
        <v>71</v>
      </c>
      <c r="AY614" s="199" t="s">
        <v>169</v>
      </c>
    </row>
    <row r="615" spans="2:51" s="205" customFormat="1" ht="13.5">
      <c r="B615" s="204"/>
      <c r="D615" s="198" t="s">
        <v>178</v>
      </c>
      <c r="E615" s="206" t="s">
        <v>5</v>
      </c>
      <c r="F615" s="207" t="s">
        <v>340</v>
      </c>
      <c r="H615" s="208">
        <v>40</v>
      </c>
      <c r="L615" s="204"/>
      <c r="M615" s="209"/>
      <c r="N615" s="210"/>
      <c r="O615" s="210"/>
      <c r="P615" s="210"/>
      <c r="Q615" s="210"/>
      <c r="R615" s="210"/>
      <c r="S615" s="210"/>
      <c r="T615" s="211"/>
      <c r="AT615" s="206" t="s">
        <v>178</v>
      </c>
      <c r="AU615" s="206" t="s">
        <v>81</v>
      </c>
      <c r="AV615" s="205" t="s">
        <v>81</v>
      </c>
      <c r="AW615" s="205" t="s">
        <v>35</v>
      </c>
      <c r="AX615" s="205" t="s">
        <v>71</v>
      </c>
      <c r="AY615" s="206" t="s">
        <v>169</v>
      </c>
    </row>
    <row r="616" spans="2:51" s="213" customFormat="1" ht="13.5">
      <c r="B616" s="212"/>
      <c r="D616" s="198" t="s">
        <v>178</v>
      </c>
      <c r="E616" s="214" t="s">
        <v>5</v>
      </c>
      <c r="F616" s="215" t="s">
        <v>181</v>
      </c>
      <c r="H616" s="216">
        <v>40</v>
      </c>
      <c r="L616" s="212"/>
      <c r="M616" s="217"/>
      <c r="N616" s="218"/>
      <c r="O616" s="218"/>
      <c r="P616" s="218"/>
      <c r="Q616" s="218"/>
      <c r="R616" s="218"/>
      <c r="S616" s="218"/>
      <c r="T616" s="219"/>
      <c r="AT616" s="214" t="s">
        <v>178</v>
      </c>
      <c r="AU616" s="214" t="s">
        <v>81</v>
      </c>
      <c r="AV616" s="213" t="s">
        <v>176</v>
      </c>
      <c r="AW616" s="213" t="s">
        <v>35</v>
      </c>
      <c r="AX616" s="213" t="s">
        <v>79</v>
      </c>
      <c r="AY616" s="214" t="s">
        <v>169</v>
      </c>
    </row>
    <row r="617" spans="2:65" s="103" customFormat="1" ht="51" customHeight="1">
      <c r="B617" s="104"/>
      <c r="C617" s="185">
        <f>MAX($C$106:C616)+1</f>
        <v>84</v>
      </c>
      <c r="D617" s="185" t="s">
        <v>171</v>
      </c>
      <c r="E617" s="186" t="s">
        <v>709</v>
      </c>
      <c r="F617" s="187" t="s">
        <v>710</v>
      </c>
      <c r="G617" s="188" t="s">
        <v>188</v>
      </c>
      <c r="H617" s="189">
        <v>72</v>
      </c>
      <c r="I617" s="87"/>
      <c r="J617" s="190">
        <f>ROUND(I617*H617,2)</f>
        <v>0</v>
      </c>
      <c r="K617" s="187" t="s">
        <v>175</v>
      </c>
      <c r="L617" s="104"/>
      <c r="M617" s="191" t="s">
        <v>5</v>
      </c>
      <c r="N617" s="192" t="s">
        <v>42</v>
      </c>
      <c r="O617" s="105"/>
      <c r="P617" s="193">
        <f>O617*H617</f>
        <v>0</v>
      </c>
      <c r="Q617" s="193">
        <v>0.08425</v>
      </c>
      <c r="R617" s="193">
        <f>Q617*H617</f>
        <v>6.066000000000001</v>
      </c>
      <c r="S617" s="193">
        <v>0</v>
      </c>
      <c r="T617" s="194">
        <f>S617*H617</f>
        <v>0</v>
      </c>
      <c r="AR617" s="93" t="s">
        <v>176</v>
      </c>
      <c r="AT617" s="93" t="s">
        <v>171</v>
      </c>
      <c r="AU617" s="93" t="s">
        <v>81</v>
      </c>
      <c r="AY617" s="93" t="s">
        <v>169</v>
      </c>
      <c r="BE617" s="195">
        <f>IF(N617="základní",J617,0)</f>
        <v>0</v>
      </c>
      <c r="BF617" s="195">
        <f>IF(N617="snížená",J617,0)</f>
        <v>0</v>
      </c>
      <c r="BG617" s="195">
        <f>IF(N617="zákl. přenesená",J617,0)</f>
        <v>0</v>
      </c>
      <c r="BH617" s="195">
        <f>IF(N617="sníž. přenesená",J617,0)</f>
        <v>0</v>
      </c>
      <c r="BI617" s="195">
        <f>IF(N617="nulová",J617,0)</f>
        <v>0</v>
      </c>
      <c r="BJ617" s="93" t="s">
        <v>79</v>
      </c>
      <c r="BK617" s="195">
        <f>ROUND(I617*H617,2)</f>
        <v>0</v>
      </c>
      <c r="BL617" s="93" t="s">
        <v>176</v>
      </c>
      <c r="BM617" s="93" t="s">
        <v>711</v>
      </c>
    </row>
    <row r="618" spans="2:65" s="103" customFormat="1" ht="16.5" customHeight="1">
      <c r="B618" s="104"/>
      <c r="C618" s="223">
        <f>MAX($C$106:C617)+1</f>
        <v>85</v>
      </c>
      <c r="D618" s="223" t="s">
        <v>397</v>
      </c>
      <c r="E618" s="224" t="s">
        <v>712</v>
      </c>
      <c r="F618" s="225" t="s">
        <v>713</v>
      </c>
      <c r="G618" s="226" t="s">
        <v>188</v>
      </c>
      <c r="H618" s="227">
        <v>79.2</v>
      </c>
      <c r="I618" s="88"/>
      <c r="J618" s="228">
        <f>ROUND(I618*H618,2)</f>
        <v>0</v>
      </c>
      <c r="K618" s="225" t="s">
        <v>175</v>
      </c>
      <c r="L618" s="229"/>
      <c r="M618" s="230" t="s">
        <v>5</v>
      </c>
      <c r="N618" s="231" t="s">
        <v>42</v>
      </c>
      <c r="O618" s="105"/>
      <c r="P618" s="193">
        <f>O618*H618</f>
        <v>0</v>
      </c>
      <c r="Q618" s="193">
        <v>0.113</v>
      </c>
      <c r="R618" s="193">
        <f>Q618*H618</f>
        <v>8.9496</v>
      </c>
      <c r="S618" s="193">
        <v>0</v>
      </c>
      <c r="T618" s="194">
        <f>S618*H618</f>
        <v>0</v>
      </c>
      <c r="AR618" s="93" t="s">
        <v>225</v>
      </c>
      <c r="AT618" s="93" t="s">
        <v>397</v>
      </c>
      <c r="AU618" s="93" t="s">
        <v>81</v>
      </c>
      <c r="AY618" s="93" t="s">
        <v>169</v>
      </c>
      <c r="BE618" s="195">
        <f>IF(N618="základní",J618,0)</f>
        <v>0</v>
      </c>
      <c r="BF618" s="195">
        <f>IF(N618="snížená",J618,0)</f>
        <v>0</v>
      </c>
      <c r="BG618" s="195">
        <f>IF(N618="zákl. přenesená",J618,0)</f>
        <v>0</v>
      </c>
      <c r="BH618" s="195">
        <f>IF(N618="sníž. přenesená",J618,0)</f>
        <v>0</v>
      </c>
      <c r="BI618" s="195">
        <f>IF(N618="nulová",J618,0)</f>
        <v>0</v>
      </c>
      <c r="BJ618" s="93" t="s">
        <v>79</v>
      </c>
      <c r="BK618" s="195">
        <f>ROUND(I618*H618,2)</f>
        <v>0</v>
      </c>
      <c r="BL618" s="93" t="s">
        <v>176</v>
      </c>
      <c r="BM618" s="93" t="s">
        <v>714</v>
      </c>
    </row>
    <row r="619" spans="2:51" s="205" customFormat="1" ht="13.5">
      <c r="B619" s="204"/>
      <c r="D619" s="198" t="s">
        <v>178</v>
      </c>
      <c r="F619" s="207" t="s">
        <v>715</v>
      </c>
      <c r="H619" s="208">
        <v>79.2</v>
      </c>
      <c r="L619" s="204"/>
      <c r="M619" s="209"/>
      <c r="N619" s="210"/>
      <c r="O619" s="210"/>
      <c r="P619" s="210"/>
      <c r="Q619" s="210"/>
      <c r="R619" s="210"/>
      <c r="S619" s="210"/>
      <c r="T619" s="211"/>
      <c r="AT619" s="206" t="s">
        <v>178</v>
      </c>
      <c r="AU619" s="206" t="s">
        <v>81</v>
      </c>
      <c r="AV619" s="205" t="s">
        <v>81</v>
      </c>
      <c r="AW619" s="205" t="s">
        <v>6</v>
      </c>
      <c r="AX619" s="205" t="s">
        <v>79</v>
      </c>
      <c r="AY619" s="206" t="s">
        <v>169</v>
      </c>
    </row>
    <row r="620" spans="2:63" s="173" customFormat="1" ht="29.85" customHeight="1">
      <c r="B620" s="172"/>
      <c r="D620" s="174" t="s">
        <v>70</v>
      </c>
      <c r="E620" s="183" t="s">
        <v>180</v>
      </c>
      <c r="F620" s="183" t="s">
        <v>716</v>
      </c>
      <c r="J620" s="184">
        <f>BK620</f>
        <v>0</v>
      </c>
      <c r="L620" s="172"/>
      <c r="M620" s="177"/>
      <c r="N620" s="178"/>
      <c r="O620" s="178"/>
      <c r="P620" s="179">
        <f>SUM(P621:P725)</f>
        <v>0</v>
      </c>
      <c r="Q620" s="178"/>
      <c r="R620" s="179">
        <f>SUM(R621:R725)</f>
        <v>163.08023003000002</v>
      </c>
      <c r="S620" s="178"/>
      <c r="T620" s="180">
        <f>SUM(T621:T725)</f>
        <v>0</v>
      </c>
      <c r="AR620" s="174" t="s">
        <v>79</v>
      </c>
      <c r="AT620" s="181" t="s">
        <v>70</v>
      </c>
      <c r="AU620" s="181" t="s">
        <v>79</v>
      </c>
      <c r="AY620" s="174" t="s">
        <v>169</v>
      </c>
      <c r="BK620" s="182">
        <f>SUM(BK621:BK725)</f>
        <v>0</v>
      </c>
    </row>
    <row r="621" spans="2:65" s="103" customFormat="1" ht="25.5" customHeight="1">
      <c r="B621" s="104"/>
      <c r="C621" s="185">
        <f>MAX($C$106:C620)+1</f>
        <v>86</v>
      </c>
      <c r="D621" s="185" t="s">
        <v>171</v>
      </c>
      <c r="E621" s="186" t="s">
        <v>717</v>
      </c>
      <c r="F621" s="187" t="s">
        <v>718</v>
      </c>
      <c r="G621" s="188" t="s">
        <v>188</v>
      </c>
      <c r="H621" s="189">
        <v>725.032</v>
      </c>
      <c r="I621" s="87"/>
      <c r="J621" s="190">
        <f>ROUND(I621*H621,2)</f>
        <v>0</v>
      </c>
      <c r="K621" s="187" t="s">
        <v>175</v>
      </c>
      <c r="L621" s="104"/>
      <c r="M621" s="191" t="s">
        <v>5</v>
      </c>
      <c r="N621" s="192" t="s">
        <v>42</v>
      </c>
      <c r="O621" s="105"/>
      <c r="P621" s="193">
        <f>O621*H621</f>
        <v>0</v>
      </c>
      <c r="Q621" s="193">
        <v>0.0065</v>
      </c>
      <c r="R621" s="193">
        <f>Q621*H621</f>
        <v>4.712708</v>
      </c>
      <c r="S621" s="193">
        <v>0</v>
      </c>
      <c r="T621" s="194">
        <f>S621*H621</f>
        <v>0</v>
      </c>
      <c r="AR621" s="93" t="s">
        <v>176</v>
      </c>
      <c r="AT621" s="93" t="s">
        <v>171</v>
      </c>
      <c r="AU621" s="93" t="s">
        <v>81</v>
      </c>
      <c r="AY621" s="93" t="s">
        <v>169</v>
      </c>
      <c r="BE621" s="195">
        <f>IF(N621="základní",J621,0)</f>
        <v>0</v>
      </c>
      <c r="BF621" s="195">
        <f>IF(N621="snížená",J621,0)</f>
        <v>0</v>
      </c>
      <c r="BG621" s="195">
        <f>IF(N621="zákl. přenesená",J621,0)</f>
        <v>0</v>
      </c>
      <c r="BH621" s="195">
        <f>IF(N621="sníž. přenesená",J621,0)</f>
        <v>0</v>
      </c>
      <c r="BI621" s="195">
        <f>IF(N621="nulová",J621,0)</f>
        <v>0</v>
      </c>
      <c r="BJ621" s="93" t="s">
        <v>79</v>
      </c>
      <c r="BK621" s="195">
        <f>ROUND(I621*H621,2)</f>
        <v>0</v>
      </c>
      <c r="BL621" s="93" t="s">
        <v>176</v>
      </c>
      <c r="BM621" s="93" t="s">
        <v>719</v>
      </c>
    </row>
    <row r="622" spans="2:65" s="103" customFormat="1" ht="38.25" customHeight="1">
      <c r="B622" s="104"/>
      <c r="C622" s="185">
        <f>MAX($C$106:C621)+1</f>
        <v>87</v>
      </c>
      <c r="D622" s="185" t="s">
        <v>171</v>
      </c>
      <c r="E622" s="186" t="s">
        <v>720</v>
      </c>
      <c r="F622" s="187" t="s">
        <v>721</v>
      </c>
      <c r="G622" s="188" t="s">
        <v>188</v>
      </c>
      <c r="H622" s="189">
        <v>725.032</v>
      </c>
      <c r="I622" s="87"/>
      <c r="J622" s="190">
        <f>ROUND(I622*H622,2)</f>
        <v>0</v>
      </c>
      <c r="K622" s="187" t="s">
        <v>175</v>
      </c>
      <c r="L622" s="104"/>
      <c r="M622" s="191" t="s">
        <v>5</v>
      </c>
      <c r="N622" s="192" t="s">
        <v>42</v>
      </c>
      <c r="O622" s="105"/>
      <c r="P622" s="193">
        <f>O622*H622</f>
        <v>0</v>
      </c>
      <c r="Q622" s="193">
        <v>0.01628</v>
      </c>
      <c r="R622" s="193">
        <f>Q622*H622</f>
        <v>11.80352096</v>
      </c>
      <c r="S622" s="193">
        <v>0</v>
      </c>
      <c r="T622" s="194">
        <f>S622*H622</f>
        <v>0</v>
      </c>
      <c r="AR622" s="93" t="s">
        <v>176</v>
      </c>
      <c r="AT622" s="93" t="s">
        <v>171</v>
      </c>
      <c r="AU622" s="93" t="s">
        <v>81</v>
      </c>
      <c r="AY622" s="93" t="s">
        <v>169</v>
      </c>
      <c r="BE622" s="195">
        <f>IF(N622="základní",J622,0)</f>
        <v>0</v>
      </c>
      <c r="BF622" s="195">
        <f>IF(N622="snížená",J622,0)</f>
        <v>0</v>
      </c>
      <c r="BG622" s="195">
        <f>IF(N622="zákl. přenesená",J622,0)</f>
        <v>0</v>
      </c>
      <c r="BH622" s="195">
        <f>IF(N622="sníž. přenesená",J622,0)</f>
        <v>0</v>
      </c>
      <c r="BI622" s="195">
        <f>IF(N622="nulová",J622,0)</f>
        <v>0</v>
      </c>
      <c r="BJ622" s="93" t="s">
        <v>79</v>
      </c>
      <c r="BK622" s="195">
        <f>ROUND(I622*H622,2)</f>
        <v>0</v>
      </c>
      <c r="BL622" s="93" t="s">
        <v>176</v>
      </c>
      <c r="BM622" s="93" t="s">
        <v>722</v>
      </c>
    </row>
    <row r="623" spans="2:47" s="103" customFormat="1" ht="67.5">
      <c r="B623" s="104"/>
      <c r="D623" s="198" t="s">
        <v>207</v>
      </c>
      <c r="F623" s="220" t="s">
        <v>723</v>
      </c>
      <c r="L623" s="104"/>
      <c r="M623" s="221"/>
      <c r="N623" s="105"/>
      <c r="O623" s="105"/>
      <c r="P623" s="105"/>
      <c r="Q623" s="105"/>
      <c r="R623" s="105"/>
      <c r="S623" s="105"/>
      <c r="T623" s="222"/>
      <c r="AT623" s="93" t="s">
        <v>207</v>
      </c>
      <c r="AU623" s="93" t="s">
        <v>81</v>
      </c>
    </row>
    <row r="624" spans="2:51" s="197" customFormat="1" ht="13.5">
      <c r="B624" s="196"/>
      <c r="D624" s="198" t="s">
        <v>178</v>
      </c>
      <c r="E624" s="199" t="s">
        <v>5</v>
      </c>
      <c r="F624" s="200" t="s">
        <v>724</v>
      </c>
      <c r="H624" s="199" t="s">
        <v>5</v>
      </c>
      <c r="L624" s="196"/>
      <c r="M624" s="201"/>
      <c r="N624" s="202"/>
      <c r="O624" s="202"/>
      <c r="P624" s="202"/>
      <c r="Q624" s="202"/>
      <c r="R624" s="202"/>
      <c r="S624" s="202"/>
      <c r="T624" s="203"/>
      <c r="AT624" s="199" t="s">
        <v>178</v>
      </c>
      <c r="AU624" s="199" t="s">
        <v>81</v>
      </c>
      <c r="AV624" s="197" t="s">
        <v>79</v>
      </c>
      <c r="AW624" s="197" t="s">
        <v>35</v>
      </c>
      <c r="AX624" s="197" t="s">
        <v>71</v>
      </c>
      <c r="AY624" s="199" t="s">
        <v>169</v>
      </c>
    </row>
    <row r="625" spans="2:51" s="205" customFormat="1" ht="13.5">
      <c r="B625" s="204"/>
      <c r="D625" s="198" t="s">
        <v>178</v>
      </c>
      <c r="E625" s="206" t="s">
        <v>5</v>
      </c>
      <c r="F625" s="207" t="s">
        <v>725</v>
      </c>
      <c r="H625" s="208">
        <v>36.495</v>
      </c>
      <c r="L625" s="204"/>
      <c r="M625" s="209"/>
      <c r="N625" s="210"/>
      <c r="O625" s="210"/>
      <c r="P625" s="210"/>
      <c r="Q625" s="210"/>
      <c r="R625" s="210"/>
      <c r="S625" s="210"/>
      <c r="T625" s="211"/>
      <c r="AT625" s="206" t="s">
        <v>178</v>
      </c>
      <c r="AU625" s="206" t="s">
        <v>81</v>
      </c>
      <c r="AV625" s="205" t="s">
        <v>81</v>
      </c>
      <c r="AW625" s="205" t="s">
        <v>35</v>
      </c>
      <c r="AX625" s="205" t="s">
        <v>71</v>
      </c>
      <c r="AY625" s="206" t="s">
        <v>169</v>
      </c>
    </row>
    <row r="626" spans="2:51" s="205" customFormat="1" ht="13.5">
      <c r="B626" s="204"/>
      <c r="D626" s="198" t="s">
        <v>178</v>
      </c>
      <c r="E626" s="206" t="s">
        <v>5</v>
      </c>
      <c r="F626" s="207" t="s">
        <v>726</v>
      </c>
      <c r="H626" s="208">
        <v>220.016</v>
      </c>
      <c r="L626" s="204"/>
      <c r="M626" s="209"/>
      <c r="N626" s="210"/>
      <c r="O626" s="210"/>
      <c r="P626" s="210"/>
      <c r="Q626" s="210"/>
      <c r="R626" s="210"/>
      <c r="S626" s="210"/>
      <c r="T626" s="211"/>
      <c r="AT626" s="206" t="s">
        <v>178</v>
      </c>
      <c r="AU626" s="206" t="s">
        <v>81</v>
      </c>
      <c r="AV626" s="205" t="s">
        <v>81</v>
      </c>
      <c r="AW626" s="205" t="s">
        <v>35</v>
      </c>
      <c r="AX626" s="205" t="s">
        <v>71</v>
      </c>
      <c r="AY626" s="206" t="s">
        <v>169</v>
      </c>
    </row>
    <row r="627" spans="2:51" s="205" customFormat="1" ht="13.5">
      <c r="B627" s="204"/>
      <c r="D627" s="198" t="s">
        <v>178</v>
      </c>
      <c r="E627" s="206" t="s">
        <v>5</v>
      </c>
      <c r="F627" s="207" t="s">
        <v>727</v>
      </c>
      <c r="H627" s="208">
        <v>141.376</v>
      </c>
      <c r="L627" s="204"/>
      <c r="M627" s="209"/>
      <c r="N627" s="210"/>
      <c r="O627" s="210"/>
      <c r="P627" s="210"/>
      <c r="Q627" s="210"/>
      <c r="R627" s="210"/>
      <c r="S627" s="210"/>
      <c r="T627" s="211"/>
      <c r="AT627" s="206" t="s">
        <v>178</v>
      </c>
      <c r="AU627" s="206" t="s">
        <v>81</v>
      </c>
      <c r="AV627" s="205" t="s">
        <v>81</v>
      </c>
      <c r="AW627" s="205" t="s">
        <v>35</v>
      </c>
      <c r="AX627" s="205" t="s">
        <v>71</v>
      </c>
      <c r="AY627" s="206" t="s">
        <v>169</v>
      </c>
    </row>
    <row r="628" spans="2:51" s="205" customFormat="1" ht="13.5">
      <c r="B628" s="204"/>
      <c r="D628" s="198" t="s">
        <v>178</v>
      </c>
      <c r="E628" s="206" t="s">
        <v>5</v>
      </c>
      <c r="F628" s="207" t="s">
        <v>728</v>
      </c>
      <c r="H628" s="208">
        <v>39.04</v>
      </c>
      <c r="L628" s="204"/>
      <c r="M628" s="209"/>
      <c r="N628" s="210"/>
      <c r="O628" s="210"/>
      <c r="P628" s="210"/>
      <c r="Q628" s="210"/>
      <c r="R628" s="210"/>
      <c r="S628" s="210"/>
      <c r="T628" s="211"/>
      <c r="AT628" s="206" t="s">
        <v>178</v>
      </c>
      <c r="AU628" s="206" t="s">
        <v>81</v>
      </c>
      <c r="AV628" s="205" t="s">
        <v>81</v>
      </c>
      <c r="AW628" s="205" t="s">
        <v>35</v>
      </c>
      <c r="AX628" s="205" t="s">
        <v>71</v>
      </c>
      <c r="AY628" s="206" t="s">
        <v>169</v>
      </c>
    </row>
    <row r="629" spans="2:51" s="205" customFormat="1" ht="13.5">
      <c r="B629" s="204"/>
      <c r="D629" s="198" t="s">
        <v>178</v>
      </c>
      <c r="E629" s="206" t="s">
        <v>5</v>
      </c>
      <c r="F629" s="207" t="s">
        <v>729</v>
      </c>
      <c r="H629" s="208">
        <v>67.14</v>
      </c>
      <c r="L629" s="204"/>
      <c r="M629" s="209"/>
      <c r="N629" s="210"/>
      <c r="O629" s="210"/>
      <c r="P629" s="210"/>
      <c r="Q629" s="210"/>
      <c r="R629" s="210"/>
      <c r="S629" s="210"/>
      <c r="T629" s="211"/>
      <c r="AT629" s="206" t="s">
        <v>178</v>
      </c>
      <c r="AU629" s="206" t="s">
        <v>81</v>
      </c>
      <c r="AV629" s="205" t="s">
        <v>81</v>
      </c>
      <c r="AW629" s="205" t="s">
        <v>35</v>
      </c>
      <c r="AX629" s="205" t="s">
        <v>71</v>
      </c>
      <c r="AY629" s="206" t="s">
        <v>169</v>
      </c>
    </row>
    <row r="630" spans="2:51" s="205" customFormat="1" ht="13.5">
      <c r="B630" s="204"/>
      <c r="D630" s="198" t="s">
        <v>178</v>
      </c>
      <c r="E630" s="206" t="s">
        <v>5</v>
      </c>
      <c r="F630" s="207" t="s">
        <v>730</v>
      </c>
      <c r="H630" s="208">
        <v>220.965</v>
      </c>
      <c r="L630" s="204"/>
      <c r="M630" s="209"/>
      <c r="N630" s="210"/>
      <c r="O630" s="210"/>
      <c r="P630" s="210"/>
      <c r="Q630" s="210"/>
      <c r="R630" s="210"/>
      <c r="S630" s="210"/>
      <c r="T630" s="211"/>
      <c r="AT630" s="206" t="s">
        <v>178</v>
      </c>
      <c r="AU630" s="206" t="s">
        <v>81</v>
      </c>
      <c r="AV630" s="205" t="s">
        <v>81</v>
      </c>
      <c r="AW630" s="205" t="s">
        <v>35</v>
      </c>
      <c r="AX630" s="205" t="s">
        <v>71</v>
      </c>
      <c r="AY630" s="206" t="s">
        <v>169</v>
      </c>
    </row>
    <row r="631" spans="2:51" s="213" customFormat="1" ht="13.5">
      <c r="B631" s="212"/>
      <c r="D631" s="198" t="s">
        <v>178</v>
      </c>
      <c r="E631" s="214" t="s">
        <v>5</v>
      </c>
      <c r="F631" s="215" t="s">
        <v>181</v>
      </c>
      <c r="H631" s="216">
        <v>725.032</v>
      </c>
      <c r="L631" s="212"/>
      <c r="M631" s="217"/>
      <c r="N631" s="218"/>
      <c r="O631" s="218"/>
      <c r="P631" s="218"/>
      <c r="Q631" s="218"/>
      <c r="R631" s="218"/>
      <c r="S631" s="218"/>
      <c r="T631" s="219"/>
      <c r="AT631" s="214" t="s">
        <v>178</v>
      </c>
      <c r="AU631" s="214" t="s">
        <v>81</v>
      </c>
      <c r="AV631" s="213" t="s">
        <v>176</v>
      </c>
      <c r="AW631" s="213" t="s">
        <v>35</v>
      </c>
      <c r="AX631" s="213" t="s">
        <v>79</v>
      </c>
      <c r="AY631" s="214" t="s">
        <v>169</v>
      </c>
    </row>
    <row r="632" spans="2:65" s="331" customFormat="1" ht="38.25" customHeight="1">
      <c r="B632" s="104"/>
      <c r="C632" s="185">
        <f>MAX($C$106:C631)+1</f>
        <v>88</v>
      </c>
      <c r="D632" s="185" t="s">
        <v>171</v>
      </c>
      <c r="E632" s="186" t="s">
        <v>2052</v>
      </c>
      <c r="F632" s="187" t="s">
        <v>2051</v>
      </c>
      <c r="G632" s="188" t="s">
        <v>188</v>
      </c>
      <c r="H632" s="189">
        <v>17.06</v>
      </c>
      <c r="I632" s="87"/>
      <c r="J632" s="190">
        <f>ROUND(I632*H632,2)</f>
        <v>0</v>
      </c>
      <c r="K632" s="187"/>
      <c r="L632" s="104"/>
      <c r="M632" s="191" t="s">
        <v>5</v>
      </c>
      <c r="N632" s="192" t="s">
        <v>42</v>
      </c>
      <c r="O632" s="332"/>
      <c r="P632" s="193">
        <f>O632*H632</f>
        <v>0</v>
      </c>
      <c r="Q632" s="193">
        <v>0.01628</v>
      </c>
      <c r="R632" s="193">
        <f>Q632*H632</f>
        <v>0.27773679999999995</v>
      </c>
      <c r="S632" s="193">
        <v>0</v>
      </c>
      <c r="T632" s="194">
        <f>S632*H632</f>
        <v>0</v>
      </c>
      <c r="AR632" s="93" t="s">
        <v>176</v>
      </c>
      <c r="AT632" s="93" t="s">
        <v>171</v>
      </c>
      <c r="AU632" s="93" t="s">
        <v>81</v>
      </c>
      <c r="AY632" s="93" t="s">
        <v>169</v>
      </c>
      <c r="BE632" s="195">
        <f>IF(N632="základní",J632,0)</f>
        <v>0</v>
      </c>
      <c r="BF632" s="195">
        <f>IF(N632="snížená",J632,0)</f>
        <v>0</v>
      </c>
      <c r="BG632" s="195">
        <f>IF(N632="zákl. přenesená",J632,0)</f>
        <v>0</v>
      </c>
      <c r="BH632" s="195">
        <f>IF(N632="sníž. přenesená",J632,0)</f>
        <v>0</v>
      </c>
      <c r="BI632" s="195">
        <f>IF(N632="nulová",J632,0)</f>
        <v>0</v>
      </c>
      <c r="BJ632" s="93" t="s">
        <v>79</v>
      </c>
      <c r="BK632" s="195">
        <f>ROUND(I632*H632,2)</f>
        <v>0</v>
      </c>
      <c r="BL632" s="93" t="s">
        <v>176</v>
      </c>
      <c r="BM632" s="93" t="s">
        <v>722</v>
      </c>
    </row>
    <row r="633" spans="2:65" s="103" customFormat="1" ht="16.5" customHeight="1">
      <c r="B633" s="104"/>
      <c r="C633" s="185">
        <f>MAX($C$106:C632)+1</f>
        <v>89</v>
      </c>
      <c r="D633" s="185" t="s">
        <v>171</v>
      </c>
      <c r="E633" s="186" t="s">
        <v>731</v>
      </c>
      <c r="F633" s="187" t="s">
        <v>732</v>
      </c>
      <c r="G633" s="188" t="s">
        <v>188</v>
      </c>
      <c r="H633" s="189">
        <v>2.568</v>
      </c>
      <c r="I633" s="87"/>
      <c r="J633" s="190">
        <f>ROUND(I633*H633,2)</f>
        <v>0</v>
      </c>
      <c r="K633" s="187" t="s">
        <v>175</v>
      </c>
      <c r="L633" s="104"/>
      <c r="M633" s="191" t="s">
        <v>5</v>
      </c>
      <c r="N633" s="192" t="s">
        <v>42</v>
      </c>
      <c r="O633" s="105"/>
      <c r="P633" s="193">
        <f>O633*H633</f>
        <v>0</v>
      </c>
      <c r="Q633" s="193">
        <v>0.04153</v>
      </c>
      <c r="R633" s="193">
        <f>Q633*H633</f>
        <v>0.10664904</v>
      </c>
      <c r="S633" s="193">
        <v>0</v>
      </c>
      <c r="T633" s="194">
        <f>S633*H633</f>
        <v>0</v>
      </c>
      <c r="AR633" s="93" t="s">
        <v>176</v>
      </c>
      <c r="AT633" s="93" t="s">
        <v>171</v>
      </c>
      <c r="AU633" s="93" t="s">
        <v>81</v>
      </c>
      <c r="AY633" s="93" t="s">
        <v>169</v>
      </c>
      <c r="BE633" s="195">
        <f>IF(N633="základní",J633,0)</f>
        <v>0</v>
      </c>
      <c r="BF633" s="195">
        <f>IF(N633="snížená",J633,0)</f>
        <v>0</v>
      </c>
      <c r="BG633" s="195">
        <f>IF(N633="zákl. přenesená",J633,0)</f>
        <v>0</v>
      </c>
      <c r="BH633" s="195">
        <f>IF(N633="sníž. přenesená",J633,0)</f>
        <v>0</v>
      </c>
      <c r="BI633" s="195">
        <f>IF(N633="nulová",J633,0)</f>
        <v>0</v>
      </c>
      <c r="BJ633" s="93" t="s">
        <v>79</v>
      </c>
      <c r="BK633" s="195">
        <f>ROUND(I633*H633,2)</f>
        <v>0</v>
      </c>
      <c r="BL633" s="93" t="s">
        <v>176</v>
      </c>
      <c r="BM633" s="93" t="s">
        <v>733</v>
      </c>
    </row>
    <row r="634" spans="2:51" s="197" customFormat="1" ht="13.5">
      <c r="B634" s="196"/>
      <c r="D634" s="198" t="s">
        <v>178</v>
      </c>
      <c r="E634" s="199" t="s">
        <v>5</v>
      </c>
      <c r="F634" s="200" t="s">
        <v>734</v>
      </c>
      <c r="H634" s="199" t="s">
        <v>5</v>
      </c>
      <c r="L634" s="196"/>
      <c r="M634" s="201"/>
      <c r="N634" s="202"/>
      <c r="O634" s="202"/>
      <c r="P634" s="202"/>
      <c r="Q634" s="202"/>
      <c r="R634" s="202"/>
      <c r="S634" s="202"/>
      <c r="T634" s="203"/>
      <c r="AT634" s="199" t="s">
        <v>178</v>
      </c>
      <c r="AU634" s="199" t="s">
        <v>81</v>
      </c>
      <c r="AV634" s="197" t="s">
        <v>79</v>
      </c>
      <c r="AW634" s="197" t="s">
        <v>35</v>
      </c>
      <c r="AX634" s="197" t="s">
        <v>71</v>
      </c>
      <c r="AY634" s="199" t="s">
        <v>169</v>
      </c>
    </row>
    <row r="635" spans="2:51" s="205" customFormat="1" ht="13.5">
      <c r="B635" s="204"/>
      <c r="D635" s="198" t="s">
        <v>178</v>
      </c>
      <c r="E635" s="206" t="s">
        <v>5</v>
      </c>
      <c r="F635" s="207" t="s">
        <v>735</v>
      </c>
      <c r="H635" s="208">
        <v>2.568</v>
      </c>
      <c r="L635" s="204"/>
      <c r="M635" s="209"/>
      <c r="N635" s="210"/>
      <c r="O635" s="210"/>
      <c r="P635" s="210"/>
      <c r="Q635" s="210"/>
      <c r="R635" s="210"/>
      <c r="S635" s="210"/>
      <c r="T635" s="211"/>
      <c r="AT635" s="206" t="s">
        <v>178</v>
      </c>
      <c r="AU635" s="206" t="s">
        <v>81</v>
      </c>
      <c r="AV635" s="205" t="s">
        <v>81</v>
      </c>
      <c r="AW635" s="205" t="s">
        <v>35</v>
      </c>
      <c r="AX635" s="205" t="s">
        <v>71</v>
      </c>
      <c r="AY635" s="206" t="s">
        <v>169</v>
      </c>
    </row>
    <row r="636" spans="2:51" s="213" customFormat="1" ht="13.5">
      <c r="B636" s="212"/>
      <c r="D636" s="198" t="s">
        <v>178</v>
      </c>
      <c r="E636" s="214" t="s">
        <v>5</v>
      </c>
      <c r="F636" s="215" t="s">
        <v>181</v>
      </c>
      <c r="H636" s="216">
        <v>2.568</v>
      </c>
      <c r="L636" s="212"/>
      <c r="M636" s="217"/>
      <c r="N636" s="218"/>
      <c r="O636" s="218"/>
      <c r="P636" s="218"/>
      <c r="Q636" s="218"/>
      <c r="R636" s="218"/>
      <c r="S636" s="218"/>
      <c r="T636" s="219"/>
      <c r="AT636" s="214" t="s">
        <v>178</v>
      </c>
      <c r="AU636" s="214" t="s">
        <v>81</v>
      </c>
      <c r="AV636" s="213" t="s">
        <v>176</v>
      </c>
      <c r="AW636" s="213" t="s">
        <v>35</v>
      </c>
      <c r="AX636" s="213" t="s">
        <v>79</v>
      </c>
      <c r="AY636" s="214" t="s">
        <v>169</v>
      </c>
    </row>
    <row r="637" spans="2:65" s="103" customFormat="1" ht="25.5" customHeight="1">
      <c r="B637" s="104"/>
      <c r="C637" s="185">
        <f>MAX($C$106:C636)+1</f>
        <v>90</v>
      </c>
      <c r="D637" s="185" t="s">
        <v>171</v>
      </c>
      <c r="E637" s="186" t="s">
        <v>736</v>
      </c>
      <c r="F637" s="187" t="s">
        <v>737</v>
      </c>
      <c r="G637" s="188" t="s">
        <v>188</v>
      </c>
      <c r="H637" s="189">
        <v>4.48</v>
      </c>
      <c r="I637" s="87"/>
      <c r="J637" s="190">
        <f>ROUND(I637*H637,2)</f>
        <v>0</v>
      </c>
      <c r="K637" s="187" t="s">
        <v>175</v>
      </c>
      <c r="L637" s="104"/>
      <c r="M637" s="191" t="s">
        <v>5</v>
      </c>
      <c r="N637" s="192" t="s">
        <v>42</v>
      </c>
      <c r="O637" s="105"/>
      <c r="P637" s="193">
        <f>O637*H637</f>
        <v>0</v>
      </c>
      <c r="Q637" s="193">
        <v>0.04153</v>
      </c>
      <c r="R637" s="193">
        <f>Q637*H637</f>
        <v>0.1860544</v>
      </c>
      <c r="S637" s="193">
        <v>0</v>
      </c>
      <c r="T637" s="194">
        <f>S637*H637</f>
        <v>0</v>
      </c>
      <c r="AR637" s="93" t="s">
        <v>176</v>
      </c>
      <c r="AT637" s="93" t="s">
        <v>171</v>
      </c>
      <c r="AU637" s="93" t="s">
        <v>81</v>
      </c>
      <c r="AY637" s="93" t="s">
        <v>169</v>
      </c>
      <c r="BE637" s="195">
        <f>IF(N637="základní",J637,0)</f>
        <v>0</v>
      </c>
      <c r="BF637" s="195">
        <f>IF(N637="snížená",J637,0)</f>
        <v>0</v>
      </c>
      <c r="BG637" s="195">
        <f>IF(N637="zákl. přenesená",J637,0)</f>
        <v>0</v>
      </c>
      <c r="BH637" s="195">
        <f>IF(N637="sníž. přenesená",J637,0)</f>
        <v>0</v>
      </c>
      <c r="BI637" s="195">
        <f>IF(N637="nulová",J637,0)</f>
        <v>0</v>
      </c>
      <c r="BJ637" s="93" t="s">
        <v>79</v>
      </c>
      <c r="BK637" s="195">
        <f>ROUND(I637*H637,2)</f>
        <v>0</v>
      </c>
      <c r="BL637" s="93" t="s">
        <v>176</v>
      </c>
      <c r="BM637" s="93" t="s">
        <v>738</v>
      </c>
    </row>
    <row r="638" spans="2:51" s="197" customFormat="1" ht="13.5">
      <c r="B638" s="196"/>
      <c r="D638" s="198" t="s">
        <v>178</v>
      </c>
      <c r="E638" s="199" t="s">
        <v>5</v>
      </c>
      <c r="F638" s="200" t="s">
        <v>739</v>
      </c>
      <c r="H638" s="199" t="s">
        <v>5</v>
      </c>
      <c r="L638" s="196"/>
      <c r="M638" s="201"/>
      <c r="N638" s="202"/>
      <c r="O638" s="202"/>
      <c r="P638" s="202"/>
      <c r="Q638" s="202"/>
      <c r="R638" s="202"/>
      <c r="S638" s="202"/>
      <c r="T638" s="203"/>
      <c r="AT638" s="199" t="s">
        <v>178</v>
      </c>
      <c r="AU638" s="199" t="s">
        <v>81</v>
      </c>
      <c r="AV638" s="197" t="s">
        <v>79</v>
      </c>
      <c r="AW638" s="197" t="s">
        <v>35</v>
      </c>
      <c r="AX638" s="197" t="s">
        <v>71</v>
      </c>
      <c r="AY638" s="199" t="s">
        <v>169</v>
      </c>
    </row>
    <row r="639" spans="2:51" s="205" customFormat="1" ht="13.5">
      <c r="B639" s="204"/>
      <c r="D639" s="198" t="s">
        <v>178</v>
      </c>
      <c r="E639" s="206" t="s">
        <v>5</v>
      </c>
      <c r="F639" s="207" t="s">
        <v>740</v>
      </c>
      <c r="H639" s="208">
        <v>4.48</v>
      </c>
      <c r="L639" s="204"/>
      <c r="M639" s="209"/>
      <c r="N639" s="210"/>
      <c r="O639" s="210"/>
      <c r="P639" s="210"/>
      <c r="Q639" s="210"/>
      <c r="R639" s="210"/>
      <c r="S639" s="210"/>
      <c r="T639" s="211"/>
      <c r="AT639" s="206" t="s">
        <v>178</v>
      </c>
      <c r="AU639" s="206" t="s">
        <v>81</v>
      </c>
      <c r="AV639" s="205" t="s">
        <v>81</v>
      </c>
      <c r="AW639" s="205" t="s">
        <v>35</v>
      </c>
      <c r="AX639" s="205" t="s">
        <v>71</v>
      </c>
      <c r="AY639" s="206" t="s">
        <v>169</v>
      </c>
    </row>
    <row r="640" spans="2:51" s="213" customFormat="1" ht="13.5">
      <c r="B640" s="212"/>
      <c r="D640" s="198" t="s">
        <v>178</v>
      </c>
      <c r="E640" s="214" t="s">
        <v>5</v>
      </c>
      <c r="F640" s="215" t="s">
        <v>181</v>
      </c>
      <c r="H640" s="216">
        <v>4.48</v>
      </c>
      <c r="L640" s="212"/>
      <c r="M640" s="217"/>
      <c r="N640" s="218"/>
      <c r="O640" s="218"/>
      <c r="P640" s="218"/>
      <c r="Q640" s="218"/>
      <c r="R640" s="218"/>
      <c r="S640" s="218"/>
      <c r="T640" s="219"/>
      <c r="AT640" s="214" t="s">
        <v>178</v>
      </c>
      <c r="AU640" s="214" t="s">
        <v>81</v>
      </c>
      <c r="AV640" s="213" t="s">
        <v>176</v>
      </c>
      <c r="AW640" s="213" t="s">
        <v>35</v>
      </c>
      <c r="AX640" s="213" t="s">
        <v>79</v>
      </c>
      <c r="AY640" s="214" t="s">
        <v>169</v>
      </c>
    </row>
    <row r="641" spans="2:65" s="103" customFormat="1" ht="16.5" customHeight="1">
      <c r="B641" s="104"/>
      <c r="C641" s="185">
        <f>MAX($C$106:C640)+1</f>
        <v>91</v>
      </c>
      <c r="D641" s="185" t="s">
        <v>171</v>
      </c>
      <c r="E641" s="186" t="s">
        <v>741</v>
      </c>
      <c r="F641" s="187" t="s">
        <v>742</v>
      </c>
      <c r="G641" s="188" t="s">
        <v>188</v>
      </c>
      <c r="H641" s="189">
        <v>12.935</v>
      </c>
      <c r="I641" s="87"/>
      <c r="J641" s="190">
        <f>ROUND(I641*H641,2)</f>
        <v>0</v>
      </c>
      <c r="K641" s="187" t="s">
        <v>175</v>
      </c>
      <c r="L641" s="104"/>
      <c r="M641" s="191" t="s">
        <v>5</v>
      </c>
      <c r="N641" s="192" t="s">
        <v>42</v>
      </c>
      <c r="O641" s="105"/>
      <c r="P641" s="193">
        <f>O641*H641</f>
        <v>0</v>
      </c>
      <c r="Q641" s="193">
        <v>0.03358</v>
      </c>
      <c r="R641" s="193">
        <f>Q641*H641</f>
        <v>0.4343573</v>
      </c>
      <c r="S641" s="193">
        <v>0</v>
      </c>
      <c r="T641" s="194">
        <f>S641*H641</f>
        <v>0</v>
      </c>
      <c r="AR641" s="93" t="s">
        <v>176</v>
      </c>
      <c r="AT641" s="93" t="s">
        <v>171</v>
      </c>
      <c r="AU641" s="93" t="s">
        <v>81</v>
      </c>
      <c r="AY641" s="93" t="s">
        <v>169</v>
      </c>
      <c r="BE641" s="195">
        <f>IF(N641="základní",J641,0)</f>
        <v>0</v>
      </c>
      <c r="BF641" s="195">
        <f>IF(N641="snížená",J641,0)</f>
        <v>0</v>
      </c>
      <c r="BG641" s="195">
        <f>IF(N641="zákl. přenesená",J641,0)</f>
        <v>0</v>
      </c>
      <c r="BH641" s="195">
        <f>IF(N641="sníž. přenesená",J641,0)</f>
        <v>0</v>
      </c>
      <c r="BI641" s="195">
        <f>IF(N641="nulová",J641,0)</f>
        <v>0</v>
      </c>
      <c r="BJ641" s="93" t="s">
        <v>79</v>
      </c>
      <c r="BK641" s="195">
        <f>ROUND(I641*H641,2)</f>
        <v>0</v>
      </c>
      <c r="BL641" s="93" t="s">
        <v>176</v>
      </c>
      <c r="BM641" s="93" t="s">
        <v>743</v>
      </c>
    </row>
    <row r="642" spans="2:47" s="103" customFormat="1" ht="40.5">
      <c r="B642" s="104"/>
      <c r="D642" s="198" t="s">
        <v>207</v>
      </c>
      <c r="F642" s="220" t="s">
        <v>744</v>
      </c>
      <c r="L642" s="104"/>
      <c r="M642" s="221"/>
      <c r="N642" s="105"/>
      <c r="O642" s="105"/>
      <c r="P642" s="105"/>
      <c r="Q642" s="105"/>
      <c r="R642" s="105"/>
      <c r="S642" s="105"/>
      <c r="T642" s="222"/>
      <c r="AT642" s="93" t="s">
        <v>207</v>
      </c>
      <c r="AU642" s="93" t="s">
        <v>81</v>
      </c>
    </row>
    <row r="643" spans="2:51" s="197" customFormat="1" ht="13.5">
      <c r="B643" s="196"/>
      <c r="D643" s="198" t="s">
        <v>178</v>
      </c>
      <c r="E643" s="199" t="s">
        <v>5</v>
      </c>
      <c r="F643" s="200" t="s">
        <v>745</v>
      </c>
      <c r="H643" s="199" t="s">
        <v>5</v>
      </c>
      <c r="L643" s="196"/>
      <c r="M643" s="201"/>
      <c r="N643" s="202"/>
      <c r="O643" s="202"/>
      <c r="P643" s="202"/>
      <c r="Q643" s="202"/>
      <c r="R643" s="202"/>
      <c r="S643" s="202"/>
      <c r="T643" s="203"/>
      <c r="AT643" s="199" t="s">
        <v>178</v>
      </c>
      <c r="AU643" s="199" t="s">
        <v>81</v>
      </c>
      <c r="AV643" s="197" t="s">
        <v>79</v>
      </c>
      <c r="AW643" s="197" t="s">
        <v>35</v>
      </c>
      <c r="AX643" s="197" t="s">
        <v>71</v>
      </c>
      <c r="AY643" s="199" t="s">
        <v>169</v>
      </c>
    </row>
    <row r="644" spans="2:51" s="205" customFormat="1" ht="13.5">
      <c r="B644" s="204"/>
      <c r="D644" s="198" t="s">
        <v>178</v>
      </c>
      <c r="E644" s="206" t="s">
        <v>5</v>
      </c>
      <c r="F644" s="207" t="s">
        <v>746</v>
      </c>
      <c r="H644" s="208">
        <v>3.105</v>
      </c>
      <c r="L644" s="204"/>
      <c r="M644" s="209"/>
      <c r="N644" s="210"/>
      <c r="O644" s="210"/>
      <c r="P644" s="210"/>
      <c r="Q644" s="210"/>
      <c r="R644" s="210"/>
      <c r="S644" s="210"/>
      <c r="T644" s="211"/>
      <c r="AT644" s="206" t="s">
        <v>178</v>
      </c>
      <c r="AU644" s="206" t="s">
        <v>81</v>
      </c>
      <c r="AV644" s="205" t="s">
        <v>81</v>
      </c>
      <c r="AW644" s="205" t="s">
        <v>35</v>
      </c>
      <c r="AX644" s="205" t="s">
        <v>71</v>
      </c>
      <c r="AY644" s="206" t="s">
        <v>169</v>
      </c>
    </row>
    <row r="645" spans="2:51" s="205" customFormat="1" ht="13.5">
      <c r="B645" s="204"/>
      <c r="D645" s="198" t="s">
        <v>178</v>
      </c>
      <c r="E645" s="206" t="s">
        <v>5</v>
      </c>
      <c r="F645" s="207" t="s">
        <v>747</v>
      </c>
      <c r="H645" s="208">
        <v>1.575</v>
      </c>
      <c r="L645" s="204"/>
      <c r="M645" s="209"/>
      <c r="N645" s="210"/>
      <c r="O645" s="210"/>
      <c r="P645" s="210"/>
      <c r="Q645" s="210"/>
      <c r="R645" s="210"/>
      <c r="S645" s="210"/>
      <c r="T645" s="211"/>
      <c r="AT645" s="206" t="s">
        <v>178</v>
      </c>
      <c r="AU645" s="206" t="s">
        <v>81</v>
      </c>
      <c r="AV645" s="205" t="s">
        <v>81</v>
      </c>
      <c r="AW645" s="205" t="s">
        <v>35</v>
      </c>
      <c r="AX645" s="205" t="s">
        <v>71</v>
      </c>
      <c r="AY645" s="206" t="s">
        <v>169</v>
      </c>
    </row>
    <row r="646" spans="2:51" s="205" customFormat="1" ht="13.5">
      <c r="B646" s="204"/>
      <c r="D646" s="198" t="s">
        <v>178</v>
      </c>
      <c r="E646" s="206" t="s">
        <v>5</v>
      </c>
      <c r="F646" s="207" t="s">
        <v>748</v>
      </c>
      <c r="H646" s="208">
        <v>0.515</v>
      </c>
      <c r="L646" s="204"/>
      <c r="M646" s="209"/>
      <c r="N646" s="210"/>
      <c r="O646" s="210"/>
      <c r="P646" s="210"/>
      <c r="Q646" s="210"/>
      <c r="R646" s="210"/>
      <c r="S646" s="210"/>
      <c r="T646" s="211"/>
      <c r="AT646" s="206" t="s">
        <v>178</v>
      </c>
      <c r="AU646" s="206" t="s">
        <v>81</v>
      </c>
      <c r="AV646" s="205" t="s">
        <v>81</v>
      </c>
      <c r="AW646" s="205" t="s">
        <v>35</v>
      </c>
      <c r="AX646" s="205" t="s">
        <v>71</v>
      </c>
      <c r="AY646" s="206" t="s">
        <v>169</v>
      </c>
    </row>
    <row r="647" spans="2:51" s="205" customFormat="1" ht="13.5">
      <c r="B647" s="204"/>
      <c r="D647" s="198" t="s">
        <v>178</v>
      </c>
      <c r="E647" s="206" t="s">
        <v>5</v>
      </c>
      <c r="F647" s="207" t="s">
        <v>749</v>
      </c>
      <c r="H647" s="208">
        <v>2.25</v>
      </c>
      <c r="L647" s="204"/>
      <c r="M647" s="209"/>
      <c r="N647" s="210"/>
      <c r="O647" s="210"/>
      <c r="P647" s="210"/>
      <c r="Q647" s="210"/>
      <c r="R647" s="210"/>
      <c r="S647" s="210"/>
      <c r="T647" s="211"/>
      <c r="AT647" s="206" t="s">
        <v>178</v>
      </c>
      <c r="AU647" s="206" t="s">
        <v>81</v>
      </c>
      <c r="AV647" s="205" t="s">
        <v>81</v>
      </c>
      <c r="AW647" s="205" t="s">
        <v>35</v>
      </c>
      <c r="AX647" s="205" t="s">
        <v>71</v>
      </c>
      <c r="AY647" s="206" t="s">
        <v>169</v>
      </c>
    </row>
    <row r="648" spans="2:51" s="205" customFormat="1" ht="13.5">
      <c r="B648" s="204"/>
      <c r="D648" s="198" t="s">
        <v>178</v>
      </c>
      <c r="E648" s="206" t="s">
        <v>5</v>
      </c>
      <c r="F648" s="207" t="s">
        <v>750</v>
      </c>
      <c r="H648" s="208">
        <v>1.08</v>
      </c>
      <c r="L648" s="204"/>
      <c r="M648" s="209"/>
      <c r="N648" s="210"/>
      <c r="O648" s="210"/>
      <c r="P648" s="210"/>
      <c r="Q648" s="210"/>
      <c r="R648" s="210"/>
      <c r="S648" s="210"/>
      <c r="T648" s="211"/>
      <c r="AT648" s="206" t="s">
        <v>178</v>
      </c>
      <c r="AU648" s="206" t="s">
        <v>81</v>
      </c>
      <c r="AV648" s="205" t="s">
        <v>81</v>
      </c>
      <c r="AW648" s="205" t="s">
        <v>35</v>
      </c>
      <c r="AX648" s="205" t="s">
        <v>71</v>
      </c>
      <c r="AY648" s="206" t="s">
        <v>169</v>
      </c>
    </row>
    <row r="649" spans="2:51" s="205" customFormat="1" ht="13.5">
      <c r="B649" s="204"/>
      <c r="D649" s="198" t="s">
        <v>178</v>
      </c>
      <c r="E649" s="206" t="s">
        <v>5</v>
      </c>
      <c r="F649" s="207" t="s">
        <v>751</v>
      </c>
      <c r="H649" s="208">
        <v>2.07</v>
      </c>
      <c r="L649" s="204"/>
      <c r="M649" s="209"/>
      <c r="N649" s="210"/>
      <c r="O649" s="210"/>
      <c r="P649" s="210"/>
      <c r="Q649" s="210"/>
      <c r="R649" s="210"/>
      <c r="S649" s="210"/>
      <c r="T649" s="211"/>
      <c r="AT649" s="206" t="s">
        <v>178</v>
      </c>
      <c r="AU649" s="206" t="s">
        <v>81</v>
      </c>
      <c r="AV649" s="205" t="s">
        <v>81</v>
      </c>
      <c r="AW649" s="205" t="s">
        <v>35</v>
      </c>
      <c r="AX649" s="205" t="s">
        <v>71</v>
      </c>
      <c r="AY649" s="206" t="s">
        <v>169</v>
      </c>
    </row>
    <row r="650" spans="2:51" s="205" customFormat="1" ht="13.5">
      <c r="B650" s="204"/>
      <c r="D650" s="198" t="s">
        <v>178</v>
      </c>
      <c r="E650" s="206" t="s">
        <v>5</v>
      </c>
      <c r="F650" s="207" t="s">
        <v>752</v>
      </c>
      <c r="H650" s="208">
        <v>2.34</v>
      </c>
      <c r="L650" s="204"/>
      <c r="M650" s="209"/>
      <c r="N650" s="210"/>
      <c r="O650" s="210"/>
      <c r="P650" s="210"/>
      <c r="Q650" s="210"/>
      <c r="R650" s="210"/>
      <c r="S650" s="210"/>
      <c r="T650" s="211"/>
      <c r="AT650" s="206" t="s">
        <v>178</v>
      </c>
      <c r="AU650" s="206" t="s">
        <v>81</v>
      </c>
      <c r="AV650" s="205" t="s">
        <v>81</v>
      </c>
      <c r="AW650" s="205" t="s">
        <v>35</v>
      </c>
      <c r="AX650" s="205" t="s">
        <v>71</v>
      </c>
      <c r="AY650" s="206" t="s">
        <v>169</v>
      </c>
    </row>
    <row r="651" spans="2:51" s="213" customFormat="1" ht="13.5">
      <c r="B651" s="212"/>
      <c r="D651" s="198" t="s">
        <v>178</v>
      </c>
      <c r="E651" s="214" t="s">
        <v>5</v>
      </c>
      <c r="F651" s="215" t="s">
        <v>181</v>
      </c>
      <c r="H651" s="216">
        <v>12.935</v>
      </c>
      <c r="L651" s="212"/>
      <c r="M651" s="217"/>
      <c r="N651" s="218"/>
      <c r="O651" s="218"/>
      <c r="P651" s="218"/>
      <c r="Q651" s="218"/>
      <c r="R651" s="218"/>
      <c r="S651" s="218"/>
      <c r="T651" s="219"/>
      <c r="AT651" s="214" t="s">
        <v>178</v>
      </c>
      <c r="AU651" s="214" t="s">
        <v>81</v>
      </c>
      <c r="AV651" s="213" t="s">
        <v>176</v>
      </c>
      <c r="AW651" s="213" t="s">
        <v>35</v>
      </c>
      <c r="AX651" s="213" t="s">
        <v>79</v>
      </c>
      <c r="AY651" s="214" t="s">
        <v>169</v>
      </c>
    </row>
    <row r="652" spans="2:65" s="103" customFormat="1" ht="25.5" customHeight="1">
      <c r="B652" s="104"/>
      <c r="C652" s="185">
        <f>MAX($C$106:C651)+1</f>
        <v>92</v>
      </c>
      <c r="D652" s="185" t="s">
        <v>171</v>
      </c>
      <c r="E652" s="186" t="s">
        <v>753</v>
      </c>
      <c r="F652" s="187" t="s">
        <v>754</v>
      </c>
      <c r="G652" s="188" t="s">
        <v>188</v>
      </c>
      <c r="H652" s="189">
        <v>1.75</v>
      </c>
      <c r="I652" s="87"/>
      <c r="J652" s="190">
        <f>ROUND(I652*H652,2)</f>
        <v>0</v>
      </c>
      <c r="K652" s="187" t="s">
        <v>175</v>
      </c>
      <c r="L652" s="104"/>
      <c r="M652" s="191" t="s">
        <v>5</v>
      </c>
      <c r="N652" s="192" t="s">
        <v>42</v>
      </c>
      <c r="O652" s="105"/>
      <c r="P652" s="193">
        <f>O652*H652</f>
        <v>0</v>
      </c>
      <c r="Q652" s="193">
        <v>0.00956</v>
      </c>
      <c r="R652" s="193">
        <f>Q652*H652</f>
        <v>0.016730000000000002</v>
      </c>
      <c r="S652" s="193">
        <v>0</v>
      </c>
      <c r="T652" s="194">
        <f>S652*H652</f>
        <v>0</v>
      </c>
      <c r="AR652" s="93" t="s">
        <v>176</v>
      </c>
      <c r="AT652" s="93" t="s">
        <v>171</v>
      </c>
      <c r="AU652" s="93" t="s">
        <v>81</v>
      </c>
      <c r="AY652" s="93" t="s">
        <v>169</v>
      </c>
      <c r="BE652" s="195">
        <f>IF(N652="základní",J652,0)</f>
        <v>0</v>
      </c>
      <c r="BF652" s="195">
        <f>IF(N652="snížená",J652,0)</f>
        <v>0</v>
      </c>
      <c r="BG652" s="195">
        <f>IF(N652="zákl. přenesená",J652,0)</f>
        <v>0</v>
      </c>
      <c r="BH652" s="195">
        <f>IF(N652="sníž. přenesená",J652,0)</f>
        <v>0</v>
      </c>
      <c r="BI652" s="195">
        <f>IF(N652="nulová",J652,0)</f>
        <v>0</v>
      </c>
      <c r="BJ652" s="93" t="s">
        <v>79</v>
      </c>
      <c r="BK652" s="195">
        <f>ROUND(I652*H652,2)</f>
        <v>0</v>
      </c>
      <c r="BL652" s="93" t="s">
        <v>176</v>
      </c>
      <c r="BM652" s="93" t="s">
        <v>755</v>
      </c>
    </row>
    <row r="653" spans="2:51" s="197" customFormat="1" ht="13.5">
      <c r="B653" s="196"/>
      <c r="D653" s="198" t="s">
        <v>178</v>
      </c>
      <c r="E653" s="199" t="s">
        <v>5</v>
      </c>
      <c r="F653" s="200" t="s">
        <v>756</v>
      </c>
      <c r="H653" s="199" t="s">
        <v>5</v>
      </c>
      <c r="L653" s="196"/>
      <c r="M653" s="201"/>
      <c r="N653" s="202"/>
      <c r="O653" s="202"/>
      <c r="P653" s="202"/>
      <c r="Q653" s="202"/>
      <c r="R653" s="202"/>
      <c r="S653" s="202"/>
      <c r="T653" s="203"/>
      <c r="AT653" s="199" t="s">
        <v>178</v>
      </c>
      <c r="AU653" s="199" t="s">
        <v>81</v>
      </c>
      <c r="AV653" s="197" t="s">
        <v>79</v>
      </c>
      <c r="AW653" s="197" t="s">
        <v>35</v>
      </c>
      <c r="AX653" s="197" t="s">
        <v>71</v>
      </c>
      <c r="AY653" s="199" t="s">
        <v>169</v>
      </c>
    </row>
    <row r="654" spans="2:51" s="205" customFormat="1" ht="13.5">
      <c r="B654" s="204"/>
      <c r="D654" s="198" t="s">
        <v>178</v>
      </c>
      <c r="E654" s="206" t="s">
        <v>5</v>
      </c>
      <c r="F654" s="207" t="s">
        <v>757</v>
      </c>
      <c r="H654" s="208">
        <v>1.75</v>
      </c>
      <c r="L654" s="204"/>
      <c r="M654" s="209"/>
      <c r="N654" s="210"/>
      <c r="O654" s="210"/>
      <c r="P654" s="210"/>
      <c r="Q654" s="210"/>
      <c r="R654" s="210"/>
      <c r="S654" s="210"/>
      <c r="T654" s="211"/>
      <c r="AT654" s="206" t="s">
        <v>178</v>
      </c>
      <c r="AU654" s="206" t="s">
        <v>81</v>
      </c>
      <c r="AV654" s="205" t="s">
        <v>81</v>
      </c>
      <c r="AW654" s="205" t="s">
        <v>35</v>
      </c>
      <c r="AX654" s="205" t="s">
        <v>71</v>
      </c>
      <c r="AY654" s="206" t="s">
        <v>169</v>
      </c>
    </row>
    <row r="655" spans="2:51" s="213" customFormat="1" ht="13.5">
      <c r="B655" s="212"/>
      <c r="D655" s="198" t="s">
        <v>178</v>
      </c>
      <c r="E655" s="214" t="s">
        <v>5</v>
      </c>
      <c r="F655" s="215" t="s">
        <v>181</v>
      </c>
      <c r="H655" s="216">
        <v>1.75</v>
      </c>
      <c r="L655" s="212"/>
      <c r="M655" s="217"/>
      <c r="N655" s="218"/>
      <c r="O655" s="218"/>
      <c r="P655" s="218"/>
      <c r="Q655" s="218"/>
      <c r="R655" s="218"/>
      <c r="S655" s="218"/>
      <c r="T655" s="219"/>
      <c r="AT655" s="214" t="s">
        <v>178</v>
      </c>
      <c r="AU655" s="214" t="s">
        <v>81</v>
      </c>
      <c r="AV655" s="213" t="s">
        <v>176</v>
      </c>
      <c r="AW655" s="213" t="s">
        <v>35</v>
      </c>
      <c r="AX655" s="213" t="s">
        <v>79</v>
      </c>
      <c r="AY655" s="214" t="s">
        <v>169</v>
      </c>
    </row>
    <row r="656" spans="2:65" s="103" customFormat="1" ht="16.5" customHeight="1">
      <c r="B656" s="104"/>
      <c r="C656" s="223">
        <f>MAX($C$106:C655)+1</f>
        <v>93</v>
      </c>
      <c r="D656" s="223" t="s">
        <v>397</v>
      </c>
      <c r="E656" s="224" t="s">
        <v>758</v>
      </c>
      <c r="F656" s="225" t="s">
        <v>759</v>
      </c>
      <c r="G656" s="226" t="s">
        <v>188</v>
      </c>
      <c r="H656" s="227">
        <v>1.785</v>
      </c>
      <c r="I656" s="88"/>
      <c r="J656" s="228">
        <f>ROUND(I656*H656,2)</f>
        <v>0</v>
      </c>
      <c r="K656" s="225" t="s">
        <v>175</v>
      </c>
      <c r="L656" s="229"/>
      <c r="M656" s="230" t="s">
        <v>5</v>
      </c>
      <c r="N656" s="231" t="s">
        <v>42</v>
      </c>
      <c r="O656" s="105"/>
      <c r="P656" s="193">
        <f>O656*H656</f>
        <v>0</v>
      </c>
      <c r="Q656" s="193">
        <v>0.0165</v>
      </c>
      <c r="R656" s="193">
        <f>Q656*H656</f>
        <v>0.0294525</v>
      </c>
      <c r="S656" s="193">
        <v>0</v>
      </c>
      <c r="T656" s="194">
        <f>S656*H656</f>
        <v>0</v>
      </c>
      <c r="AR656" s="93" t="s">
        <v>225</v>
      </c>
      <c r="AT656" s="93" t="s">
        <v>397</v>
      </c>
      <c r="AU656" s="93" t="s">
        <v>81</v>
      </c>
      <c r="AY656" s="93" t="s">
        <v>169</v>
      </c>
      <c r="BE656" s="195">
        <f>IF(N656="základní",J656,0)</f>
        <v>0</v>
      </c>
      <c r="BF656" s="195">
        <f>IF(N656="snížená",J656,0)</f>
        <v>0</v>
      </c>
      <c r="BG656" s="195">
        <f>IF(N656="zákl. přenesená",J656,0)</f>
        <v>0</v>
      </c>
      <c r="BH656" s="195">
        <f>IF(N656="sníž. přenesená",J656,0)</f>
        <v>0</v>
      </c>
      <c r="BI656" s="195">
        <f>IF(N656="nulová",J656,0)</f>
        <v>0</v>
      </c>
      <c r="BJ656" s="93" t="s">
        <v>79</v>
      </c>
      <c r="BK656" s="195">
        <f>ROUND(I656*H656,2)</f>
        <v>0</v>
      </c>
      <c r="BL656" s="93" t="s">
        <v>176</v>
      </c>
      <c r="BM656" s="93" t="s">
        <v>760</v>
      </c>
    </row>
    <row r="657" spans="2:51" s="205" customFormat="1" ht="13.5">
      <c r="B657" s="204"/>
      <c r="D657" s="198" t="s">
        <v>178</v>
      </c>
      <c r="F657" s="207" t="s">
        <v>761</v>
      </c>
      <c r="H657" s="208">
        <v>1.785</v>
      </c>
      <c r="L657" s="204"/>
      <c r="M657" s="209"/>
      <c r="N657" s="210"/>
      <c r="O657" s="210"/>
      <c r="P657" s="210"/>
      <c r="Q657" s="210"/>
      <c r="R657" s="210"/>
      <c r="S657" s="210"/>
      <c r="T657" s="211"/>
      <c r="AT657" s="206" t="s">
        <v>178</v>
      </c>
      <c r="AU657" s="206" t="s">
        <v>81</v>
      </c>
      <c r="AV657" s="205" t="s">
        <v>81</v>
      </c>
      <c r="AW657" s="205" t="s">
        <v>6</v>
      </c>
      <c r="AX657" s="205" t="s">
        <v>79</v>
      </c>
      <c r="AY657" s="206" t="s">
        <v>169</v>
      </c>
    </row>
    <row r="658" spans="2:65" s="103" customFormat="1" ht="25.5" customHeight="1">
      <c r="B658" s="104"/>
      <c r="C658" s="185">
        <f>MAX($C$106:C657)+1</f>
        <v>94</v>
      </c>
      <c r="D658" s="185" t="s">
        <v>171</v>
      </c>
      <c r="E658" s="186" t="s">
        <v>762</v>
      </c>
      <c r="F658" s="187" t="s">
        <v>763</v>
      </c>
      <c r="G658" s="188" t="s">
        <v>188</v>
      </c>
      <c r="H658" s="189">
        <v>1.75</v>
      </c>
      <c r="I658" s="87"/>
      <c r="J658" s="190">
        <f>ROUND(I658*H658,2)</f>
        <v>0</v>
      </c>
      <c r="K658" s="187" t="s">
        <v>175</v>
      </c>
      <c r="L658" s="104"/>
      <c r="M658" s="191" t="s">
        <v>5</v>
      </c>
      <c r="N658" s="192" t="s">
        <v>42</v>
      </c>
      <c r="O658" s="105"/>
      <c r="P658" s="193">
        <f>O658*H658</f>
        <v>0</v>
      </c>
      <c r="Q658" s="193">
        <v>0.00348</v>
      </c>
      <c r="R658" s="193">
        <f>Q658*H658</f>
        <v>0.00609</v>
      </c>
      <c r="S658" s="193">
        <v>0</v>
      </c>
      <c r="T658" s="194">
        <f>S658*H658</f>
        <v>0</v>
      </c>
      <c r="AR658" s="93" t="s">
        <v>176</v>
      </c>
      <c r="AT658" s="93" t="s">
        <v>171</v>
      </c>
      <c r="AU658" s="93" t="s">
        <v>81</v>
      </c>
      <c r="AY658" s="93" t="s">
        <v>169</v>
      </c>
      <c r="BE658" s="195">
        <f>IF(N658="základní",J658,0)</f>
        <v>0</v>
      </c>
      <c r="BF658" s="195">
        <f>IF(N658="snížená",J658,0)</f>
        <v>0</v>
      </c>
      <c r="BG658" s="195">
        <f>IF(N658="zákl. přenesená",J658,0)</f>
        <v>0</v>
      </c>
      <c r="BH658" s="195">
        <f>IF(N658="sníž. přenesená",J658,0)</f>
        <v>0</v>
      </c>
      <c r="BI658" s="195">
        <f>IF(N658="nulová",J658,0)</f>
        <v>0</v>
      </c>
      <c r="BJ658" s="93" t="s">
        <v>79</v>
      </c>
      <c r="BK658" s="195">
        <f>ROUND(I658*H658,2)</f>
        <v>0</v>
      </c>
      <c r="BL658" s="93" t="s">
        <v>176</v>
      </c>
      <c r="BM658" s="93" t="s">
        <v>764</v>
      </c>
    </row>
    <row r="659" spans="2:65" s="103" customFormat="1" ht="25.5" customHeight="1">
      <c r="B659" s="104"/>
      <c r="C659" s="185">
        <f>MAX($C$106:C658)+1</f>
        <v>95</v>
      </c>
      <c r="D659" s="185" t="s">
        <v>171</v>
      </c>
      <c r="E659" s="186" t="s">
        <v>765</v>
      </c>
      <c r="F659" s="187" t="s">
        <v>766</v>
      </c>
      <c r="G659" s="188" t="s">
        <v>199</v>
      </c>
      <c r="H659" s="189">
        <v>155</v>
      </c>
      <c r="I659" s="87"/>
      <c r="J659" s="190">
        <f>ROUND(I659*H659,2)</f>
        <v>0</v>
      </c>
      <c r="K659" s="187" t="s">
        <v>175</v>
      </c>
      <c r="L659" s="104"/>
      <c r="M659" s="191" t="s">
        <v>5</v>
      </c>
      <c r="N659" s="192" t="s">
        <v>42</v>
      </c>
      <c r="O659" s="105"/>
      <c r="P659" s="193">
        <f>O659*H659</f>
        <v>0</v>
      </c>
      <c r="Q659" s="193">
        <v>0</v>
      </c>
      <c r="R659" s="193">
        <f>Q659*H659</f>
        <v>0</v>
      </c>
      <c r="S659" s="193">
        <v>0</v>
      </c>
      <c r="T659" s="194">
        <f>S659*H659</f>
        <v>0</v>
      </c>
      <c r="AR659" s="93" t="s">
        <v>176</v>
      </c>
      <c r="AT659" s="93" t="s">
        <v>171</v>
      </c>
      <c r="AU659" s="93" t="s">
        <v>81</v>
      </c>
      <c r="AY659" s="93" t="s">
        <v>169</v>
      </c>
      <c r="BE659" s="195">
        <f>IF(N659="základní",J659,0)</f>
        <v>0</v>
      </c>
      <c r="BF659" s="195">
        <f>IF(N659="snížená",J659,0)</f>
        <v>0</v>
      </c>
      <c r="BG659" s="195">
        <f>IF(N659="zákl. přenesená",J659,0)</f>
        <v>0</v>
      </c>
      <c r="BH659" s="195">
        <f>IF(N659="sníž. přenesená",J659,0)</f>
        <v>0</v>
      </c>
      <c r="BI659" s="195">
        <f>IF(N659="nulová",J659,0)</f>
        <v>0</v>
      </c>
      <c r="BJ659" s="93" t="s">
        <v>79</v>
      </c>
      <c r="BK659" s="195">
        <f>ROUND(I659*H659,2)</f>
        <v>0</v>
      </c>
      <c r="BL659" s="93" t="s">
        <v>176</v>
      </c>
      <c r="BM659" s="93" t="s">
        <v>767</v>
      </c>
    </row>
    <row r="660" spans="2:47" s="103" customFormat="1" ht="67.5">
      <c r="B660" s="104"/>
      <c r="D660" s="198" t="s">
        <v>207</v>
      </c>
      <c r="F660" s="220" t="s">
        <v>768</v>
      </c>
      <c r="L660" s="104"/>
      <c r="M660" s="221"/>
      <c r="N660" s="105"/>
      <c r="O660" s="105"/>
      <c r="P660" s="105"/>
      <c r="Q660" s="105"/>
      <c r="R660" s="105"/>
      <c r="S660" s="105"/>
      <c r="T660" s="222"/>
      <c r="AT660" s="93" t="s">
        <v>207</v>
      </c>
      <c r="AU660" s="93" t="s">
        <v>81</v>
      </c>
    </row>
    <row r="661" spans="2:65" s="103" customFormat="1" ht="16.5" customHeight="1">
      <c r="B661" s="104"/>
      <c r="C661" s="223">
        <f>MAX($C$106:C660)+1</f>
        <v>96</v>
      </c>
      <c r="D661" s="223" t="s">
        <v>397</v>
      </c>
      <c r="E661" s="224" t="s">
        <v>769</v>
      </c>
      <c r="F661" s="225" t="s">
        <v>770</v>
      </c>
      <c r="G661" s="226" t="s">
        <v>199</v>
      </c>
      <c r="H661" s="227">
        <v>162.75</v>
      </c>
      <c r="I661" s="88"/>
      <c r="J661" s="228">
        <f>ROUND(I661*H661,2)</f>
        <v>0</v>
      </c>
      <c r="K661" s="225" t="s">
        <v>175</v>
      </c>
      <c r="L661" s="229"/>
      <c r="M661" s="230" t="s">
        <v>5</v>
      </c>
      <c r="N661" s="231" t="s">
        <v>42</v>
      </c>
      <c r="O661" s="105"/>
      <c r="P661" s="193">
        <f>O661*H661</f>
        <v>0</v>
      </c>
      <c r="Q661" s="193">
        <v>3E-05</v>
      </c>
      <c r="R661" s="193">
        <f>Q661*H661</f>
        <v>0.0048825000000000006</v>
      </c>
      <c r="S661" s="193">
        <v>0</v>
      </c>
      <c r="T661" s="194">
        <f>S661*H661</f>
        <v>0</v>
      </c>
      <c r="AR661" s="93" t="s">
        <v>225</v>
      </c>
      <c r="AT661" s="93" t="s">
        <v>397</v>
      </c>
      <c r="AU661" s="93" t="s">
        <v>81</v>
      </c>
      <c r="AY661" s="93" t="s">
        <v>169</v>
      </c>
      <c r="BE661" s="195">
        <f>IF(N661="základní",J661,0)</f>
        <v>0</v>
      </c>
      <c r="BF661" s="195">
        <f>IF(N661="snížená",J661,0)</f>
        <v>0</v>
      </c>
      <c r="BG661" s="195">
        <f>IF(N661="zákl. přenesená",J661,0)</f>
        <v>0</v>
      </c>
      <c r="BH661" s="195">
        <f>IF(N661="sníž. přenesená",J661,0)</f>
        <v>0</v>
      </c>
      <c r="BI661" s="195">
        <f>IF(N661="nulová",J661,0)</f>
        <v>0</v>
      </c>
      <c r="BJ661" s="93" t="s">
        <v>79</v>
      </c>
      <c r="BK661" s="195">
        <f>ROUND(I661*H661,2)</f>
        <v>0</v>
      </c>
      <c r="BL661" s="93" t="s">
        <v>176</v>
      </c>
      <c r="BM661" s="93" t="s">
        <v>771</v>
      </c>
    </row>
    <row r="662" spans="2:51" s="205" customFormat="1" ht="13.5">
      <c r="B662" s="204"/>
      <c r="D662" s="198" t="s">
        <v>178</v>
      </c>
      <c r="F662" s="207" t="s">
        <v>772</v>
      </c>
      <c r="H662" s="208">
        <v>162.75</v>
      </c>
      <c r="L662" s="204"/>
      <c r="M662" s="209"/>
      <c r="N662" s="210"/>
      <c r="O662" s="210"/>
      <c r="P662" s="210"/>
      <c r="Q662" s="210"/>
      <c r="R662" s="210"/>
      <c r="S662" s="210"/>
      <c r="T662" s="211"/>
      <c r="AT662" s="206" t="s">
        <v>178</v>
      </c>
      <c r="AU662" s="206" t="s">
        <v>81</v>
      </c>
      <c r="AV662" s="205" t="s">
        <v>81</v>
      </c>
      <c r="AW662" s="205" t="s">
        <v>6</v>
      </c>
      <c r="AX662" s="205" t="s">
        <v>79</v>
      </c>
      <c r="AY662" s="206" t="s">
        <v>169</v>
      </c>
    </row>
    <row r="663" spans="2:65" s="103" customFormat="1" ht="38.25" customHeight="1">
      <c r="B663" s="104"/>
      <c r="C663" s="185">
        <f>MAX($C$106:C662)+1</f>
        <v>97</v>
      </c>
      <c r="D663" s="185" t="s">
        <v>171</v>
      </c>
      <c r="E663" s="186" t="s">
        <v>773</v>
      </c>
      <c r="F663" s="187" t="s">
        <v>774</v>
      </c>
      <c r="G663" s="188" t="s">
        <v>199</v>
      </c>
      <c r="H663" s="189">
        <v>73.5</v>
      </c>
      <c r="I663" s="87"/>
      <c r="J663" s="190">
        <f>ROUND(I663*H663,2)</f>
        <v>0</v>
      </c>
      <c r="K663" s="187" t="s">
        <v>175</v>
      </c>
      <c r="L663" s="104"/>
      <c r="M663" s="191" t="s">
        <v>5</v>
      </c>
      <c r="N663" s="192" t="s">
        <v>42</v>
      </c>
      <c r="O663" s="105"/>
      <c r="P663" s="193">
        <f>O663*H663</f>
        <v>0</v>
      </c>
      <c r="Q663" s="193">
        <v>0</v>
      </c>
      <c r="R663" s="193">
        <f>Q663*H663</f>
        <v>0</v>
      </c>
      <c r="S663" s="193">
        <v>0</v>
      </c>
      <c r="T663" s="194">
        <f>S663*H663</f>
        <v>0</v>
      </c>
      <c r="AR663" s="93" t="s">
        <v>176</v>
      </c>
      <c r="AT663" s="93" t="s">
        <v>171</v>
      </c>
      <c r="AU663" s="93" t="s">
        <v>81</v>
      </c>
      <c r="AY663" s="93" t="s">
        <v>169</v>
      </c>
      <c r="BE663" s="195">
        <f>IF(N663="základní",J663,0)</f>
        <v>0</v>
      </c>
      <c r="BF663" s="195">
        <f>IF(N663="snížená",J663,0)</f>
        <v>0</v>
      </c>
      <c r="BG663" s="195">
        <f>IF(N663="zákl. přenesená",J663,0)</f>
        <v>0</v>
      </c>
      <c r="BH663" s="195">
        <f>IF(N663="sníž. přenesená",J663,0)</f>
        <v>0</v>
      </c>
      <c r="BI663" s="195">
        <f>IF(N663="nulová",J663,0)</f>
        <v>0</v>
      </c>
      <c r="BJ663" s="93" t="s">
        <v>79</v>
      </c>
      <c r="BK663" s="195">
        <f>ROUND(I663*H663,2)</f>
        <v>0</v>
      </c>
      <c r="BL663" s="93" t="s">
        <v>176</v>
      </c>
      <c r="BM663" s="93" t="s">
        <v>775</v>
      </c>
    </row>
    <row r="664" spans="2:47" s="103" customFormat="1" ht="67.5">
      <c r="B664" s="104"/>
      <c r="D664" s="198" t="s">
        <v>207</v>
      </c>
      <c r="F664" s="220" t="s">
        <v>768</v>
      </c>
      <c r="L664" s="104"/>
      <c r="M664" s="221"/>
      <c r="N664" s="105"/>
      <c r="O664" s="105"/>
      <c r="P664" s="105"/>
      <c r="Q664" s="105"/>
      <c r="R664" s="105"/>
      <c r="S664" s="105"/>
      <c r="T664" s="222"/>
      <c r="AT664" s="93" t="s">
        <v>207</v>
      </c>
      <c r="AU664" s="93" t="s">
        <v>81</v>
      </c>
    </row>
    <row r="665" spans="2:65" s="103" customFormat="1" ht="16.5" customHeight="1">
      <c r="B665" s="104"/>
      <c r="C665" s="223">
        <f>MAX($C$106:C664)+1</f>
        <v>98</v>
      </c>
      <c r="D665" s="223" t="s">
        <v>397</v>
      </c>
      <c r="E665" s="224" t="s">
        <v>776</v>
      </c>
      <c r="F665" s="225" t="s">
        <v>777</v>
      </c>
      <c r="G665" s="226" t="s">
        <v>199</v>
      </c>
      <c r="H665" s="227">
        <v>77.175</v>
      </c>
      <c r="I665" s="88"/>
      <c r="J665" s="228">
        <f>ROUND(I665*H665,2)</f>
        <v>0</v>
      </c>
      <c r="K665" s="225" t="s">
        <v>175</v>
      </c>
      <c r="L665" s="229"/>
      <c r="M665" s="230" t="s">
        <v>5</v>
      </c>
      <c r="N665" s="231" t="s">
        <v>42</v>
      </c>
      <c r="O665" s="105"/>
      <c r="P665" s="193">
        <f>O665*H665</f>
        <v>0</v>
      </c>
      <c r="Q665" s="193">
        <v>4E-05</v>
      </c>
      <c r="R665" s="193">
        <f>Q665*H665</f>
        <v>0.0030870000000000003</v>
      </c>
      <c r="S665" s="193">
        <v>0</v>
      </c>
      <c r="T665" s="194">
        <f>S665*H665</f>
        <v>0</v>
      </c>
      <c r="AR665" s="93" t="s">
        <v>225</v>
      </c>
      <c r="AT665" s="93" t="s">
        <v>397</v>
      </c>
      <c r="AU665" s="93" t="s">
        <v>81</v>
      </c>
      <c r="AY665" s="93" t="s">
        <v>169</v>
      </c>
      <c r="BE665" s="195">
        <f>IF(N665="základní",J665,0)</f>
        <v>0</v>
      </c>
      <c r="BF665" s="195">
        <f>IF(N665="snížená",J665,0)</f>
        <v>0</v>
      </c>
      <c r="BG665" s="195">
        <f>IF(N665="zákl. přenesená",J665,0)</f>
        <v>0</v>
      </c>
      <c r="BH665" s="195">
        <f>IF(N665="sníž. přenesená",J665,0)</f>
        <v>0</v>
      </c>
      <c r="BI665" s="195">
        <f>IF(N665="nulová",J665,0)</f>
        <v>0</v>
      </c>
      <c r="BJ665" s="93" t="s">
        <v>79</v>
      </c>
      <c r="BK665" s="195">
        <f>ROUND(I665*H665,2)</f>
        <v>0</v>
      </c>
      <c r="BL665" s="93" t="s">
        <v>176</v>
      </c>
      <c r="BM665" s="93" t="s">
        <v>778</v>
      </c>
    </row>
    <row r="666" spans="2:51" s="205" customFormat="1" ht="13.5">
      <c r="B666" s="204"/>
      <c r="D666" s="198" t="s">
        <v>178</v>
      </c>
      <c r="F666" s="207" t="s">
        <v>779</v>
      </c>
      <c r="H666" s="208">
        <v>77.175</v>
      </c>
      <c r="L666" s="204"/>
      <c r="M666" s="209"/>
      <c r="N666" s="210"/>
      <c r="O666" s="210"/>
      <c r="P666" s="210"/>
      <c r="Q666" s="210"/>
      <c r="R666" s="210"/>
      <c r="S666" s="210"/>
      <c r="T666" s="211"/>
      <c r="AT666" s="206" t="s">
        <v>178</v>
      </c>
      <c r="AU666" s="206" t="s">
        <v>81</v>
      </c>
      <c r="AV666" s="205" t="s">
        <v>81</v>
      </c>
      <c r="AW666" s="205" t="s">
        <v>6</v>
      </c>
      <c r="AX666" s="205" t="s">
        <v>79</v>
      </c>
      <c r="AY666" s="206" t="s">
        <v>169</v>
      </c>
    </row>
    <row r="667" spans="2:65" s="103" customFormat="1" ht="25.5" customHeight="1">
      <c r="B667" s="104"/>
      <c r="C667" s="185">
        <f>MAX($C$106:C666)+1</f>
        <v>99</v>
      </c>
      <c r="D667" s="185" t="s">
        <v>171</v>
      </c>
      <c r="E667" s="186" t="s">
        <v>780</v>
      </c>
      <c r="F667" s="187" t="s">
        <v>781</v>
      </c>
      <c r="G667" s="188" t="s">
        <v>188</v>
      </c>
      <c r="H667" s="189">
        <v>278.535</v>
      </c>
      <c r="I667" s="87"/>
      <c r="J667" s="190">
        <f>ROUND(I667*H667,2)</f>
        <v>0</v>
      </c>
      <c r="K667" s="187" t="s">
        <v>175</v>
      </c>
      <c r="L667" s="104"/>
      <c r="M667" s="191" t="s">
        <v>5</v>
      </c>
      <c r="N667" s="192" t="s">
        <v>42</v>
      </c>
      <c r="O667" s="105"/>
      <c r="P667" s="193">
        <f>O667*H667</f>
        <v>0</v>
      </c>
      <c r="Q667" s="193">
        <v>0.00944</v>
      </c>
      <c r="R667" s="193">
        <f>Q667*H667</f>
        <v>2.6293704000000004</v>
      </c>
      <c r="S667" s="193">
        <v>0</v>
      </c>
      <c r="T667" s="194">
        <f>S667*H667</f>
        <v>0</v>
      </c>
      <c r="AR667" s="93" t="s">
        <v>176</v>
      </c>
      <c r="AT667" s="93" t="s">
        <v>171</v>
      </c>
      <c r="AU667" s="93" t="s">
        <v>81</v>
      </c>
      <c r="AY667" s="93" t="s">
        <v>169</v>
      </c>
      <c r="BE667" s="195">
        <f>IF(N667="základní",J667,0)</f>
        <v>0</v>
      </c>
      <c r="BF667" s="195">
        <f>IF(N667="snížená",J667,0)</f>
        <v>0</v>
      </c>
      <c r="BG667" s="195">
        <f>IF(N667="zákl. přenesená",J667,0)</f>
        <v>0</v>
      </c>
      <c r="BH667" s="195">
        <f>IF(N667="sníž. přenesená",J667,0)</f>
        <v>0</v>
      </c>
      <c r="BI667" s="195">
        <f>IF(N667="nulová",J667,0)</f>
        <v>0</v>
      </c>
      <c r="BJ667" s="93" t="s">
        <v>79</v>
      </c>
      <c r="BK667" s="195">
        <f>ROUND(I667*H667,2)</f>
        <v>0</v>
      </c>
      <c r="BL667" s="93" t="s">
        <v>176</v>
      </c>
      <c r="BM667" s="93" t="s">
        <v>782</v>
      </c>
    </row>
    <row r="668" spans="2:47" s="103" customFormat="1" ht="175.5">
      <c r="B668" s="104"/>
      <c r="D668" s="198" t="s">
        <v>207</v>
      </c>
      <c r="F668" s="220" t="s">
        <v>783</v>
      </c>
      <c r="L668" s="104"/>
      <c r="M668" s="221"/>
      <c r="N668" s="105"/>
      <c r="O668" s="105"/>
      <c r="P668" s="105"/>
      <c r="Q668" s="105"/>
      <c r="R668" s="105"/>
      <c r="S668" s="105"/>
      <c r="T668" s="222"/>
      <c r="AT668" s="93" t="s">
        <v>207</v>
      </c>
      <c r="AU668" s="93" t="s">
        <v>81</v>
      </c>
    </row>
    <row r="669" spans="2:51" s="197" customFormat="1" ht="13.5">
      <c r="B669" s="196"/>
      <c r="D669" s="198" t="s">
        <v>178</v>
      </c>
      <c r="E669" s="199" t="s">
        <v>5</v>
      </c>
      <c r="F669" s="200" t="s">
        <v>784</v>
      </c>
      <c r="H669" s="199" t="s">
        <v>5</v>
      </c>
      <c r="L669" s="196"/>
      <c r="M669" s="201"/>
      <c r="N669" s="202"/>
      <c r="O669" s="202"/>
      <c r="P669" s="202"/>
      <c r="Q669" s="202"/>
      <c r="R669" s="202"/>
      <c r="S669" s="202"/>
      <c r="T669" s="203"/>
      <c r="AT669" s="199" t="s">
        <v>178</v>
      </c>
      <c r="AU669" s="199" t="s">
        <v>81</v>
      </c>
      <c r="AV669" s="197" t="s">
        <v>79</v>
      </c>
      <c r="AW669" s="197" t="s">
        <v>35</v>
      </c>
      <c r="AX669" s="197" t="s">
        <v>71</v>
      </c>
      <c r="AY669" s="199" t="s">
        <v>169</v>
      </c>
    </row>
    <row r="670" spans="2:51" s="205" customFormat="1" ht="13.5">
      <c r="B670" s="204"/>
      <c r="D670" s="198" t="s">
        <v>178</v>
      </c>
      <c r="E670" s="206" t="s">
        <v>5</v>
      </c>
      <c r="F670" s="207" t="s">
        <v>785</v>
      </c>
      <c r="H670" s="208">
        <v>278.535</v>
      </c>
      <c r="L670" s="204"/>
      <c r="M670" s="209"/>
      <c r="N670" s="210"/>
      <c r="O670" s="210"/>
      <c r="P670" s="210"/>
      <c r="Q670" s="210"/>
      <c r="R670" s="210"/>
      <c r="S670" s="210"/>
      <c r="T670" s="211"/>
      <c r="AT670" s="206" t="s">
        <v>178</v>
      </c>
      <c r="AU670" s="206" t="s">
        <v>81</v>
      </c>
      <c r="AV670" s="205" t="s">
        <v>81</v>
      </c>
      <c r="AW670" s="205" t="s">
        <v>35</v>
      </c>
      <c r="AX670" s="205" t="s">
        <v>71</v>
      </c>
      <c r="AY670" s="206" t="s">
        <v>169</v>
      </c>
    </row>
    <row r="671" spans="2:51" s="213" customFormat="1" ht="13.5">
      <c r="B671" s="212"/>
      <c r="D671" s="198" t="s">
        <v>178</v>
      </c>
      <c r="E671" s="214" t="s">
        <v>5</v>
      </c>
      <c r="F671" s="215" t="s">
        <v>181</v>
      </c>
      <c r="H671" s="216">
        <v>278.535</v>
      </c>
      <c r="L671" s="212"/>
      <c r="M671" s="217"/>
      <c r="N671" s="218"/>
      <c r="O671" s="218"/>
      <c r="P671" s="218"/>
      <c r="Q671" s="218"/>
      <c r="R671" s="218"/>
      <c r="S671" s="218"/>
      <c r="T671" s="219"/>
      <c r="AT671" s="214" t="s">
        <v>178</v>
      </c>
      <c r="AU671" s="214" t="s">
        <v>81</v>
      </c>
      <c r="AV671" s="213" t="s">
        <v>176</v>
      </c>
      <c r="AW671" s="213" t="s">
        <v>35</v>
      </c>
      <c r="AX671" s="213" t="s">
        <v>79</v>
      </c>
      <c r="AY671" s="214" t="s">
        <v>169</v>
      </c>
    </row>
    <row r="672" spans="2:65" s="103" customFormat="1" ht="16.5" customHeight="1">
      <c r="B672" s="104"/>
      <c r="C672" s="223">
        <f>MAX($C$106:C671)+1</f>
        <v>100</v>
      </c>
      <c r="D672" s="223" t="s">
        <v>397</v>
      </c>
      <c r="E672" s="224" t="s">
        <v>758</v>
      </c>
      <c r="F672" s="225" t="s">
        <v>759</v>
      </c>
      <c r="G672" s="226" t="s">
        <v>188</v>
      </c>
      <c r="H672" s="227">
        <f>H673</f>
        <v>284.1057</v>
      </c>
      <c r="I672" s="88"/>
      <c r="J672" s="228">
        <f>ROUND(I672*H672,2)</f>
        <v>0</v>
      </c>
      <c r="K672" s="225" t="s">
        <v>175</v>
      </c>
      <c r="L672" s="229"/>
      <c r="M672" s="230" t="s">
        <v>5</v>
      </c>
      <c r="N672" s="231" t="s">
        <v>42</v>
      </c>
      <c r="O672" s="105"/>
      <c r="P672" s="193">
        <f>O672*H672</f>
        <v>0</v>
      </c>
      <c r="Q672" s="193">
        <v>0.0165</v>
      </c>
      <c r="R672" s="193">
        <f>Q672*H672</f>
        <v>4.68774405</v>
      </c>
      <c r="S672" s="193">
        <v>0</v>
      </c>
      <c r="T672" s="194">
        <f>S672*H672</f>
        <v>0</v>
      </c>
      <c r="AR672" s="93" t="s">
        <v>225</v>
      </c>
      <c r="AT672" s="93" t="s">
        <v>397</v>
      </c>
      <c r="AU672" s="93" t="s">
        <v>81</v>
      </c>
      <c r="AY672" s="93" t="s">
        <v>169</v>
      </c>
      <c r="BE672" s="195">
        <f>IF(N672="základní",J672,0)</f>
        <v>0</v>
      </c>
      <c r="BF672" s="195">
        <f>IF(N672="snížená",J672,0)</f>
        <v>0</v>
      </c>
      <c r="BG672" s="195">
        <f>IF(N672="zákl. přenesená",J672,0)</f>
        <v>0</v>
      </c>
      <c r="BH672" s="195">
        <f>IF(N672="sníž. přenesená",J672,0)</f>
        <v>0</v>
      </c>
      <c r="BI672" s="195">
        <f>IF(N672="nulová",J672,0)</f>
        <v>0</v>
      </c>
      <c r="BJ672" s="93" t="s">
        <v>79</v>
      </c>
      <c r="BK672" s="195">
        <f>ROUND(I672*H672,2)</f>
        <v>0</v>
      </c>
      <c r="BL672" s="93" t="s">
        <v>176</v>
      </c>
      <c r="BM672" s="93" t="s">
        <v>786</v>
      </c>
    </row>
    <row r="673" spans="2:51" s="205" customFormat="1" ht="13.5">
      <c r="B673" s="204"/>
      <c r="D673" s="198" t="s">
        <v>178</v>
      </c>
      <c r="F673" s="207" t="s">
        <v>2056</v>
      </c>
      <c r="H673" s="208">
        <f>H667*1.02</f>
        <v>284.1057</v>
      </c>
      <c r="L673" s="204"/>
      <c r="M673" s="209"/>
      <c r="N673" s="210"/>
      <c r="O673" s="210"/>
      <c r="P673" s="210"/>
      <c r="Q673" s="210"/>
      <c r="R673" s="210"/>
      <c r="S673" s="210"/>
      <c r="T673" s="211"/>
      <c r="AT673" s="206" t="s">
        <v>178</v>
      </c>
      <c r="AU673" s="206" t="s">
        <v>81</v>
      </c>
      <c r="AV673" s="205" t="s">
        <v>81</v>
      </c>
      <c r="AW673" s="205" t="s">
        <v>6</v>
      </c>
      <c r="AX673" s="205" t="s">
        <v>79</v>
      </c>
      <c r="AY673" s="206" t="s">
        <v>169</v>
      </c>
    </row>
    <row r="674" spans="2:65" s="103" customFormat="1" ht="38.25" customHeight="1">
      <c r="B674" s="104"/>
      <c r="C674" s="185">
        <f>MAX($C$106:C673)+1</f>
        <v>101</v>
      </c>
      <c r="D674" s="185" t="s">
        <v>171</v>
      </c>
      <c r="E674" s="186" t="s">
        <v>787</v>
      </c>
      <c r="F674" s="187" t="s">
        <v>788</v>
      </c>
      <c r="G674" s="188" t="s">
        <v>199</v>
      </c>
      <c r="H674" s="189">
        <v>150</v>
      </c>
      <c r="I674" s="87"/>
      <c r="J674" s="190">
        <f>ROUND(I674*H674,2)</f>
        <v>0</v>
      </c>
      <c r="K674" s="187" t="s">
        <v>175</v>
      </c>
      <c r="L674" s="104"/>
      <c r="M674" s="191" t="s">
        <v>5</v>
      </c>
      <c r="N674" s="192" t="s">
        <v>42</v>
      </c>
      <c r="O674" s="105"/>
      <c r="P674" s="193">
        <f>O674*H674</f>
        <v>0</v>
      </c>
      <c r="Q674" s="193">
        <v>0.00176</v>
      </c>
      <c r="R674" s="193">
        <f>Q674*H674</f>
        <v>0.264</v>
      </c>
      <c r="S674" s="193">
        <v>0</v>
      </c>
      <c r="T674" s="194">
        <f>S674*H674</f>
        <v>0</v>
      </c>
      <c r="AR674" s="93" t="s">
        <v>176</v>
      </c>
      <c r="AT674" s="93" t="s">
        <v>171</v>
      </c>
      <c r="AU674" s="93" t="s">
        <v>81</v>
      </c>
      <c r="AY674" s="93" t="s">
        <v>169</v>
      </c>
      <c r="BE674" s="195">
        <f>IF(N674="základní",J674,0)</f>
        <v>0</v>
      </c>
      <c r="BF674" s="195">
        <f>IF(N674="snížená",J674,0)</f>
        <v>0</v>
      </c>
      <c r="BG674" s="195">
        <f>IF(N674="zákl. přenesená",J674,0)</f>
        <v>0</v>
      </c>
      <c r="BH674" s="195">
        <f>IF(N674="sníž. přenesená",J674,0)</f>
        <v>0</v>
      </c>
      <c r="BI674" s="195">
        <f>IF(N674="nulová",J674,0)</f>
        <v>0</v>
      </c>
      <c r="BJ674" s="93" t="s">
        <v>79</v>
      </c>
      <c r="BK674" s="195">
        <f>ROUND(I674*H674,2)</f>
        <v>0</v>
      </c>
      <c r="BL674" s="93" t="s">
        <v>176</v>
      </c>
      <c r="BM674" s="93" t="s">
        <v>789</v>
      </c>
    </row>
    <row r="675" spans="2:65" s="103" customFormat="1" ht="16.5" customHeight="1">
      <c r="B675" s="104"/>
      <c r="C675" s="223">
        <f>MAX($C$106:C674)+1</f>
        <v>102</v>
      </c>
      <c r="D675" s="223" t="s">
        <v>397</v>
      </c>
      <c r="E675" s="224" t="s">
        <v>790</v>
      </c>
      <c r="F675" s="225" t="s">
        <v>791</v>
      </c>
      <c r="G675" s="226" t="s">
        <v>188</v>
      </c>
      <c r="H675" s="227">
        <v>33</v>
      </c>
      <c r="I675" s="88"/>
      <c r="J675" s="228">
        <f>ROUND(I675*H675,2)</f>
        <v>0</v>
      </c>
      <c r="K675" s="225" t="s">
        <v>175</v>
      </c>
      <c r="L675" s="229"/>
      <c r="M675" s="230" t="s">
        <v>5</v>
      </c>
      <c r="N675" s="231" t="s">
        <v>42</v>
      </c>
      <c r="O675" s="105"/>
      <c r="P675" s="193">
        <f>O675*H675</f>
        <v>0</v>
      </c>
      <c r="Q675" s="193">
        <v>0.006</v>
      </c>
      <c r="R675" s="193">
        <f>Q675*H675</f>
        <v>0.198</v>
      </c>
      <c r="S675" s="193">
        <v>0</v>
      </c>
      <c r="T675" s="194">
        <f>S675*H675</f>
        <v>0</v>
      </c>
      <c r="AR675" s="93" t="s">
        <v>225</v>
      </c>
      <c r="AT675" s="93" t="s">
        <v>397</v>
      </c>
      <c r="AU675" s="93" t="s">
        <v>81</v>
      </c>
      <c r="AY675" s="93" t="s">
        <v>169</v>
      </c>
      <c r="BE675" s="195">
        <f>IF(N675="základní",J675,0)</f>
        <v>0</v>
      </c>
      <c r="BF675" s="195">
        <f>IF(N675="snížená",J675,0)</f>
        <v>0</v>
      </c>
      <c r="BG675" s="195">
        <f>IF(N675="zákl. přenesená",J675,0)</f>
        <v>0</v>
      </c>
      <c r="BH675" s="195">
        <f>IF(N675="sníž. přenesená",J675,0)</f>
        <v>0</v>
      </c>
      <c r="BI675" s="195">
        <f>IF(N675="nulová",J675,0)</f>
        <v>0</v>
      </c>
      <c r="BJ675" s="93" t="s">
        <v>79</v>
      </c>
      <c r="BK675" s="195">
        <f>ROUND(I675*H675,2)</f>
        <v>0</v>
      </c>
      <c r="BL675" s="93" t="s">
        <v>176</v>
      </c>
      <c r="BM675" s="93" t="s">
        <v>792</v>
      </c>
    </row>
    <row r="676" spans="2:51" s="205" customFormat="1" ht="13.5">
      <c r="B676" s="204"/>
      <c r="D676" s="198" t="s">
        <v>178</v>
      </c>
      <c r="E676" s="206" t="s">
        <v>5</v>
      </c>
      <c r="F676" s="207" t="s">
        <v>793</v>
      </c>
      <c r="H676" s="208">
        <v>33</v>
      </c>
      <c r="L676" s="204"/>
      <c r="M676" s="209"/>
      <c r="N676" s="210"/>
      <c r="O676" s="210"/>
      <c r="P676" s="210"/>
      <c r="Q676" s="210"/>
      <c r="R676" s="210"/>
      <c r="S676" s="210"/>
      <c r="T676" s="211"/>
      <c r="AT676" s="206" t="s">
        <v>178</v>
      </c>
      <c r="AU676" s="206" t="s">
        <v>81</v>
      </c>
      <c r="AV676" s="205" t="s">
        <v>81</v>
      </c>
      <c r="AW676" s="205" t="s">
        <v>35</v>
      </c>
      <c r="AX676" s="205" t="s">
        <v>71</v>
      </c>
      <c r="AY676" s="206" t="s">
        <v>169</v>
      </c>
    </row>
    <row r="677" spans="2:51" s="213" customFormat="1" ht="13.5">
      <c r="B677" s="212"/>
      <c r="D677" s="198" t="s">
        <v>178</v>
      </c>
      <c r="E677" s="214" t="s">
        <v>5</v>
      </c>
      <c r="F677" s="215" t="s">
        <v>181</v>
      </c>
      <c r="H677" s="216">
        <v>33</v>
      </c>
      <c r="L677" s="212"/>
      <c r="M677" s="217"/>
      <c r="N677" s="218"/>
      <c r="O677" s="218"/>
      <c r="P677" s="218"/>
      <c r="Q677" s="218"/>
      <c r="R677" s="218"/>
      <c r="S677" s="218"/>
      <c r="T677" s="219"/>
      <c r="AT677" s="214" t="s">
        <v>178</v>
      </c>
      <c r="AU677" s="214" t="s">
        <v>81</v>
      </c>
      <c r="AV677" s="213" t="s">
        <v>176</v>
      </c>
      <c r="AW677" s="213" t="s">
        <v>35</v>
      </c>
      <c r="AX677" s="213" t="s">
        <v>79</v>
      </c>
      <c r="AY677" s="214" t="s">
        <v>169</v>
      </c>
    </row>
    <row r="678" spans="2:65" s="103" customFormat="1" ht="25.5" customHeight="1">
      <c r="B678" s="104"/>
      <c r="C678" s="185">
        <f>MAX($C$106:C677)+1</f>
        <v>103</v>
      </c>
      <c r="D678" s="185" t="s">
        <v>171</v>
      </c>
      <c r="E678" s="186" t="s">
        <v>794</v>
      </c>
      <c r="F678" s="187" t="s">
        <v>795</v>
      </c>
      <c r="G678" s="188" t="s">
        <v>188</v>
      </c>
      <c r="H678" s="189">
        <v>311.535</v>
      </c>
      <c r="I678" s="87"/>
      <c r="J678" s="190">
        <f>ROUND(I678*H678,2)</f>
        <v>0</v>
      </c>
      <c r="K678" s="187" t="s">
        <v>175</v>
      </c>
      <c r="L678" s="104"/>
      <c r="M678" s="191" t="s">
        <v>5</v>
      </c>
      <c r="N678" s="192" t="s">
        <v>42</v>
      </c>
      <c r="O678" s="105"/>
      <c r="P678" s="193">
        <f>O678*H678</f>
        <v>0</v>
      </c>
      <c r="Q678" s="193">
        <v>0.00348</v>
      </c>
      <c r="R678" s="193">
        <f>Q678*H678</f>
        <v>1.0841418</v>
      </c>
      <c r="S678" s="193">
        <v>0</v>
      </c>
      <c r="T678" s="194">
        <f>S678*H678</f>
        <v>0</v>
      </c>
      <c r="AR678" s="93" t="s">
        <v>176</v>
      </c>
      <c r="AT678" s="93" t="s">
        <v>171</v>
      </c>
      <c r="AU678" s="93" t="s">
        <v>81</v>
      </c>
      <c r="AY678" s="93" t="s">
        <v>169</v>
      </c>
      <c r="BE678" s="195">
        <f>IF(N678="základní",J678,0)</f>
        <v>0</v>
      </c>
      <c r="BF678" s="195">
        <f>IF(N678="snížená",J678,0)</f>
        <v>0</v>
      </c>
      <c r="BG678" s="195">
        <f>IF(N678="zákl. přenesená",J678,0)</f>
        <v>0</v>
      </c>
      <c r="BH678" s="195">
        <f>IF(N678="sníž. přenesená",J678,0)</f>
        <v>0</v>
      </c>
      <c r="BI678" s="195">
        <f>IF(N678="nulová",J678,0)</f>
        <v>0</v>
      </c>
      <c r="BJ678" s="93" t="s">
        <v>79</v>
      </c>
      <c r="BK678" s="195">
        <f>ROUND(I678*H678,2)</f>
        <v>0</v>
      </c>
      <c r="BL678" s="93" t="s">
        <v>176</v>
      </c>
      <c r="BM678" s="93" t="s">
        <v>796</v>
      </c>
    </row>
    <row r="679" spans="2:51" s="205" customFormat="1" ht="13.5">
      <c r="B679" s="204"/>
      <c r="D679" s="198" t="s">
        <v>178</v>
      </c>
      <c r="E679" s="206" t="s">
        <v>5</v>
      </c>
      <c r="F679" s="207" t="s">
        <v>797</v>
      </c>
      <c r="H679" s="208">
        <v>311.535</v>
      </c>
      <c r="L679" s="204"/>
      <c r="M679" s="209"/>
      <c r="N679" s="210"/>
      <c r="O679" s="210"/>
      <c r="P679" s="210"/>
      <c r="Q679" s="210"/>
      <c r="R679" s="210"/>
      <c r="S679" s="210"/>
      <c r="T679" s="211"/>
      <c r="AT679" s="206" t="s">
        <v>178</v>
      </c>
      <c r="AU679" s="206" t="s">
        <v>81</v>
      </c>
      <c r="AV679" s="205" t="s">
        <v>81</v>
      </c>
      <c r="AW679" s="205" t="s">
        <v>35</v>
      </c>
      <c r="AX679" s="205" t="s">
        <v>71</v>
      </c>
      <c r="AY679" s="206" t="s">
        <v>169</v>
      </c>
    </row>
    <row r="680" spans="2:51" s="213" customFormat="1" ht="13.5">
      <c r="B680" s="212"/>
      <c r="D680" s="198" t="s">
        <v>178</v>
      </c>
      <c r="E680" s="214" t="s">
        <v>5</v>
      </c>
      <c r="F680" s="215" t="s">
        <v>181</v>
      </c>
      <c r="H680" s="216">
        <v>311.535</v>
      </c>
      <c r="L680" s="212"/>
      <c r="M680" s="217"/>
      <c r="N680" s="218"/>
      <c r="O680" s="218"/>
      <c r="P680" s="218"/>
      <c r="Q680" s="218"/>
      <c r="R680" s="218"/>
      <c r="S680" s="218"/>
      <c r="T680" s="219"/>
      <c r="AT680" s="214" t="s">
        <v>178</v>
      </c>
      <c r="AU680" s="214" t="s">
        <v>81</v>
      </c>
      <c r="AV680" s="213" t="s">
        <v>176</v>
      </c>
      <c r="AW680" s="213" t="s">
        <v>35</v>
      </c>
      <c r="AX680" s="213" t="s">
        <v>79</v>
      </c>
      <c r="AY680" s="214" t="s">
        <v>169</v>
      </c>
    </row>
    <row r="681" spans="2:65" s="103" customFormat="1" ht="25.5" customHeight="1">
      <c r="B681" s="104"/>
      <c r="C681" s="185">
        <f>MAX($C$106:C680)+1</f>
        <v>104</v>
      </c>
      <c r="D681" s="185" t="s">
        <v>171</v>
      </c>
      <c r="E681" s="186" t="s">
        <v>798</v>
      </c>
      <c r="F681" s="187" t="s">
        <v>799</v>
      </c>
      <c r="G681" s="188" t="s">
        <v>188</v>
      </c>
      <c r="H681" s="189">
        <v>25.758</v>
      </c>
      <c r="I681" s="87"/>
      <c r="J681" s="190">
        <f>ROUND(I681*H681,2)</f>
        <v>0</v>
      </c>
      <c r="K681" s="187" t="s">
        <v>175</v>
      </c>
      <c r="L681" s="104"/>
      <c r="M681" s="191" t="s">
        <v>5</v>
      </c>
      <c r="N681" s="192" t="s">
        <v>42</v>
      </c>
      <c r="O681" s="105"/>
      <c r="P681" s="193">
        <f>O681*H681</f>
        <v>0</v>
      </c>
      <c r="Q681" s="193">
        <v>0</v>
      </c>
      <c r="R681" s="193">
        <f>Q681*H681</f>
        <v>0</v>
      </c>
      <c r="S681" s="193">
        <v>0</v>
      </c>
      <c r="T681" s="194">
        <f>S681*H681</f>
        <v>0</v>
      </c>
      <c r="AR681" s="93" t="s">
        <v>176</v>
      </c>
      <c r="AT681" s="93" t="s">
        <v>171</v>
      </c>
      <c r="AU681" s="93" t="s">
        <v>81</v>
      </c>
      <c r="AY681" s="93" t="s">
        <v>169</v>
      </c>
      <c r="BE681" s="195">
        <f>IF(N681="základní",J681,0)</f>
        <v>0</v>
      </c>
      <c r="BF681" s="195">
        <f>IF(N681="snížená",J681,0)</f>
        <v>0</v>
      </c>
      <c r="BG681" s="195">
        <f>IF(N681="zákl. přenesená",J681,0)</f>
        <v>0</v>
      </c>
      <c r="BH681" s="195">
        <f>IF(N681="sníž. přenesená",J681,0)</f>
        <v>0</v>
      </c>
      <c r="BI681" s="195">
        <f>IF(N681="nulová",J681,0)</f>
        <v>0</v>
      </c>
      <c r="BJ681" s="93" t="s">
        <v>79</v>
      </c>
      <c r="BK681" s="195">
        <f>ROUND(I681*H681,2)</f>
        <v>0</v>
      </c>
      <c r="BL681" s="93" t="s">
        <v>176</v>
      </c>
      <c r="BM681" s="93" t="s">
        <v>800</v>
      </c>
    </row>
    <row r="682" spans="2:51" s="197" customFormat="1" ht="13.5">
      <c r="B682" s="196"/>
      <c r="D682" s="198" t="s">
        <v>178</v>
      </c>
      <c r="E682" s="199" t="s">
        <v>5</v>
      </c>
      <c r="F682" s="200" t="s">
        <v>801</v>
      </c>
      <c r="H682" s="199" t="s">
        <v>5</v>
      </c>
      <c r="L682" s="196"/>
      <c r="M682" s="201"/>
      <c r="N682" s="202"/>
      <c r="O682" s="202"/>
      <c r="P682" s="202"/>
      <c r="Q682" s="202"/>
      <c r="R682" s="202"/>
      <c r="S682" s="202"/>
      <c r="T682" s="203"/>
      <c r="AT682" s="199" t="s">
        <v>178</v>
      </c>
      <c r="AU682" s="199" t="s">
        <v>81</v>
      </c>
      <c r="AV682" s="197" t="s">
        <v>79</v>
      </c>
      <c r="AW682" s="197" t="s">
        <v>35</v>
      </c>
      <c r="AX682" s="197" t="s">
        <v>71</v>
      </c>
      <c r="AY682" s="199" t="s">
        <v>169</v>
      </c>
    </row>
    <row r="683" spans="2:51" s="205" customFormat="1" ht="13.5">
      <c r="B683" s="204"/>
      <c r="D683" s="198" t="s">
        <v>178</v>
      </c>
      <c r="E683" s="206" t="s">
        <v>5</v>
      </c>
      <c r="F683" s="207" t="s">
        <v>802</v>
      </c>
      <c r="H683" s="208">
        <v>25.758</v>
      </c>
      <c r="L683" s="204"/>
      <c r="M683" s="209"/>
      <c r="N683" s="210"/>
      <c r="O683" s="210"/>
      <c r="P683" s="210"/>
      <c r="Q683" s="210"/>
      <c r="R683" s="210"/>
      <c r="S683" s="210"/>
      <c r="T683" s="211"/>
      <c r="AT683" s="206" t="s">
        <v>178</v>
      </c>
      <c r="AU683" s="206" t="s">
        <v>81</v>
      </c>
      <c r="AV683" s="205" t="s">
        <v>81</v>
      </c>
      <c r="AW683" s="205" t="s">
        <v>35</v>
      </c>
      <c r="AX683" s="205" t="s">
        <v>71</v>
      </c>
      <c r="AY683" s="206" t="s">
        <v>169</v>
      </c>
    </row>
    <row r="684" spans="2:51" s="213" customFormat="1" ht="13.5">
      <c r="B684" s="212"/>
      <c r="D684" s="198" t="s">
        <v>178</v>
      </c>
      <c r="E684" s="214" t="s">
        <v>5</v>
      </c>
      <c r="F684" s="215" t="s">
        <v>181</v>
      </c>
      <c r="H684" s="216">
        <v>25.758</v>
      </c>
      <c r="L684" s="212"/>
      <c r="M684" s="217"/>
      <c r="N684" s="218"/>
      <c r="O684" s="218"/>
      <c r="P684" s="218"/>
      <c r="Q684" s="218"/>
      <c r="R684" s="218"/>
      <c r="S684" s="218"/>
      <c r="T684" s="219"/>
      <c r="AT684" s="214" t="s">
        <v>178</v>
      </c>
      <c r="AU684" s="214" t="s">
        <v>81</v>
      </c>
      <c r="AV684" s="213" t="s">
        <v>176</v>
      </c>
      <c r="AW684" s="213" t="s">
        <v>35</v>
      </c>
      <c r="AX684" s="213" t="s">
        <v>79</v>
      </c>
      <c r="AY684" s="214" t="s">
        <v>169</v>
      </c>
    </row>
    <row r="685" spans="2:65" s="103" customFormat="1" ht="16.5" customHeight="1">
      <c r="B685" s="104"/>
      <c r="C685" s="185">
        <f>MAX($C$106:C684)+1</f>
        <v>105</v>
      </c>
      <c r="D685" s="185" t="s">
        <v>171</v>
      </c>
      <c r="E685" s="186" t="s">
        <v>803</v>
      </c>
      <c r="F685" s="187" t="s">
        <v>804</v>
      </c>
      <c r="G685" s="188" t="s">
        <v>188</v>
      </c>
      <c r="H685" s="189">
        <f>H690</f>
        <v>299.843</v>
      </c>
      <c r="I685" s="87"/>
      <c r="J685" s="190">
        <f>ROUND(I685*H685,2)</f>
        <v>0</v>
      </c>
      <c r="K685" s="187" t="s">
        <v>175</v>
      </c>
      <c r="L685" s="104"/>
      <c r="M685" s="191" t="s">
        <v>5</v>
      </c>
      <c r="N685" s="192" t="s">
        <v>42</v>
      </c>
      <c r="O685" s="105"/>
      <c r="P685" s="193">
        <f>O685*H685</f>
        <v>0</v>
      </c>
      <c r="Q685" s="193">
        <v>0</v>
      </c>
      <c r="R685" s="193">
        <f>Q685*H685</f>
        <v>0</v>
      </c>
      <c r="S685" s="193">
        <v>0</v>
      </c>
      <c r="T685" s="194">
        <f>S685*H685</f>
        <v>0</v>
      </c>
      <c r="AR685" s="93" t="s">
        <v>176</v>
      </c>
      <c r="AT685" s="93" t="s">
        <v>171</v>
      </c>
      <c r="AU685" s="93" t="s">
        <v>81</v>
      </c>
      <c r="AY685" s="93" t="s">
        <v>169</v>
      </c>
      <c r="BE685" s="195">
        <f>IF(N685="základní",J685,0)</f>
        <v>0</v>
      </c>
      <c r="BF685" s="195">
        <f>IF(N685="snížená",J685,0)</f>
        <v>0</v>
      </c>
      <c r="BG685" s="195">
        <f>IF(N685="zákl. přenesená",J685,0)</f>
        <v>0</v>
      </c>
      <c r="BH685" s="195">
        <f>IF(N685="sníž. přenesená",J685,0)</f>
        <v>0</v>
      </c>
      <c r="BI685" s="195">
        <f>IF(N685="nulová",J685,0)</f>
        <v>0</v>
      </c>
      <c r="BJ685" s="93" t="s">
        <v>79</v>
      </c>
      <c r="BK685" s="195">
        <f>ROUND(I685*H685,2)</f>
        <v>0</v>
      </c>
      <c r="BL685" s="93" t="s">
        <v>176</v>
      </c>
      <c r="BM685" s="93" t="s">
        <v>805</v>
      </c>
    </row>
    <row r="686" spans="2:51" s="197" customFormat="1" ht="13.5">
      <c r="B686" s="196"/>
      <c r="D686" s="198" t="s">
        <v>178</v>
      </c>
      <c r="E686" s="199" t="s">
        <v>5</v>
      </c>
      <c r="F686" s="200" t="s">
        <v>2058</v>
      </c>
      <c r="H686" s="199" t="s">
        <v>5</v>
      </c>
      <c r="L686" s="196"/>
      <c r="M686" s="201"/>
      <c r="N686" s="202"/>
      <c r="O686" s="202"/>
      <c r="P686" s="202"/>
      <c r="Q686" s="202"/>
      <c r="R686" s="202"/>
      <c r="S686" s="202"/>
      <c r="T686" s="203"/>
      <c r="AT686" s="199" t="s">
        <v>178</v>
      </c>
      <c r="AU686" s="199" t="s">
        <v>81</v>
      </c>
      <c r="AV686" s="197" t="s">
        <v>79</v>
      </c>
      <c r="AW686" s="197" t="s">
        <v>35</v>
      </c>
      <c r="AX686" s="197" t="s">
        <v>71</v>
      </c>
      <c r="AY686" s="199" t="s">
        <v>169</v>
      </c>
    </row>
    <row r="687" spans="2:51" s="205" customFormat="1" ht="13.5">
      <c r="B687" s="204"/>
      <c r="D687" s="198" t="s">
        <v>178</v>
      </c>
      <c r="E687" s="206" t="s">
        <v>5</v>
      </c>
      <c r="F687" s="207" t="s">
        <v>806</v>
      </c>
      <c r="H687" s="208">
        <v>278.535</v>
      </c>
      <c r="L687" s="204"/>
      <c r="M687" s="209"/>
      <c r="N687" s="210"/>
      <c r="O687" s="210"/>
      <c r="P687" s="210"/>
      <c r="Q687" s="210"/>
      <c r="R687" s="210"/>
      <c r="S687" s="210"/>
      <c r="T687" s="211"/>
      <c r="AT687" s="206" t="s">
        <v>178</v>
      </c>
      <c r="AU687" s="206" t="s">
        <v>81</v>
      </c>
      <c r="AV687" s="205" t="s">
        <v>81</v>
      </c>
      <c r="AW687" s="205" t="s">
        <v>35</v>
      </c>
      <c r="AX687" s="205" t="s">
        <v>71</v>
      </c>
      <c r="AY687" s="206" t="s">
        <v>169</v>
      </c>
    </row>
    <row r="688" spans="2:51" s="205" customFormat="1" ht="13.5">
      <c r="B688" s="204"/>
      <c r="D688" s="198" t="s">
        <v>178</v>
      </c>
      <c r="E688" s="206" t="s">
        <v>5</v>
      </c>
      <c r="F688" s="207" t="s">
        <v>757</v>
      </c>
      <c r="H688" s="208">
        <v>1.75</v>
      </c>
      <c r="L688" s="204"/>
      <c r="M688" s="209"/>
      <c r="N688" s="210"/>
      <c r="O688" s="210"/>
      <c r="P688" s="210"/>
      <c r="Q688" s="210"/>
      <c r="R688" s="210"/>
      <c r="S688" s="210"/>
      <c r="T688" s="211"/>
      <c r="AT688" s="206" t="s">
        <v>178</v>
      </c>
      <c r="AU688" s="206" t="s">
        <v>81</v>
      </c>
      <c r="AV688" s="205" t="s">
        <v>81</v>
      </c>
      <c r="AW688" s="205" t="s">
        <v>35</v>
      </c>
      <c r="AX688" s="205" t="s">
        <v>71</v>
      </c>
      <c r="AY688" s="206" t="s">
        <v>169</v>
      </c>
    </row>
    <row r="689" spans="2:51" s="205" customFormat="1" ht="13.5">
      <c r="B689" s="204"/>
      <c r="D689" s="198" t="s">
        <v>178</v>
      </c>
      <c r="E689" s="206"/>
      <c r="F689" s="207" t="s">
        <v>2059</v>
      </c>
      <c r="H689" s="208">
        <f>0.44*(2*1.5+2*2.5+2*2.1+1.1+4*4*1.5+2*2.5+2.15)</f>
        <v>19.558</v>
      </c>
      <c r="L689" s="204"/>
      <c r="M689" s="209"/>
      <c r="N689" s="328"/>
      <c r="O689" s="328"/>
      <c r="P689" s="328"/>
      <c r="Q689" s="328"/>
      <c r="R689" s="328"/>
      <c r="S689" s="328"/>
      <c r="T689" s="211"/>
      <c r="AT689" s="206"/>
      <c r="AU689" s="206"/>
      <c r="AY689" s="206"/>
    </row>
    <row r="690" spans="2:51" s="213" customFormat="1" ht="13.5">
      <c r="B690" s="212"/>
      <c r="D690" s="198" t="s">
        <v>178</v>
      </c>
      <c r="E690" s="214" t="s">
        <v>5</v>
      </c>
      <c r="F690" s="215" t="s">
        <v>181</v>
      </c>
      <c r="H690" s="216">
        <f>SUM(H687:H689)</f>
        <v>299.843</v>
      </c>
      <c r="L690" s="212"/>
      <c r="M690" s="217"/>
      <c r="N690" s="218"/>
      <c r="O690" s="218"/>
      <c r="P690" s="218"/>
      <c r="Q690" s="218"/>
      <c r="R690" s="218"/>
      <c r="S690" s="218"/>
      <c r="T690" s="219"/>
      <c r="AT690" s="214" t="s">
        <v>178</v>
      </c>
      <c r="AU690" s="214" t="s">
        <v>81</v>
      </c>
      <c r="AV690" s="213" t="s">
        <v>176</v>
      </c>
      <c r="AW690" s="213" t="s">
        <v>35</v>
      </c>
      <c r="AX690" s="213" t="s">
        <v>79</v>
      </c>
      <c r="AY690" s="214" t="s">
        <v>169</v>
      </c>
    </row>
    <row r="691" spans="2:65" s="103" customFormat="1" ht="25.5" customHeight="1">
      <c r="B691" s="104"/>
      <c r="C691" s="185">
        <f>MAX($C$106:C690)+1</f>
        <v>106</v>
      </c>
      <c r="D691" s="185" t="s">
        <v>171</v>
      </c>
      <c r="E691" s="186" t="s">
        <v>807</v>
      </c>
      <c r="F691" s="187" t="s">
        <v>808</v>
      </c>
      <c r="G691" s="188" t="s">
        <v>205</v>
      </c>
      <c r="H691" s="189">
        <v>19.912</v>
      </c>
      <c r="I691" s="87"/>
      <c r="J691" s="190">
        <f>ROUND(I691*H691,2)</f>
        <v>0</v>
      </c>
      <c r="K691" s="187" t="s">
        <v>175</v>
      </c>
      <c r="L691" s="104"/>
      <c r="M691" s="191" t="s">
        <v>5</v>
      </c>
      <c r="N691" s="192" t="s">
        <v>42</v>
      </c>
      <c r="O691" s="105"/>
      <c r="P691" s="193">
        <f>O691*H691</f>
        <v>0</v>
      </c>
      <c r="Q691" s="193">
        <v>2.45329</v>
      </c>
      <c r="R691" s="193">
        <f>Q691*H691</f>
        <v>48.84991048</v>
      </c>
      <c r="S691" s="193">
        <v>0</v>
      </c>
      <c r="T691" s="194">
        <f>S691*H691</f>
        <v>0</v>
      </c>
      <c r="AR691" s="93" t="s">
        <v>176</v>
      </c>
      <c r="AT691" s="93" t="s">
        <v>171</v>
      </c>
      <c r="AU691" s="93" t="s">
        <v>81</v>
      </c>
      <c r="AY691" s="93" t="s">
        <v>169</v>
      </c>
      <c r="BE691" s="195">
        <f>IF(N691="základní",J691,0)</f>
        <v>0</v>
      </c>
      <c r="BF691" s="195">
        <f>IF(N691="snížená",J691,0)</f>
        <v>0</v>
      </c>
      <c r="BG691" s="195">
        <f>IF(N691="zákl. přenesená",J691,0)</f>
        <v>0</v>
      </c>
      <c r="BH691" s="195">
        <f>IF(N691="sníž. přenesená",J691,0)</f>
        <v>0</v>
      </c>
      <c r="BI691" s="195">
        <f>IF(N691="nulová",J691,0)</f>
        <v>0</v>
      </c>
      <c r="BJ691" s="93" t="s">
        <v>79</v>
      </c>
      <c r="BK691" s="195">
        <f>ROUND(I691*H691,2)</f>
        <v>0</v>
      </c>
      <c r="BL691" s="93" t="s">
        <v>176</v>
      </c>
      <c r="BM691" s="93" t="s">
        <v>809</v>
      </c>
    </row>
    <row r="692" spans="2:47" s="103" customFormat="1" ht="175.5">
      <c r="B692" s="104"/>
      <c r="D692" s="198" t="s">
        <v>207</v>
      </c>
      <c r="F692" s="220" t="s">
        <v>810</v>
      </c>
      <c r="L692" s="104"/>
      <c r="M692" s="221"/>
      <c r="N692" s="105"/>
      <c r="O692" s="105"/>
      <c r="P692" s="105"/>
      <c r="Q692" s="105"/>
      <c r="R692" s="105"/>
      <c r="S692" s="105"/>
      <c r="T692" s="222"/>
      <c r="AT692" s="93" t="s">
        <v>207</v>
      </c>
      <c r="AU692" s="93" t="s">
        <v>81</v>
      </c>
    </row>
    <row r="693" spans="2:51" s="205" customFormat="1" ht="13.5">
      <c r="B693" s="204"/>
      <c r="D693" s="198" t="s">
        <v>178</v>
      </c>
      <c r="E693" s="206" t="s">
        <v>5</v>
      </c>
      <c r="F693" s="207" t="s">
        <v>811</v>
      </c>
      <c r="H693" s="208">
        <v>19.912</v>
      </c>
      <c r="L693" s="204"/>
      <c r="M693" s="209"/>
      <c r="N693" s="210"/>
      <c r="O693" s="210"/>
      <c r="P693" s="210"/>
      <c r="Q693" s="210"/>
      <c r="R693" s="210"/>
      <c r="S693" s="210"/>
      <c r="T693" s="211"/>
      <c r="AT693" s="206" t="s">
        <v>178</v>
      </c>
      <c r="AU693" s="206" t="s">
        <v>81</v>
      </c>
      <c r="AV693" s="205" t="s">
        <v>81</v>
      </c>
      <c r="AW693" s="205" t="s">
        <v>35</v>
      </c>
      <c r="AX693" s="205" t="s">
        <v>71</v>
      </c>
      <c r="AY693" s="206" t="s">
        <v>169</v>
      </c>
    </row>
    <row r="694" spans="2:51" s="213" customFormat="1" ht="13.5">
      <c r="B694" s="212"/>
      <c r="D694" s="198" t="s">
        <v>178</v>
      </c>
      <c r="E694" s="214" t="s">
        <v>5</v>
      </c>
      <c r="F694" s="215" t="s">
        <v>181</v>
      </c>
      <c r="H694" s="216">
        <v>19.912</v>
      </c>
      <c r="L694" s="212"/>
      <c r="M694" s="217"/>
      <c r="N694" s="218"/>
      <c r="O694" s="218"/>
      <c r="P694" s="218"/>
      <c r="Q694" s="218"/>
      <c r="R694" s="218"/>
      <c r="S694" s="218"/>
      <c r="T694" s="219"/>
      <c r="AT694" s="214" t="s">
        <v>178</v>
      </c>
      <c r="AU694" s="214" t="s">
        <v>81</v>
      </c>
      <c r="AV694" s="213" t="s">
        <v>176</v>
      </c>
      <c r="AW694" s="213" t="s">
        <v>35</v>
      </c>
      <c r="AX694" s="213" t="s">
        <v>79</v>
      </c>
      <c r="AY694" s="214" t="s">
        <v>169</v>
      </c>
    </row>
    <row r="695" spans="2:65" s="103" customFormat="1" ht="38.25" customHeight="1">
      <c r="B695" s="104"/>
      <c r="C695" s="185">
        <f>MAX($C$106:C694)+1</f>
        <v>107</v>
      </c>
      <c r="D695" s="185" t="s">
        <v>171</v>
      </c>
      <c r="E695" s="186" t="s">
        <v>812</v>
      </c>
      <c r="F695" s="187" t="s">
        <v>813</v>
      </c>
      <c r="G695" s="188" t="s">
        <v>205</v>
      </c>
      <c r="H695" s="189">
        <v>19.912</v>
      </c>
      <c r="I695" s="87"/>
      <c r="J695" s="190">
        <f>ROUND(I695*H695,2)</f>
        <v>0</v>
      </c>
      <c r="K695" s="187" t="s">
        <v>175</v>
      </c>
      <c r="L695" s="104"/>
      <c r="M695" s="191" t="s">
        <v>5</v>
      </c>
      <c r="N695" s="192" t="s">
        <v>42</v>
      </c>
      <c r="O695" s="105"/>
      <c r="P695" s="193">
        <f>O695*H695</f>
        <v>0</v>
      </c>
      <c r="Q695" s="193">
        <v>0</v>
      </c>
      <c r="R695" s="193">
        <f>Q695*H695</f>
        <v>0</v>
      </c>
      <c r="S695" s="193">
        <v>0</v>
      </c>
      <c r="T695" s="194">
        <f>S695*H695</f>
        <v>0</v>
      </c>
      <c r="AR695" s="93" t="s">
        <v>176</v>
      </c>
      <c r="AT695" s="93" t="s">
        <v>171</v>
      </c>
      <c r="AU695" s="93" t="s">
        <v>81</v>
      </c>
      <c r="AY695" s="93" t="s">
        <v>169</v>
      </c>
      <c r="BE695" s="195">
        <f>IF(N695="základní",J695,0)</f>
        <v>0</v>
      </c>
      <c r="BF695" s="195">
        <f>IF(N695="snížená",J695,0)</f>
        <v>0</v>
      </c>
      <c r="BG695" s="195">
        <f>IF(N695="zákl. přenesená",J695,0)</f>
        <v>0</v>
      </c>
      <c r="BH695" s="195">
        <f>IF(N695="sníž. přenesená",J695,0)</f>
        <v>0</v>
      </c>
      <c r="BI695" s="195">
        <f>IF(N695="nulová",J695,0)</f>
        <v>0</v>
      </c>
      <c r="BJ695" s="93" t="s">
        <v>79</v>
      </c>
      <c r="BK695" s="195">
        <f>ROUND(I695*H695,2)</f>
        <v>0</v>
      </c>
      <c r="BL695" s="93" t="s">
        <v>176</v>
      </c>
      <c r="BM695" s="93" t="s">
        <v>814</v>
      </c>
    </row>
    <row r="696" spans="2:47" s="103" customFormat="1" ht="81">
      <c r="B696" s="104"/>
      <c r="D696" s="198" t="s">
        <v>207</v>
      </c>
      <c r="F696" s="220" t="s">
        <v>815</v>
      </c>
      <c r="L696" s="104"/>
      <c r="M696" s="221"/>
      <c r="N696" s="105"/>
      <c r="O696" s="105"/>
      <c r="P696" s="105"/>
      <c r="Q696" s="105"/>
      <c r="R696" s="105"/>
      <c r="S696" s="105"/>
      <c r="T696" s="222"/>
      <c r="AT696" s="93" t="s">
        <v>207</v>
      </c>
      <c r="AU696" s="93" t="s">
        <v>81</v>
      </c>
    </row>
    <row r="697" spans="2:65" s="103" customFormat="1" ht="25.5" customHeight="1">
      <c r="B697" s="104"/>
      <c r="C697" s="185">
        <f>MAX($C$106:C696)+1</f>
        <v>108</v>
      </c>
      <c r="D697" s="185" t="s">
        <v>171</v>
      </c>
      <c r="E697" s="186" t="s">
        <v>816</v>
      </c>
      <c r="F697" s="187" t="s">
        <v>817</v>
      </c>
      <c r="G697" s="188" t="s">
        <v>205</v>
      </c>
      <c r="H697" s="189">
        <v>19.912</v>
      </c>
      <c r="I697" s="87"/>
      <c r="J697" s="190">
        <f>ROUND(I697*H697,2)</f>
        <v>0</v>
      </c>
      <c r="K697" s="187" t="s">
        <v>175</v>
      </c>
      <c r="L697" s="104"/>
      <c r="M697" s="191" t="s">
        <v>5</v>
      </c>
      <c r="N697" s="192" t="s">
        <v>42</v>
      </c>
      <c r="O697" s="105"/>
      <c r="P697" s="193">
        <f>O697*H697</f>
        <v>0</v>
      </c>
      <c r="Q697" s="193">
        <v>0.02525</v>
      </c>
      <c r="R697" s="193">
        <f>Q697*H697</f>
        <v>0.5027780000000001</v>
      </c>
      <c r="S697" s="193">
        <v>0</v>
      </c>
      <c r="T697" s="194">
        <f>S697*H697</f>
        <v>0</v>
      </c>
      <c r="AR697" s="93" t="s">
        <v>176</v>
      </c>
      <c r="AT697" s="93" t="s">
        <v>171</v>
      </c>
      <c r="AU697" s="93" t="s">
        <v>81</v>
      </c>
      <c r="AY697" s="93" t="s">
        <v>169</v>
      </c>
      <c r="BE697" s="195">
        <f>IF(N697="základní",J697,0)</f>
        <v>0</v>
      </c>
      <c r="BF697" s="195">
        <f>IF(N697="snížená",J697,0)</f>
        <v>0</v>
      </c>
      <c r="BG697" s="195">
        <f>IF(N697="zákl. přenesená",J697,0)</f>
        <v>0</v>
      </c>
      <c r="BH697" s="195">
        <f>IF(N697="sníž. přenesená",J697,0)</f>
        <v>0</v>
      </c>
      <c r="BI697" s="195">
        <f>IF(N697="nulová",J697,0)</f>
        <v>0</v>
      </c>
      <c r="BJ697" s="93" t="s">
        <v>79</v>
      </c>
      <c r="BK697" s="195">
        <f>ROUND(I697*H697,2)</f>
        <v>0</v>
      </c>
      <c r="BL697" s="93" t="s">
        <v>176</v>
      </c>
      <c r="BM697" s="93" t="s">
        <v>818</v>
      </c>
    </row>
    <row r="698" spans="2:51" s="205" customFormat="1" ht="13.5">
      <c r="B698" s="204"/>
      <c r="D698" s="198" t="s">
        <v>178</v>
      </c>
      <c r="E698" s="206" t="s">
        <v>5</v>
      </c>
      <c r="F698" s="207" t="s">
        <v>811</v>
      </c>
      <c r="H698" s="208">
        <v>19.912</v>
      </c>
      <c r="L698" s="204"/>
      <c r="M698" s="209"/>
      <c r="N698" s="210"/>
      <c r="O698" s="210"/>
      <c r="P698" s="210"/>
      <c r="Q698" s="210"/>
      <c r="R698" s="210"/>
      <c r="S698" s="210"/>
      <c r="T698" s="211"/>
      <c r="AT698" s="206" t="s">
        <v>178</v>
      </c>
      <c r="AU698" s="206" t="s">
        <v>81</v>
      </c>
      <c r="AV698" s="205" t="s">
        <v>81</v>
      </c>
      <c r="AW698" s="205" t="s">
        <v>35</v>
      </c>
      <c r="AX698" s="205" t="s">
        <v>71</v>
      </c>
      <c r="AY698" s="206" t="s">
        <v>169</v>
      </c>
    </row>
    <row r="699" spans="2:51" s="213" customFormat="1" ht="13.5">
      <c r="B699" s="212"/>
      <c r="D699" s="198" t="s">
        <v>178</v>
      </c>
      <c r="E699" s="214" t="s">
        <v>5</v>
      </c>
      <c r="F699" s="215" t="s">
        <v>181</v>
      </c>
      <c r="H699" s="216">
        <v>19.912</v>
      </c>
      <c r="L699" s="212"/>
      <c r="M699" s="217"/>
      <c r="N699" s="218"/>
      <c r="O699" s="218"/>
      <c r="P699" s="218"/>
      <c r="Q699" s="218"/>
      <c r="R699" s="218"/>
      <c r="S699" s="218"/>
      <c r="T699" s="219"/>
      <c r="AT699" s="214" t="s">
        <v>178</v>
      </c>
      <c r="AU699" s="214" t="s">
        <v>81</v>
      </c>
      <c r="AV699" s="213" t="s">
        <v>176</v>
      </c>
      <c r="AW699" s="213" t="s">
        <v>35</v>
      </c>
      <c r="AX699" s="213" t="s">
        <v>79</v>
      </c>
      <c r="AY699" s="214" t="s">
        <v>169</v>
      </c>
    </row>
    <row r="700" spans="2:65" s="103" customFormat="1" ht="16.5" customHeight="1">
      <c r="B700" s="104"/>
      <c r="C700" s="185">
        <f>MAX($C$106:C699)+1</f>
        <v>109</v>
      </c>
      <c r="D700" s="185" t="s">
        <v>171</v>
      </c>
      <c r="E700" s="186" t="s">
        <v>819</v>
      </c>
      <c r="F700" s="187" t="s">
        <v>820</v>
      </c>
      <c r="G700" s="188" t="s">
        <v>188</v>
      </c>
      <c r="H700" s="189">
        <v>74.58</v>
      </c>
      <c r="I700" s="87"/>
      <c r="J700" s="190">
        <f>ROUND(I700*H700,2)</f>
        <v>0</v>
      </c>
      <c r="K700" s="187" t="s">
        <v>175</v>
      </c>
      <c r="L700" s="104"/>
      <c r="M700" s="191" t="s">
        <v>5</v>
      </c>
      <c r="N700" s="192" t="s">
        <v>42</v>
      </c>
      <c r="O700" s="105"/>
      <c r="P700" s="193">
        <f>O700*H700</f>
        <v>0</v>
      </c>
      <c r="Q700" s="193">
        <v>0.08211</v>
      </c>
      <c r="R700" s="193">
        <f>Q700*H700</f>
        <v>6.1237638</v>
      </c>
      <c r="S700" s="193">
        <v>0</v>
      </c>
      <c r="T700" s="194">
        <f>S700*H700</f>
        <v>0</v>
      </c>
      <c r="AR700" s="93" t="s">
        <v>176</v>
      </c>
      <c r="AT700" s="93" t="s">
        <v>171</v>
      </c>
      <c r="AU700" s="93" t="s">
        <v>81</v>
      </c>
      <c r="AY700" s="93" t="s">
        <v>169</v>
      </c>
      <c r="BE700" s="195">
        <f>IF(N700="základní",J700,0)</f>
        <v>0</v>
      </c>
      <c r="BF700" s="195">
        <f>IF(N700="snížená",J700,0)</f>
        <v>0</v>
      </c>
      <c r="BG700" s="195">
        <f>IF(N700="zákl. přenesená",J700,0)</f>
        <v>0</v>
      </c>
      <c r="BH700" s="195">
        <f>IF(N700="sníž. přenesená",J700,0)</f>
        <v>0</v>
      </c>
      <c r="BI700" s="195">
        <f>IF(N700="nulová",J700,0)</f>
        <v>0</v>
      </c>
      <c r="BJ700" s="93" t="s">
        <v>79</v>
      </c>
      <c r="BK700" s="195">
        <f>ROUND(I700*H700,2)</f>
        <v>0</v>
      </c>
      <c r="BL700" s="93" t="s">
        <v>176</v>
      </c>
      <c r="BM700" s="93" t="s">
        <v>821</v>
      </c>
    </row>
    <row r="701" spans="2:47" s="103" customFormat="1" ht="54">
      <c r="B701" s="104"/>
      <c r="D701" s="198" t="s">
        <v>207</v>
      </c>
      <c r="F701" s="220" t="s">
        <v>822</v>
      </c>
      <c r="L701" s="104"/>
      <c r="M701" s="221"/>
      <c r="N701" s="105"/>
      <c r="O701" s="105"/>
      <c r="P701" s="105"/>
      <c r="Q701" s="105"/>
      <c r="R701" s="105"/>
      <c r="S701" s="105"/>
      <c r="T701" s="222"/>
      <c r="AT701" s="93" t="s">
        <v>207</v>
      </c>
      <c r="AU701" s="93" t="s">
        <v>81</v>
      </c>
    </row>
    <row r="702" spans="2:51" s="205" customFormat="1" ht="13.5">
      <c r="B702" s="204"/>
      <c r="D702" s="198" t="s">
        <v>178</v>
      </c>
      <c r="E702" s="206" t="s">
        <v>5</v>
      </c>
      <c r="F702" s="207" t="s">
        <v>823</v>
      </c>
      <c r="H702" s="208">
        <v>74.58</v>
      </c>
      <c r="L702" s="204"/>
      <c r="M702" s="209"/>
      <c r="N702" s="210"/>
      <c r="O702" s="210"/>
      <c r="P702" s="210"/>
      <c r="Q702" s="210"/>
      <c r="R702" s="210"/>
      <c r="S702" s="210"/>
      <c r="T702" s="211"/>
      <c r="AT702" s="206" t="s">
        <v>178</v>
      </c>
      <c r="AU702" s="206" t="s">
        <v>81</v>
      </c>
      <c r="AV702" s="205" t="s">
        <v>81</v>
      </c>
      <c r="AW702" s="205" t="s">
        <v>35</v>
      </c>
      <c r="AX702" s="205" t="s">
        <v>71</v>
      </c>
      <c r="AY702" s="206" t="s">
        <v>169</v>
      </c>
    </row>
    <row r="703" spans="2:51" s="213" customFormat="1" ht="13.5">
      <c r="B703" s="212"/>
      <c r="D703" s="198" t="s">
        <v>178</v>
      </c>
      <c r="E703" s="214" t="s">
        <v>5</v>
      </c>
      <c r="F703" s="215" t="s">
        <v>181</v>
      </c>
      <c r="H703" s="216">
        <v>74.58</v>
      </c>
      <c r="L703" s="212"/>
      <c r="M703" s="217"/>
      <c r="N703" s="218"/>
      <c r="O703" s="218"/>
      <c r="P703" s="218"/>
      <c r="Q703" s="218"/>
      <c r="R703" s="218"/>
      <c r="S703" s="218"/>
      <c r="T703" s="219"/>
      <c r="AT703" s="214" t="s">
        <v>178</v>
      </c>
      <c r="AU703" s="214" t="s">
        <v>81</v>
      </c>
      <c r="AV703" s="213" t="s">
        <v>176</v>
      </c>
      <c r="AW703" s="213" t="s">
        <v>35</v>
      </c>
      <c r="AX703" s="213" t="s">
        <v>79</v>
      </c>
      <c r="AY703" s="214" t="s">
        <v>169</v>
      </c>
    </row>
    <row r="704" spans="2:65" s="103" customFormat="1" ht="16.5" customHeight="1">
      <c r="B704" s="104"/>
      <c r="C704" s="185">
        <f>MAX($C$106:C703)+1</f>
        <v>110</v>
      </c>
      <c r="D704" s="185" t="s">
        <v>171</v>
      </c>
      <c r="E704" s="186" t="s">
        <v>824</v>
      </c>
      <c r="F704" s="187" t="s">
        <v>825</v>
      </c>
      <c r="G704" s="188" t="s">
        <v>188</v>
      </c>
      <c r="H704" s="189">
        <v>192.08</v>
      </c>
      <c r="I704" s="87"/>
      <c r="J704" s="190">
        <f>ROUND(I704*H704,2)</f>
        <v>0</v>
      </c>
      <c r="K704" s="187" t="s">
        <v>175</v>
      </c>
      <c r="L704" s="104"/>
      <c r="M704" s="191" t="s">
        <v>5</v>
      </c>
      <c r="N704" s="192" t="s">
        <v>42</v>
      </c>
      <c r="O704" s="105"/>
      <c r="P704" s="193">
        <f>O704*H704</f>
        <v>0</v>
      </c>
      <c r="Q704" s="193">
        <v>0.10557</v>
      </c>
      <c r="R704" s="193">
        <f>Q704*H704</f>
        <v>20.2778856</v>
      </c>
      <c r="S704" s="193">
        <v>0</v>
      </c>
      <c r="T704" s="194">
        <f>S704*H704</f>
        <v>0</v>
      </c>
      <c r="AR704" s="93" t="s">
        <v>176</v>
      </c>
      <c r="AT704" s="93" t="s">
        <v>171</v>
      </c>
      <c r="AU704" s="93" t="s">
        <v>81</v>
      </c>
      <c r="AY704" s="93" t="s">
        <v>169</v>
      </c>
      <c r="BE704" s="195">
        <f>IF(N704="základní",J704,0)</f>
        <v>0</v>
      </c>
      <c r="BF704" s="195">
        <f>IF(N704="snížená",J704,0)</f>
        <v>0</v>
      </c>
      <c r="BG704" s="195">
        <f>IF(N704="zákl. přenesená",J704,0)</f>
        <v>0</v>
      </c>
      <c r="BH704" s="195">
        <f>IF(N704="sníž. přenesená",J704,0)</f>
        <v>0</v>
      </c>
      <c r="BI704" s="195">
        <f>IF(N704="nulová",J704,0)</f>
        <v>0</v>
      </c>
      <c r="BJ704" s="93" t="s">
        <v>79</v>
      </c>
      <c r="BK704" s="195">
        <f>ROUND(I704*H704,2)</f>
        <v>0</v>
      </c>
      <c r="BL704" s="93" t="s">
        <v>176</v>
      </c>
      <c r="BM704" s="93" t="s">
        <v>826</v>
      </c>
    </row>
    <row r="705" spans="2:47" s="103" customFormat="1" ht="54">
      <c r="B705" s="104"/>
      <c r="D705" s="198" t="s">
        <v>207</v>
      </c>
      <c r="F705" s="220" t="s">
        <v>822</v>
      </c>
      <c r="L705" s="104"/>
      <c r="M705" s="221"/>
      <c r="N705" s="105"/>
      <c r="O705" s="105"/>
      <c r="P705" s="105"/>
      <c r="Q705" s="105"/>
      <c r="R705" s="105"/>
      <c r="S705" s="105"/>
      <c r="T705" s="222"/>
      <c r="AT705" s="93" t="s">
        <v>207</v>
      </c>
      <c r="AU705" s="93" t="s">
        <v>81</v>
      </c>
    </row>
    <row r="706" spans="2:51" s="205" customFormat="1" ht="13.5">
      <c r="B706" s="204"/>
      <c r="D706" s="198" t="s">
        <v>178</v>
      </c>
      <c r="E706" s="206" t="s">
        <v>5</v>
      </c>
      <c r="F706" s="207" t="s">
        <v>827</v>
      </c>
      <c r="H706" s="208">
        <v>192.08</v>
      </c>
      <c r="L706" s="204"/>
      <c r="M706" s="209"/>
      <c r="N706" s="210"/>
      <c r="O706" s="210"/>
      <c r="P706" s="210"/>
      <c r="Q706" s="210"/>
      <c r="R706" s="210"/>
      <c r="S706" s="210"/>
      <c r="T706" s="211"/>
      <c r="AT706" s="206" t="s">
        <v>178</v>
      </c>
      <c r="AU706" s="206" t="s">
        <v>81</v>
      </c>
      <c r="AV706" s="205" t="s">
        <v>81</v>
      </c>
      <c r="AW706" s="205" t="s">
        <v>35</v>
      </c>
      <c r="AX706" s="205" t="s">
        <v>71</v>
      </c>
      <c r="AY706" s="206" t="s">
        <v>169</v>
      </c>
    </row>
    <row r="707" spans="2:51" s="213" customFormat="1" ht="13.5">
      <c r="B707" s="212"/>
      <c r="D707" s="198" t="s">
        <v>178</v>
      </c>
      <c r="E707" s="214" t="s">
        <v>5</v>
      </c>
      <c r="F707" s="215" t="s">
        <v>181</v>
      </c>
      <c r="H707" s="216">
        <v>192.08</v>
      </c>
      <c r="L707" s="212"/>
      <c r="M707" s="217"/>
      <c r="N707" s="218"/>
      <c r="O707" s="218"/>
      <c r="P707" s="218"/>
      <c r="Q707" s="218"/>
      <c r="R707" s="218"/>
      <c r="S707" s="218"/>
      <c r="T707" s="219"/>
      <c r="AT707" s="214" t="s">
        <v>178</v>
      </c>
      <c r="AU707" s="214" t="s">
        <v>81</v>
      </c>
      <c r="AV707" s="213" t="s">
        <v>176</v>
      </c>
      <c r="AW707" s="213" t="s">
        <v>35</v>
      </c>
      <c r="AX707" s="213" t="s">
        <v>79</v>
      </c>
      <c r="AY707" s="214" t="s">
        <v>169</v>
      </c>
    </row>
    <row r="708" spans="2:65" s="103" customFormat="1" ht="16.5" customHeight="1">
      <c r="B708" s="104"/>
      <c r="C708" s="185">
        <f>MAX($C$106:C707)+1</f>
        <v>111</v>
      </c>
      <c r="D708" s="185" t="s">
        <v>171</v>
      </c>
      <c r="E708" s="186" t="s">
        <v>828</v>
      </c>
      <c r="F708" s="187" t="s">
        <v>829</v>
      </c>
      <c r="G708" s="188" t="s">
        <v>188</v>
      </c>
      <c r="H708" s="189">
        <v>109.77</v>
      </c>
      <c r="I708" s="87"/>
      <c r="J708" s="190">
        <f>ROUND(I708*H708,2)</f>
        <v>0</v>
      </c>
      <c r="K708" s="187" t="s">
        <v>175</v>
      </c>
      <c r="L708" s="104"/>
      <c r="M708" s="191" t="s">
        <v>5</v>
      </c>
      <c r="N708" s="192" t="s">
        <v>42</v>
      </c>
      <c r="O708" s="105"/>
      <c r="P708" s="193">
        <f>O708*H708</f>
        <v>0</v>
      </c>
      <c r="Q708" s="193">
        <v>0.1173</v>
      </c>
      <c r="R708" s="193">
        <f>Q708*H708</f>
        <v>12.876021</v>
      </c>
      <c r="S708" s="193">
        <v>0</v>
      </c>
      <c r="T708" s="194">
        <f>S708*H708</f>
        <v>0</v>
      </c>
      <c r="AR708" s="93" t="s">
        <v>176</v>
      </c>
      <c r="AT708" s="93" t="s">
        <v>171</v>
      </c>
      <c r="AU708" s="93" t="s">
        <v>81</v>
      </c>
      <c r="AY708" s="93" t="s">
        <v>169</v>
      </c>
      <c r="BE708" s="195">
        <f>IF(N708="základní",J708,0)</f>
        <v>0</v>
      </c>
      <c r="BF708" s="195">
        <f>IF(N708="snížená",J708,0)</f>
        <v>0</v>
      </c>
      <c r="BG708" s="195">
        <f>IF(N708="zákl. přenesená",J708,0)</f>
        <v>0</v>
      </c>
      <c r="BH708" s="195">
        <f>IF(N708="sníž. přenesená",J708,0)</f>
        <v>0</v>
      </c>
      <c r="BI708" s="195">
        <f>IF(N708="nulová",J708,0)</f>
        <v>0</v>
      </c>
      <c r="BJ708" s="93" t="s">
        <v>79</v>
      </c>
      <c r="BK708" s="195">
        <f>ROUND(I708*H708,2)</f>
        <v>0</v>
      </c>
      <c r="BL708" s="93" t="s">
        <v>176</v>
      </c>
      <c r="BM708" s="93" t="s">
        <v>830</v>
      </c>
    </row>
    <row r="709" spans="2:47" s="103" customFormat="1" ht="54">
      <c r="B709" s="104"/>
      <c r="D709" s="198" t="s">
        <v>207</v>
      </c>
      <c r="F709" s="220" t="s">
        <v>822</v>
      </c>
      <c r="L709" s="104"/>
      <c r="M709" s="221"/>
      <c r="N709" s="105"/>
      <c r="O709" s="105"/>
      <c r="P709" s="105"/>
      <c r="Q709" s="105"/>
      <c r="R709" s="105"/>
      <c r="S709" s="105"/>
      <c r="T709" s="222"/>
      <c r="AT709" s="93" t="s">
        <v>207</v>
      </c>
      <c r="AU709" s="93" t="s">
        <v>81</v>
      </c>
    </row>
    <row r="710" spans="2:51" s="205" customFormat="1" ht="13.5">
      <c r="B710" s="204"/>
      <c r="D710" s="198" t="s">
        <v>178</v>
      </c>
      <c r="E710" s="206" t="s">
        <v>5</v>
      </c>
      <c r="F710" s="207" t="s">
        <v>831</v>
      </c>
      <c r="H710" s="208">
        <v>109.77</v>
      </c>
      <c r="L710" s="204"/>
      <c r="M710" s="209"/>
      <c r="N710" s="210"/>
      <c r="O710" s="210"/>
      <c r="P710" s="210"/>
      <c r="Q710" s="210"/>
      <c r="R710" s="210"/>
      <c r="S710" s="210"/>
      <c r="T710" s="211"/>
      <c r="AT710" s="206" t="s">
        <v>178</v>
      </c>
      <c r="AU710" s="206" t="s">
        <v>81</v>
      </c>
      <c r="AV710" s="205" t="s">
        <v>81</v>
      </c>
      <c r="AW710" s="205" t="s">
        <v>35</v>
      </c>
      <c r="AX710" s="205" t="s">
        <v>71</v>
      </c>
      <c r="AY710" s="206" t="s">
        <v>169</v>
      </c>
    </row>
    <row r="711" spans="2:51" s="213" customFormat="1" ht="13.5">
      <c r="B711" s="212"/>
      <c r="D711" s="198" t="s">
        <v>178</v>
      </c>
      <c r="E711" s="214" t="s">
        <v>5</v>
      </c>
      <c r="F711" s="215" t="s">
        <v>181</v>
      </c>
      <c r="H711" s="216">
        <v>109.77</v>
      </c>
      <c r="L711" s="212"/>
      <c r="M711" s="217"/>
      <c r="N711" s="218"/>
      <c r="O711" s="218"/>
      <c r="P711" s="218"/>
      <c r="Q711" s="218"/>
      <c r="R711" s="218"/>
      <c r="S711" s="218"/>
      <c r="T711" s="219"/>
      <c r="AT711" s="214" t="s">
        <v>178</v>
      </c>
      <c r="AU711" s="214" t="s">
        <v>81</v>
      </c>
      <c r="AV711" s="213" t="s">
        <v>176</v>
      </c>
      <c r="AW711" s="213" t="s">
        <v>35</v>
      </c>
      <c r="AX711" s="213" t="s">
        <v>79</v>
      </c>
      <c r="AY711" s="214" t="s">
        <v>169</v>
      </c>
    </row>
    <row r="712" spans="2:65" s="103" customFormat="1" ht="16.5" customHeight="1">
      <c r="B712" s="104"/>
      <c r="C712" s="185">
        <f>MAX($C$106:C711)+1</f>
        <v>112</v>
      </c>
      <c r="D712" s="185" t="s">
        <v>171</v>
      </c>
      <c r="E712" s="186" t="s">
        <v>832</v>
      </c>
      <c r="F712" s="187" t="s">
        <v>833</v>
      </c>
      <c r="G712" s="188" t="s">
        <v>188</v>
      </c>
      <c r="H712" s="189">
        <v>487.28</v>
      </c>
      <c r="I712" s="87"/>
      <c r="J712" s="190">
        <f>ROUND(I712*H712,2)</f>
        <v>0</v>
      </c>
      <c r="K712" s="187" t="s">
        <v>175</v>
      </c>
      <c r="L712" s="104"/>
      <c r="M712" s="191" t="s">
        <v>5</v>
      </c>
      <c r="N712" s="192" t="s">
        <v>42</v>
      </c>
      <c r="O712" s="105"/>
      <c r="P712" s="193">
        <f>O712*H712</f>
        <v>0</v>
      </c>
      <c r="Q712" s="193">
        <v>0.00013</v>
      </c>
      <c r="R712" s="193">
        <f>Q712*H712</f>
        <v>0.0633464</v>
      </c>
      <c r="S712" s="193">
        <v>0</v>
      </c>
      <c r="T712" s="194">
        <f>S712*H712</f>
        <v>0</v>
      </c>
      <c r="AR712" s="93" t="s">
        <v>176</v>
      </c>
      <c r="AT712" s="93" t="s">
        <v>171</v>
      </c>
      <c r="AU712" s="93" t="s">
        <v>81</v>
      </c>
      <c r="AY712" s="93" t="s">
        <v>169</v>
      </c>
      <c r="BE712" s="195">
        <f>IF(N712="základní",J712,0)</f>
        <v>0</v>
      </c>
      <c r="BF712" s="195">
        <f>IF(N712="snížená",J712,0)</f>
        <v>0</v>
      </c>
      <c r="BG712" s="195">
        <f>IF(N712="zákl. přenesená",J712,0)</f>
        <v>0</v>
      </c>
      <c r="BH712" s="195">
        <f>IF(N712="sníž. přenesená",J712,0)</f>
        <v>0</v>
      </c>
      <c r="BI712" s="195">
        <f>IF(N712="nulová",J712,0)</f>
        <v>0</v>
      </c>
      <c r="BJ712" s="93" t="s">
        <v>79</v>
      </c>
      <c r="BK712" s="195">
        <f>ROUND(I712*H712,2)</f>
        <v>0</v>
      </c>
      <c r="BL712" s="93" t="s">
        <v>176</v>
      </c>
      <c r="BM712" s="93" t="s">
        <v>834</v>
      </c>
    </row>
    <row r="713" spans="2:51" s="205" customFormat="1" ht="13.5">
      <c r="B713" s="204"/>
      <c r="D713" s="198" t="s">
        <v>178</v>
      </c>
      <c r="E713" s="206" t="s">
        <v>5</v>
      </c>
      <c r="F713" s="207" t="s">
        <v>827</v>
      </c>
      <c r="H713" s="208">
        <v>192.08</v>
      </c>
      <c r="L713" s="204"/>
      <c r="M713" s="209"/>
      <c r="N713" s="210"/>
      <c r="O713" s="210"/>
      <c r="P713" s="210"/>
      <c r="Q713" s="210"/>
      <c r="R713" s="210"/>
      <c r="S713" s="210"/>
      <c r="T713" s="211"/>
      <c r="AT713" s="206" t="s">
        <v>178</v>
      </c>
      <c r="AU713" s="206" t="s">
        <v>81</v>
      </c>
      <c r="AV713" s="205" t="s">
        <v>81</v>
      </c>
      <c r="AW713" s="205" t="s">
        <v>35</v>
      </c>
      <c r="AX713" s="205" t="s">
        <v>71</v>
      </c>
      <c r="AY713" s="206" t="s">
        <v>169</v>
      </c>
    </row>
    <row r="714" spans="2:51" s="205" customFormat="1" ht="13.5">
      <c r="B714" s="204"/>
      <c r="D714" s="198" t="s">
        <v>178</v>
      </c>
      <c r="E714" s="206" t="s">
        <v>5</v>
      </c>
      <c r="F714" s="207" t="s">
        <v>823</v>
      </c>
      <c r="H714" s="208">
        <v>74.58</v>
      </c>
      <c r="L714" s="204"/>
      <c r="M714" s="209"/>
      <c r="N714" s="210"/>
      <c r="O714" s="210"/>
      <c r="P714" s="210"/>
      <c r="Q714" s="210"/>
      <c r="R714" s="210"/>
      <c r="S714" s="210"/>
      <c r="T714" s="211"/>
      <c r="AT714" s="206" t="s">
        <v>178</v>
      </c>
      <c r="AU714" s="206" t="s">
        <v>81</v>
      </c>
      <c r="AV714" s="205" t="s">
        <v>81</v>
      </c>
      <c r="AW714" s="205" t="s">
        <v>35</v>
      </c>
      <c r="AX714" s="205" t="s">
        <v>71</v>
      </c>
      <c r="AY714" s="206" t="s">
        <v>169</v>
      </c>
    </row>
    <row r="715" spans="2:51" s="205" customFormat="1" ht="13.5">
      <c r="B715" s="204"/>
      <c r="D715" s="198" t="s">
        <v>178</v>
      </c>
      <c r="E715" s="206" t="s">
        <v>5</v>
      </c>
      <c r="F715" s="207" t="s">
        <v>835</v>
      </c>
      <c r="H715" s="208">
        <v>110.85</v>
      </c>
      <c r="L715" s="204"/>
      <c r="M715" s="209"/>
      <c r="N715" s="210"/>
      <c r="O715" s="210"/>
      <c r="P715" s="210"/>
      <c r="Q715" s="210"/>
      <c r="R715" s="210"/>
      <c r="S715" s="210"/>
      <c r="T715" s="211"/>
      <c r="AT715" s="206" t="s">
        <v>178</v>
      </c>
      <c r="AU715" s="206" t="s">
        <v>81</v>
      </c>
      <c r="AV715" s="205" t="s">
        <v>81</v>
      </c>
      <c r="AW715" s="205" t="s">
        <v>35</v>
      </c>
      <c r="AX715" s="205" t="s">
        <v>71</v>
      </c>
      <c r="AY715" s="206" t="s">
        <v>169</v>
      </c>
    </row>
    <row r="716" spans="2:51" s="205" customFormat="1" ht="13.5">
      <c r="B716" s="204"/>
      <c r="D716" s="198" t="s">
        <v>178</v>
      </c>
      <c r="E716" s="206" t="s">
        <v>5</v>
      </c>
      <c r="F716" s="207" t="s">
        <v>831</v>
      </c>
      <c r="H716" s="208">
        <v>109.77</v>
      </c>
      <c r="L716" s="204"/>
      <c r="M716" s="209"/>
      <c r="N716" s="210"/>
      <c r="O716" s="210"/>
      <c r="P716" s="210"/>
      <c r="Q716" s="210"/>
      <c r="R716" s="210"/>
      <c r="S716" s="210"/>
      <c r="T716" s="211"/>
      <c r="AT716" s="206" t="s">
        <v>178</v>
      </c>
      <c r="AU716" s="206" t="s">
        <v>81</v>
      </c>
      <c r="AV716" s="205" t="s">
        <v>81</v>
      </c>
      <c r="AW716" s="205" t="s">
        <v>35</v>
      </c>
      <c r="AX716" s="205" t="s">
        <v>71</v>
      </c>
      <c r="AY716" s="206" t="s">
        <v>169</v>
      </c>
    </row>
    <row r="717" spans="2:51" s="213" customFormat="1" ht="13.5">
      <c r="B717" s="212"/>
      <c r="D717" s="198" t="s">
        <v>178</v>
      </c>
      <c r="E717" s="214" t="s">
        <v>5</v>
      </c>
      <c r="F717" s="215" t="s">
        <v>181</v>
      </c>
      <c r="H717" s="216">
        <v>487.28</v>
      </c>
      <c r="L717" s="212"/>
      <c r="M717" s="217"/>
      <c r="N717" s="218"/>
      <c r="O717" s="218"/>
      <c r="P717" s="218"/>
      <c r="Q717" s="218"/>
      <c r="R717" s="218"/>
      <c r="S717" s="218"/>
      <c r="T717" s="219"/>
      <c r="AT717" s="214" t="s">
        <v>178</v>
      </c>
      <c r="AU717" s="214" t="s">
        <v>81</v>
      </c>
      <c r="AV717" s="213" t="s">
        <v>176</v>
      </c>
      <c r="AW717" s="213" t="s">
        <v>35</v>
      </c>
      <c r="AX717" s="213" t="s">
        <v>79</v>
      </c>
      <c r="AY717" s="214" t="s">
        <v>169</v>
      </c>
    </row>
    <row r="718" spans="2:65" s="103" customFormat="1" ht="25.5" customHeight="1">
      <c r="B718" s="104"/>
      <c r="C718" s="185">
        <f>MAX($C$106:C717)+1</f>
        <v>113</v>
      </c>
      <c r="D718" s="185" t="s">
        <v>171</v>
      </c>
      <c r="E718" s="186" t="s">
        <v>836</v>
      </c>
      <c r="F718" s="187" t="s">
        <v>837</v>
      </c>
      <c r="G718" s="188" t="s">
        <v>188</v>
      </c>
      <c r="H718" s="189">
        <v>40</v>
      </c>
      <c r="I718" s="87"/>
      <c r="J718" s="190">
        <f>ROUND(I718*H718,2)</f>
        <v>0</v>
      </c>
      <c r="K718" s="187" t="s">
        <v>175</v>
      </c>
      <c r="L718" s="104"/>
      <c r="M718" s="191" t="s">
        <v>5</v>
      </c>
      <c r="N718" s="192" t="s">
        <v>42</v>
      </c>
      <c r="O718" s="105"/>
      <c r="P718" s="193">
        <f>O718*H718</f>
        <v>0</v>
      </c>
      <c r="Q718" s="193">
        <v>0.30075</v>
      </c>
      <c r="R718" s="193">
        <f>Q718*H718</f>
        <v>12.030000000000001</v>
      </c>
      <c r="S718" s="193">
        <v>0</v>
      </c>
      <c r="T718" s="194">
        <f>S718*H718</f>
        <v>0</v>
      </c>
      <c r="AR718" s="93" t="s">
        <v>176</v>
      </c>
      <c r="AT718" s="93" t="s">
        <v>171</v>
      </c>
      <c r="AU718" s="93" t="s">
        <v>81</v>
      </c>
      <c r="AY718" s="93" t="s">
        <v>169</v>
      </c>
      <c r="BE718" s="195">
        <f>IF(N718="základní",J718,0)</f>
        <v>0</v>
      </c>
      <c r="BF718" s="195">
        <f>IF(N718="snížená",J718,0)</f>
        <v>0</v>
      </c>
      <c r="BG718" s="195">
        <f>IF(N718="zákl. přenesená",J718,0)</f>
        <v>0</v>
      </c>
      <c r="BH718" s="195">
        <f>IF(N718="sníž. přenesená",J718,0)</f>
        <v>0</v>
      </c>
      <c r="BI718" s="195">
        <f>IF(N718="nulová",J718,0)</f>
        <v>0</v>
      </c>
      <c r="BJ718" s="93" t="s">
        <v>79</v>
      </c>
      <c r="BK718" s="195">
        <f>ROUND(I718*H718,2)</f>
        <v>0</v>
      </c>
      <c r="BL718" s="93" t="s">
        <v>176</v>
      </c>
      <c r="BM718" s="93" t="s">
        <v>838</v>
      </c>
    </row>
    <row r="719" spans="2:51" s="197" customFormat="1" ht="13.5">
      <c r="B719" s="196"/>
      <c r="D719" s="198" t="s">
        <v>178</v>
      </c>
      <c r="E719" s="199" t="s">
        <v>5</v>
      </c>
      <c r="F719" s="200" t="s">
        <v>839</v>
      </c>
      <c r="H719" s="199" t="s">
        <v>5</v>
      </c>
      <c r="L719" s="196"/>
      <c r="M719" s="201"/>
      <c r="N719" s="202"/>
      <c r="O719" s="202"/>
      <c r="P719" s="202"/>
      <c r="Q719" s="202"/>
      <c r="R719" s="202"/>
      <c r="S719" s="202"/>
      <c r="T719" s="203"/>
      <c r="AT719" s="199" t="s">
        <v>178</v>
      </c>
      <c r="AU719" s="199" t="s">
        <v>81</v>
      </c>
      <c r="AV719" s="197" t="s">
        <v>79</v>
      </c>
      <c r="AW719" s="197" t="s">
        <v>35</v>
      </c>
      <c r="AX719" s="197" t="s">
        <v>71</v>
      </c>
      <c r="AY719" s="199" t="s">
        <v>169</v>
      </c>
    </row>
    <row r="720" spans="2:51" s="205" customFormat="1" ht="13.5">
      <c r="B720" s="204"/>
      <c r="D720" s="198" t="s">
        <v>178</v>
      </c>
      <c r="E720" s="206" t="s">
        <v>5</v>
      </c>
      <c r="F720" s="207" t="s">
        <v>340</v>
      </c>
      <c r="H720" s="208">
        <v>40</v>
      </c>
      <c r="L720" s="204"/>
      <c r="M720" s="209"/>
      <c r="N720" s="210"/>
      <c r="O720" s="210"/>
      <c r="P720" s="210"/>
      <c r="Q720" s="210"/>
      <c r="R720" s="210"/>
      <c r="S720" s="210"/>
      <c r="T720" s="211"/>
      <c r="AT720" s="206" t="s">
        <v>178</v>
      </c>
      <c r="AU720" s="206" t="s">
        <v>81</v>
      </c>
      <c r="AV720" s="205" t="s">
        <v>81</v>
      </c>
      <c r="AW720" s="205" t="s">
        <v>35</v>
      </c>
      <c r="AX720" s="205" t="s">
        <v>71</v>
      </c>
      <c r="AY720" s="206" t="s">
        <v>169</v>
      </c>
    </row>
    <row r="721" spans="2:51" s="213" customFormat="1" ht="13.5">
      <c r="B721" s="212"/>
      <c r="D721" s="198" t="s">
        <v>178</v>
      </c>
      <c r="E721" s="214" t="s">
        <v>5</v>
      </c>
      <c r="F721" s="215" t="s">
        <v>181</v>
      </c>
      <c r="H721" s="216">
        <v>40</v>
      </c>
      <c r="L721" s="212"/>
      <c r="M721" s="217"/>
      <c r="N721" s="218"/>
      <c r="O721" s="218"/>
      <c r="P721" s="218"/>
      <c r="Q721" s="218"/>
      <c r="R721" s="218"/>
      <c r="S721" s="218"/>
      <c r="T721" s="219"/>
      <c r="AT721" s="214" t="s">
        <v>178</v>
      </c>
      <c r="AU721" s="214" t="s">
        <v>81</v>
      </c>
      <c r="AV721" s="213" t="s">
        <v>176</v>
      </c>
      <c r="AW721" s="213" t="s">
        <v>35</v>
      </c>
      <c r="AX721" s="213" t="s">
        <v>79</v>
      </c>
      <c r="AY721" s="214" t="s">
        <v>169</v>
      </c>
    </row>
    <row r="722" spans="2:65" s="103" customFormat="1" ht="25.5" customHeight="1">
      <c r="B722" s="104"/>
      <c r="C722" s="185">
        <f>MAX($C$106:C721)+1</f>
        <v>114</v>
      </c>
      <c r="D722" s="185" t="s">
        <v>171</v>
      </c>
      <c r="E722" s="186" t="s">
        <v>840</v>
      </c>
      <c r="F722" s="187" t="s">
        <v>841</v>
      </c>
      <c r="G722" s="188" t="s">
        <v>199</v>
      </c>
      <c r="H722" s="189">
        <v>160</v>
      </c>
      <c r="I722" s="87"/>
      <c r="J722" s="190">
        <f>ROUND(I722*H722,2)</f>
        <v>0</v>
      </c>
      <c r="K722" s="187" t="s">
        <v>175</v>
      </c>
      <c r="L722" s="104"/>
      <c r="M722" s="191" t="s">
        <v>5</v>
      </c>
      <c r="N722" s="192" t="s">
        <v>42</v>
      </c>
      <c r="O722" s="105"/>
      <c r="P722" s="193">
        <f>O722*H722</f>
        <v>0</v>
      </c>
      <c r="Q722" s="193">
        <v>0.22445</v>
      </c>
      <c r="R722" s="193">
        <f>Q722*H722</f>
        <v>35.912</v>
      </c>
      <c r="S722" s="193">
        <v>0</v>
      </c>
      <c r="T722" s="194">
        <f>S722*H722</f>
        <v>0</v>
      </c>
      <c r="AR722" s="93" t="s">
        <v>176</v>
      </c>
      <c r="AT722" s="93" t="s">
        <v>171</v>
      </c>
      <c r="AU722" s="93" t="s">
        <v>81</v>
      </c>
      <c r="AY722" s="93" t="s">
        <v>169</v>
      </c>
      <c r="BE722" s="195">
        <f>IF(N722="základní",J722,0)</f>
        <v>0</v>
      </c>
      <c r="BF722" s="195">
        <f>IF(N722="snížená",J722,0)</f>
        <v>0</v>
      </c>
      <c r="BG722" s="195">
        <f>IF(N722="zákl. přenesená",J722,0)</f>
        <v>0</v>
      </c>
      <c r="BH722" s="195">
        <f>IF(N722="sníž. přenesená",J722,0)</f>
        <v>0</v>
      </c>
      <c r="BI722" s="195">
        <f>IF(N722="nulová",J722,0)</f>
        <v>0</v>
      </c>
      <c r="BJ722" s="93" t="s">
        <v>79</v>
      </c>
      <c r="BK722" s="195">
        <f>ROUND(I722*H722,2)</f>
        <v>0</v>
      </c>
      <c r="BL722" s="93" t="s">
        <v>176</v>
      </c>
      <c r="BM722" s="93" t="s">
        <v>842</v>
      </c>
    </row>
    <row r="723" spans="2:51" s="197" customFormat="1" ht="13.5">
      <c r="B723" s="196"/>
      <c r="D723" s="198" t="s">
        <v>178</v>
      </c>
      <c r="E723" s="199" t="s">
        <v>5</v>
      </c>
      <c r="F723" s="200" t="s">
        <v>843</v>
      </c>
      <c r="H723" s="199" t="s">
        <v>5</v>
      </c>
      <c r="L723" s="196"/>
      <c r="M723" s="201"/>
      <c r="N723" s="202"/>
      <c r="O723" s="202"/>
      <c r="P723" s="202"/>
      <c r="Q723" s="202"/>
      <c r="R723" s="202"/>
      <c r="S723" s="202"/>
      <c r="T723" s="203"/>
      <c r="AT723" s="199" t="s">
        <v>178</v>
      </c>
      <c r="AU723" s="199" t="s">
        <v>81</v>
      </c>
      <c r="AV723" s="197" t="s">
        <v>79</v>
      </c>
      <c r="AW723" s="197" t="s">
        <v>35</v>
      </c>
      <c r="AX723" s="197" t="s">
        <v>71</v>
      </c>
      <c r="AY723" s="199" t="s">
        <v>169</v>
      </c>
    </row>
    <row r="724" spans="2:51" s="205" customFormat="1" ht="13.5">
      <c r="B724" s="204"/>
      <c r="D724" s="198" t="s">
        <v>178</v>
      </c>
      <c r="E724" s="206" t="s">
        <v>5</v>
      </c>
      <c r="F724" s="207" t="s">
        <v>844</v>
      </c>
      <c r="H724" s="208">
        <v>160</v>
      </c>
      <c r="L724" s="204"/>
      <c r="M724" s="209"/>
      <c r="N724" s="210"/>
      <c r="O724" s="210"/>
      <c r="P724" s="210"/>
      <c r="Q724" s="210"/>
      <c r="R724" s="210"/>
      <c r="S724" s="210"/>
      <c r="T724" s="211"/>
      <c r="AT724" s="206" t="s">
        <v>178</v>
      </c>
      <c r="AU724" s="206" t="s">
        <v>81</v>
      </c>
      <c r="AV724" s="205" t="s">
        <v>81</v>
      </c>
      <c r="AW724" s="205" t="s">
        <v>35</v>
      </c>
      <c r="AX724" s="205" t="s">
        <v>71</v>
      </c>
      <c r="AY724" s="206" t="s">
        <v>169</v>
      </c>
    </row>
    <row r="725" spans="2:51" s="213" customFormat="1" ht="13.5">
      <c r="B725" s="212"/>
      <c r="D725" s="198" t="s">
        <v>178</v>
      </c>
      <c r="E725" s="214" t="s">
        <v>5</v>
      </c>
      <c r="F725" s="215" t="s">
        <v>181</v>
      </c>
      <c r="H725" s="216">
        <v>160</v>
      </c>
      <c r="L725" s="212"/>
      <c r="M725" s="217"/>
      <c r="N725" s="218"/>
      <c r="O725" s="218"/>
      <c r="P725" s="218"/>
      <c r="Q725" s="218"/>
      <c r="R725" s="218"/>
      <c r="S725" s="218"/>
      <c r="T725" s="219"/>
      <c r="AT725" s="214" t="s">
        <v>178</v>
      </c>
      <c r="AU725" s="214" t="s">
        <v>81</v>
      </c>
      <c r="AV725" s="213" t="s">
        <v>176</v>
      </c>
      <c r="AW725" s="213" t="s">
        <v>35</v>
      </c>
      <c r="AX725" s="213" t="s">
        <v>79</v>
      </c>
      <c r="AY725" s="214" t="s">
        <v>169</v>
      </c>
    </row>
    <row r="726" spans="2:63" s="173" customFormat="1" ht="29.85" customHeight="1">
      <c r="B726" s="172"/>
      <c r="D726" s="174" t="s">
        <v>70</v>
      </c>
      <c r="E726" s="183" t="s">
        <v>232</v>
      </c>
      <c r="F726" s="183" t="s">
        <v>845</v>
      </c>
      <c r="J726" s="184">
        <f>BK726</f>
        <v>0</v>
      </c>
      <c r="L726" s="172"/>
      <c r="M726" s="177"/>
      <c r="N726" s="178"/>
      <c r="O726" s="178"/>
      <c r="P726" s="179">
        <f>SUM(P727:P819)</f>
        <v>0</v>
      </c>
      <c r="Q726" s="178"/>
      <c r="R726" s="179">
        <f>SUM(R727:R819)</f>
        <v>0.79475972</v>
      </c>
      <c r="S726" s="178"/>
      <c r="T726" s="180">
        <f>SUM(T727:T819)</f>
        <v>31.856955000000003</v>
      </c>
      <c r="AR726" s="174" t="s">
        <v>79</v>
      </c>
      <c r="AT726" s="181" t="s">
        <v>70</v>
      </c>
      <c r="AU726" s="181" t="s">
        <v>79</v>
      </c>
      <c r="AY726" s="174" t="s">
        <v>169</v>
      </c>
      <c r="BK726" s="182">
        <f>SUM(BK727:BK819)</f>
        <v>0</v>
      </c>
    </row>
    <row r="727" spans="2:65" s="103" customFormat="1" ht="38.25" customHeight="1">
      <c r="B727" s="104"/>
      <c r="C727" s="185">
        <f>MAX($C$106:C726)+1</f>
        <v>115</v>
      </c>
      <c r="D727" s="185" t="s">
        <v>171</v>
      </c>
      <c r="E727" s="186" t="s">
        <v>846</v>
      </c>
      <c r="F727" s="187" t="s">
        <v>847</v>
      </c>
      <c r="G727" s="188" t="s">
        <v>188</v>
      </c>
      <c r="H727" s="189">
        <v>300</v>
      </c>
      <c r="I727" s="87"/>
      <c r="J727" s="190">
        <f>ROUND(I727*H727,2)</f>
        <v>0</v>
      </c>
      <c r="K727" s="187" t="s">
        <v>175</v>
      </c>
      <c r="L727" s="104"/>
      <c r="M727" s="191" t="s">
        <v>5</v>
      </c>
      <c r="N727" s="192" t="s">
        <v>42</v>
      </c>
      <c r="O727" s="105"/>
      <c r="P727" s="193">
        <f>O727*H727</f>
        <v>0</v>
      </c>
      <c r="Q727" s="193">
        <v>0</v>
      </c>
      <c r="R727" s="193">
        <f>Q727*H727</f>
        <v>0</v>
      </c>
      <c r="S727" s="193">
        <v>0</v>
      </c>
      <c r="T727" s="194">
        <f>S727*H727</f>
        <v>0</v>
      </c>
      <c r="AR727" s="93" t="s">
        <v>176</v>
      </c>
      <c r="AT727" s="93" t="s">
        <v>171</v>
      </c>
      <c r="AU727" s="93" t="s">
        <v>81</v>
      </c>
      <c r="AY727" s="93" t="s">
        <v>169</v>
      </c>
      <c r="BE727" s="195">
        <f>IF(N727="základní",J727,0)</f>
        <v>0</v>
      </c>
      <c r="BF727" s="195">
        <f>IF(N727="snížená",J727,0)</f>
        <v>0</v>
      </c>
      <c r="BG727" s="195">
        <f>IF(N727="zákl. přenesená",J727,0)</f>
        <v>0</v>
      </c>
      <c r="BH727" s="195">
        <f>IF(N727="sníž. přenesená",J727,0)</f>
        <v>0</v>
      </c>
      <c r="BI727" s="195">
        <f>IF(N727="nulová",J727,0)</f>
        <v>0</v>
      </c>
      <c r="BJ727" s="93" t="s">
        <v>79</v>
      </c>
      <c r="BK727" s="195">
        <f>ROUND(I727*H727,2)</f>
        <v>0</v>
      </c>
      <c r="BL727" s="93" t="s">
        <v>176</v>
      </c>
      <c r="BM727" s="93" t="s">
        <v>848</v>
      </c>
    </row>
    <row r="728" spans="2:47" s="103" customFormat="1" ht="67.5">
      <c r="B728" s="104"/>
      <c r="D728" s="198" t="s">
        <v>207</v>
      </c>
      <c r="F728" s="220" t="s">
        <v>849</v>
      </c>
      <c r="L728" s="104"/>
      <c r="M728" s="221"/>
      <c r="N728" s="105"/>
      <c r="O728" s="105"/>
      <c r="P728" s="105"/>
      <c r="Q728" s="105"/>
      <c r="R728" s="105"/>
      <c r="S728" s="105"/>
      <c r="T728" s="222"/>
      <c r="AT728" s="93" t="s">
        <v>207</v>
      </c>
      <c r="AU728" s="93" t="s">
        <v>81</v>
      </c>
    </row>
    <row r="729" spans="2:65" s="103" customFormat="1" ht="38.25" customHeight="1">
      <c r="B729" s="104"/>
      <c r="C729" s="185">
        <f>MAX($C$106:C728)+1</f>
        <v>116</v>
      </c>
      <c r="D729" s="185" t="s">
        <v>171</v>
      </c>
      <c r="E729" s="186" t="s">
        <v>850</v>
      </c>
      <c r="F729" s="187" t="s">
        <v>851</v>
      </c>
      <c r="G729" s="188" t="s">
        <v>188</v>
      </c>
      <c r="H729" s="189">
        <v>6000</v>
      </c>
      <c r="I729" s="87"/>
      <c r="J729" s="190">
        <f>ROUND(I729*H729,2)</f>
        <v>0</v>
      </c>
      <c r="K729" s="187" t="s">
        <v>175</v>
      </c>
      <c r="L729" s="104"/>
      <c r="M729" s="191" t="s">
        <v>5</v>
      </c>
      <c r="N729" s="192" t="s">
        <v>42</v>
      </c>
      <c r="O729" s="105"/>
      <c r="P729" s="193">
        <f>O729*H729</f>
        <v>0</v>
      </c>
      <c r="Q729" s="193">
        <v>0</v>
      </c>
      <c r="R729" s="193">
        <f>Q729*H729</f>
        <v>0</v>
      </c>
      <c r="S729" s="193">
        <v>0</v>
      </c>
      <c r="T729" s="194">
        <f>S729*H729</f>
        <v>0</v>
      </c>
      <c r="AR729" s="93" t="s">
        <v>176</v>
      </c>
      <c r="AT729" s="93" t="s">
        <v>171</v>
      </c>
      <c r="AU729" s="93" t="s">
        <v>81</v>
      </c>
      <c r="AY729" s="93" t="s">
        <v>169</v>
      </c>
      <c r="BE729" s="195">
        <f>IF(N729="základní",J729,0)</f>
        <v>0</v>
      </c>
      <c r="BF729" s="195">
        <f>IF(N729="snížená",J729,0)</f>
        <v>0</v>
      </c>
      <c r="BG729" s="195">
        <f>IF(N729="zákl. přenesená",J729,0)</f>
        <v>0</v>
      </c>
      <c r="BH729" s="195">
        <f>IF(N729="sníž. přenesená",J729,0)</f>
        <v>0</v>
      </c>
      <c r="BI729" s="195">
        <f>IF(N729="nulová",J729,0)</f>
        <v>0</v>
      </c>
      <c r="BJ729" s="93" t="s">
        <v>79</v>
      </c>
      <c r="BK729" s="195">
        <f>ROUND(I729*H729,2)</f>
        <v>0</v>
      </c>
      <c r="BL729" s="93" t="s">
        <v>176</v>
      </c>
      <c r="BM729" s="93" t="s">
        <v>852</v>
      </c>
    </row>
    <row r="730" spans="2:47" s="103" customFormat="1" ht="67.5">
      <c r="B730" s="104"/>
      <c r="D730" s="198" t="s">
        <v>207</v>
      </c>
      <c r="F730" s="220" t="s">
        <v>849</v>
      </c>
      <c r="L730" s="104"/>
      <c r="M730" s="221"/>
      <c r="N730" s="105"/>
      <c r="O730" s="105"/>
      <c r="P730" s="105"/>
      <c r="Q730" s="105"/>
      <c r="R730" s="105"/>
      <c r="S730" s="105"/>
      <c r="T730" s="222"/>
      <c r="AT730" s="93" t="s">
        <v>207</v>
      </c>
      <c r="AU730" s="93" t="s">
        <v>81</v>
      </c>
    </row>
    <row r="731" spans="2:51" s="205" customFormat="1" ht="13.5">
      <c r="B731" s="204"/>
      <c r="D731" s="198" t="s">
        <v>178</v>
      </c>
      <c r="F731" s="207" t="s">
        <v>853</v>
      </c>
      <c r="H731" s="208">
        <v>6000</v>
      </c>
      <c r="L731" s="204"/>
      <c r="M731" s="209"/>
      <c r="N731" s="210"/>
      <c r="O731" s="210"/>
      <c r="P731" s="210"/>
      <c r="Q731" s="210"/>
      <c r="R731" s="210"/>
      <c r="S731" s="210"/>
      <c r="T731" s="211"/>
      <c r="AT731" s="206" t="s">
        <v>178</v>
      </c>
      <c r="AU731" s="206" t="s">
        <v>81</v>
      </c>
      <c r="AV731" s="205" t="s">
        <v>81</v>
      </c>
      <c r="AW731" s="205" t="s">
        <v>6</v>
      </c>
      <c r="AX731" s="205" t="s">
        <v>79</v>
      </c>
      <c r="AY731" s="206" t="s">
        <v>169</v>
      </c>
    </row>
    <row r="732" spans="2:65" s="103" customFormat="1" ht="38.25" customHeight="1">
      <c r="B732" s="104"/>
      <c r="C732" s="185">
        <f>MAX($C$106:C731)+1</f>
        <v>117</v>
      </c>
      <c r="D732" s="185" t="s">
        <v>171</v>
      </c>
      <c r="E732" s="186" t="s">
        <v>854</v>
      </c>
      <c r="F732" s="187" t="s">
        <v>855</v>
      </c>
      <c r="G732" s="188" t="s">
        <v>188</v>
      </c>
      <c r="H732" s="189">
        <v>300</v>
      </c>
      <c r="I732" s="87"/>
      <c r="J732" s="190">
        <f>ROUND(I732*H732,2)</f>
        <v>0</v>
      </c>
      <c r="K732" s="187" t="s">
        <v>175</v>
      </c>
      <c r="L732" s="104"/>
      <c r="M732" s="191" t="s">
        <v>5</v>
      </c>
      <c r="N732" s="192" t="s">
        <v>42</v>
      </c>
      <c r="O732" s="105"/>
      <c r="P732" s="193">
        <f>O732*H732</f>
        <v>0</v>
      </c>
      <c r="Q732" s="193">
        <v>0</v>
      </c>
      <c r="R732" s="193">
        <f>Q732*H732</f>
        <v>0</v>
      </c>
      <c r="S732" s="193">
        <v>0</v>
      </c>
      <c r="T732" s="194">
        <f>S732*H732</f>
        <v>0</v>
      </c>
      <c r="AR732" s="93" t="s">
        <v>176</v>
      </c>
      <c r="AT732" s="93" t="s">
        <v>171</v>
      </c>
      <c r="AU732" s="93" t="s">
        <v>81</v>
      </c>
      <c r="AY732" s="93" t="s">
        <v>169</v>
      </c>
      <c r="BE732" s="195">
        <f>IF(N732="základní",J732,0)</f>
        <v>0</v>
      </c>
      <c r="BF732" s="195">
        <f>IF(N732="snížená",J732,0)</f>
        <v>0</v>
      </c>
      <c r="BG732" s="195">
        <f>IF(N732="zákl. přenesená",J732,0)</f>
        <v>0</v>
      </c>
      <c r="BH732" s="195">
        <f>IF(N732="sníž. přenesená",J732,0)</f>
        <v>0</v>
      </c>
      <c r="BI732" s="195">
        <f>IF(N732="nulová",J732,0)</f>
        <v>0</v>
      </c>
      <c r="BJ732" s="93" t="s">
        <v>79</v>
      </c>
      <c r="BK732" s="195">
        <f>ROUND(I732*H732,2)</f>
        <v>0</v>
      </c>
      <c r="BL732" s="93" t="s">
        <v>176</v>
      </c>
      <c r="BM732" s="93" t="s">
        <v>856</v>
      </c>
    </row>
    <row r="733" spans="2:47" s="103" customFormat="1" ht="27">
      <c r="B733" s="104"/>
      <c r="D733" s="198" t="s">
        <v>207</v>
      </c>
      <c r="F733" s="220" t="s">
        <v>857</v>
      </c>
      <c r="L733" s="104"/>
      <c r="M733" s="221"/>
      <c r="N733" s="105"/>
      <c r="O733" s="105"/>
      <c r="P733" s="105"/>
      <c r="Q733" s="105"/>
      <c r="R733" s="105"/>
      <c r="S733" s="105"/>
      <c r="T733" s="222"/>
      <c r="AT733" s="93" t="s">
        <v>207</v>
      </c>
      <c r="AU733" s="93" t="s">
        <v>81</v>
      </c>
    </row>
    <row r="734" spans="2:65" s="103" customFormat="1" ht="25.5" customHeight="1">
      <c r="B734" s="104"/>
      <c r="C734" s="185">
        <f>MAX($C$106:C733)+1</f>
        <v>118</v>
      </c>
      <c r="D734" s="185" t="s">
        <v>171</v>
      </c>
      <c r="E734" s="186" t="s">
        <v>858</v>
      </c>
      <c r="F734" s="187" t="s">
        <v>859</v>
      </c>
      <c r="G734" s="188" t="s">
        <v>174</v>
      </c>
      <c r="H734" s="189">
        <v>2</v>
      </c>
      <c r="I734" s="87"/>
      <c r="J734" s="190">
        <f>ROUND(I734*H734,2)</f>
        <v>0</v>
      </c>
      <c r="K734" s="187" t="s">
        <v>5</v>
      </c>
      <c r="L734" s="104"/>
      <c r="M734" s="191" t="s">
        <v>5</v>
      </c>
      <c r="N734" s="192" t="s">
        <v>42</v>
      </c>
      <c r="O734" s="105"/>
      <c r="P734" s="193">
        <f>O734*H734</f>
        <v>0</v>
      </c>
      <c r="Q734" s="193">
        <v>0</v>
      </c>
      <c r="R734" s="193">
        <f>Q734*H734</f>
        <v>0</v>
      </c>
      <c r="S734" s="193">
        <v>0</v>
      </c>
      <c r="T734" s="194">
        <f>S734*H734</f>
        <v>0</v>
      </c>
      <c r="AR734" s="93" t="s">
        <v>176</v>
      </c>
      <c r="AT734" s="93" t="s">
        <v>171</v>
      </c>
      <c r="AU734" s="93" t="s">
        <v>81</v>
      </c>
      <c r="AY734" s="93" t="s">
        <v>169</v>
      </c>
      <c r="BE734" s="195">
        <f>IF(N734="základní",J734,0)</f>
        <v>0</v>
      </c>
      <c r="BF734" s="195">
        <f>IF(N734="snížená",J734,0)</f>
        <v>0</v>
      </c>
      <c r="BG734" s="195">
        <f>IF(N734="zákl. přenesená",J734,0)</f>
        <v>0</v>
      </c>
      <c r="BH734" s="195">
        <f>IF(N734="sníž. přenesená",J734,0)</f>
        <v>0</v>
      </c>
      <c r="BI734" s="195">
        <f>IF(N734="nulová",J734,0)</f>
        <v>0</v>
      </c>
      <c r="BJ734" s="93" t="s">
        <v>79</v>
      </c>
      <c r="BK734" s="195">
        <f>ROUND(I734*H734,2)</f>
        <v>0</v>
      </c>
      <c r="BL734" s="93" t="s">
        <v>176</v>
      </c>
      <c r="BM734" s="93" t="s">
        <v>860</v>
      </c>
    </row>
    <row r="735" spans="2:65" s="103" customFormat="1" ht="38.25" customHeight="1">
      <c r="B735" s="104"/>
      <c r="C735" s="185">
        <f>MAX($C$106:C734)+1</f>
        <v>119</v>
      </c>
      <c r="D735" s="185" t="s">
        <v>171</v>
      </c>
      <c r="E735" s="186" t="s">
        <v>861</v>
      </c>
      <c r="F735" s="187" t="s">
        <v>862</v>
      </c>
      <c r="G735" s="188" t="s">
        <v>174</v>
      </c>
      <c r="H735" s="189">
        <v>2</v>
      </c>
      <c r="I735" s="87"/>
      <c r="J735" s="190">
        <f>ROUND(I735*H735,2)</f>
        <v>0</v>
      </c>
      <c r="K735" s="187" t="s">
        <v>5</v>
      </c>
      <c r="L735" s="104"/>
      <c r="M735" s="191" t="s">
        <v>5</v>
      </c>
      <c r="N735" s="192" t="s">
        <v>42</v>
      </c>
      <c r="O735" s="105"/>
      <c r="P735" s="193">
        <f>O735*H735</f>
        <v>0</v>
      </c>
      <c r="Q735" s="193">
        <v>0</v>
      </c>
      <c r="R735" s="193">
        <f>Q735*H735</f>
        <v>0</v>
      </c>
      <c r="S735" s="193">
        <v>0</v>
      </c>
      <c r="T735" s="194">
        <f>S735*H735</f>
        <v>0</v>
      </c>
      <c r="AR735" s="93" t="s">
        <v>176</v>
      </c>
      <c r="AT735" s="93" t="s">
        <v>171</v>
      </c>
      <c r="AU735" s="93" t="s">
        <v>81</v>
      </c>
      <c r="AY735" s="93" t="s">
        <v>169</v>
      </c>
      <c r="BE735" s="195">
        <f>IF(N735="základní",J735,0)</f>
        <v>0</v>
      </c>
      <c r="BF735" s="195">
        <f>IF(N735="snížená",J735,0)</f>
        <v>0</v>
      </c>
      <c r="BG735" s="195">
        <f>IF(N735="zákl. přenesená",J735,0)</f>
        <v>0</v>
      </c>
      <c r="BH735" s="195">
        <f>IF(N735="sníž. přenesená",J735,0)</f>
        <v>0</v>
      </c>
      <c r="BI735" s="195">
        <f>IF(N735="nulová",J735,0)</f>
        <v>0</v>
      </c>
      <c r="BJ735" s="93" t="s">
        <v>79</v>
      </c>
      <c r="BK735" s="195">
        <f>ROUND(I735*H735,2)</f>
        <v>0</v>
      </c>
      <c r="BL735" s="93" t="s">
        <v>176</v>
      </c>
      <c r="BM735" s="93" t="s">
        <v>863</v>
      </c>
    </row>
    <row r="736" spans="2:65" s="103" customFormat="1" ht="25.5" customHeight="1">
      <c r="B736" s="104"/>
      <c r="C736" s="185">
        <f>MAX($C$106:C735)+1</f>
        <v>120</v>
      </c>
      <c r="D736" s="185" t="s">
        <v>171</v>
      </c>
      <c r="E736" s="186" t="s">
        <v>864</v>
      </c>
      <c r="F736" s="187" t="s">
        <v>865</v>
      </c>
      <c r="G736" s="188" t="s">
        <v>686</v>
      </c>
      <c r="H736" s="189">
        <v>1</v>
      </c>
      <c r="I736" s="87"/>
      <c r="J736" s="190">
        <f>ROUND(I736*H736,2)</f>
        <v>0</v>
      </c>
      <c r="K736" s="187" t="s">
        <v>5</v>
      </c>
      <c r="L736" s="104"/>
      <c r="M736" s="191" t="s">
        <v>5</v>
      </c>
      <c r="N736" s="192" t="s">
        <v>42</v>
      </c>
      <c r="O736" s="105"/>
      <c r="P736" s="193">
        <f>O736*H736</f>
        <v>0</v>
      </c>
      <c r="Q736" s="193">
        <v>0</v>
      </c>
      <c r="R736" s="193">
        <f>Q736*H736</f>
        <v>0</v>
      </c>
      <c r="S736" s="193">
        <v>0</v>
      </c>
      <c r="T736" s="194">
        <f>S736*H736</f>
        <v>0</v>
      </c>
      <c r="AR736" s="93" t="s">
        <v>176</v>
      </c>
      <c r="AT736" s="93" t="s">
        <v>171</v>
      </c>
      <c r="AU736" s="93" t="s">
        <v>81</v>
      </c>
      <c r="AY736" s="93" t="s">
        <v>169</v>
      </c>
      <c r="BE736" s="195">
        <f>IF(N736="základní",J736,0)</f>
        <v>0</v>
      </c>
      <c r="BF736" s="195">
        <f>IF(N736="snížená",J736,0)</f>
        <v>0</v>
      </c>
      <c r="BG736" s="195">
        <f>IF(N736="zákl. přenesená",J736,0)</f>
        <v>0</v>
      </c>
      <c r="BH736" s="195">
        <f>IF(N736="sníž. přenesená",J736,0)</f>
        <v>0</v>
      </c>
      <c r="BI736" s="195">
        <f>IF(N736="nulová",J736,0)</f>
        <v>0</v>
      </c>
      <c r="BJ736" s="93" t="s">
        <v>79</v>
      </c>
      <c r="BK736" s="195">
        <f>ROUND(I736*H736,2)</f>
        <v>0</v>
      </c>
      <c r="BL736" s="93" t="s">
        <v>176</v>
      </c>
      <c r="BM736" s="93" t="s">
        <v>866</v>
      </c>
    </row>
    <row r="737" spans="2:65" s="103" customFormat="1" ht="25.5" customHeight="1">
      <c r="B737" s="104"/>
      <c r="C737" s="185">
        <f>MAX($C$106:C736)+1</f>
        <v>121</v>
      </c>
      <c r="D737" s="185" t="s">
        <v>171</v>
      </c>
      <c r="E737" s="186" t="s">
        <v>868</v>
      </c>
      <c r="F737" s="187" t="s">
        <v>869</v>
      </c>
      <c r="G737" s="188" t="s">
        <v>188</v>
      </c>
      <c r="H737" s="189">
        <v>300</v>
      </c>
      <c r="I737" s="87"/>
      <c r="J737" s="190">
        <f>ROUND(I737*H737,2)</f>
        <v>0</v>
      </c>
      <c r="K737" s="187" t="s">
        <v>175</v>
      </c>
      <c r="L737" s="104"/>
      <c r="M737" s="191" t="s">
        <v>5</v>
      </c>
      <c r="N737" s="192" t="s">
        <v>42</v>
      </c>
      <c r="O737" s="105"/>
      <c r="P737" s="193">
        <f>O737*H737</f>
        <v>0</v>
      </c>
      <c r="Q737" s="193">
        <v>0</v>
      </c>
      <c r="R737" s="193">
        <f>Q737*H737</f>
        <v>0</v>
      </c>
      <c r="S737" s="193">
        <v>0</v>
      </c>
      <c r="T737" s="194">
        <f>S737*H737</f>
        <v>0</v>
      </c>
      <c r="AR737" s="93" t="s">
        <v>176</v>
      </c>
      <c r="AT737" s="93" t="s">
        <v>171</v>
      </c>
      <c r="AU737" s="93" t="s">
        <v>81</v>
      </c>
      <c r="AY737" s="93" t="s">
        <v>169</v>
      </c>
      <c r="BE737" s="195">
        <f>IF(N737="základní",J737,0)</f>
        <v>0</v>
      </c>
      <c r="BF737" s="195">
        <f>IF(N737="snížená",J737,0)</f>
        <v>0</v>
      </c>
      <c r="BG737" s="195">
        <f>IF(N737="zákl. přenesená",J737,0)</f>
        <v>0</v>
      </c>
      <c r="BH737" s="195">
        <f>IF(N737="sníž. přenesená",J737,0)</f>
        <v>0</v>
      </c>
      <c r="BI737" s="195">
        <f>IF(N737="nulová",J737,0)</f>
        <v>0</v>
      </c>
      <c r="BJ737" s="93" t="s">
        <v>79</v>
      </c>
      <c r="BK737" s="195">
        <f>ROUND(I737*H737,2)</f>
        <v>0</v>
      </c>
      <c r="BL737" s="93" t="s">
        <v>176</v>
      </c>
      <c r="BM737" s="93" t="s">
        <v>870</v>
      </c>
    </row>
    <row r="738" spans="2:47" s="103" customFormat="1" ht="40.5">
      <c r="B738" s="104"/>
      <c r="D738" s="198" t="s">
        <v>207</v>
      </c>
      <c r="F738" s="220" t="s">
        <v>871</v>
      </c>
      <c r="L738" s="104"/>
      <c r="M738" s="221"/>
      <c r="N738" s="105"/>
      <c r="O738" s="105"/>
      <c r="P738" s="105"/>
      <c r="Q738" s="105"/>
      <c r="R738" s="105"/>
      <c r="S738" s="105"/>
      <c r="T738" s="222"/>
      <c r="AT738" s="93" t="s">
        <v>207</v>
      </c>
      <c r="AU738" s="93" t="s">
        <v>81</v>
      </c>
    </row>
    <row r="739" spans="2:65" s="103" customFormat="1" ht="25.5" customHeight="1">
      <c r="B739" s="104"/>
      <c r="C739" s="185">
        <f>MAX($C$106:C738)+1</f>
        <v>122</v>
      </c>
      <c r="D739" s="185" t="s">
        <v>171</v>
      </c>
      <c r="E739" s="186" t="s">
        <v>872</v>
      </c>
      <c r="F739" s="187" t="s">
        <v>873</v>
      </c>
      <c r="G739" s="188" t="s">
        <v>188</v>
      </c>
      <c r="H739" s="189">
        <v>6000</v>
      </c>
      <c r="I739" s="87"/>
      <c r="J739" s="190">
        <f>ROUND(I739*H739,2)</f>
        <v>0</v>
      </c>
      <c r="K739" s="187" t="s">
        <v>175</v>
      </c>
      <c r="L739" s="104"/>
      <c r="M739" s="191" t="s">
        <v>5</v>
      </c>
      <c r="N739" s="192" t="s">
        <v>42</v>
      </c>
      <c r="O739" s="105"/>
      <c r="P739" s="193">
        <f>O739*H739</f>
        <v>0</v>
      </c>
      <c r="Q739" s="193">
        <v>0</v>
      </c>
      <c r="R739" s="193">
        <f>Q739*H739</f>
        <v>0</v>
      </c>
      <c r="S739" s="193">
        <v>0</v>
      </c>
      <c r="T739" s="194">
        <f>S739*H739</f>
        <v>0</v>
      </c>
      <c r="AR739" s="93" t="s">
        <v>176</v>
      </c>
      <c r="AT739" s="93" t="s">
        <v>171</v>
      </c>
      <c r="AU739" s="93" t="s">
        <v>81</v>
      </c>
      <c r="AY739" s="93" t="s">
        <v>169</v>
      </c>
      <c r="BE739" s="195">
        <f>IF(N739="základní",J739,0)</f>
        <v>0</v>
      </c>
      <c r="BF739" s="195">
        <f>IF(N739="snížená",J739,0)</f>
        <v>0</v>
      </c>
      <c r="BG739" s="195">
        <f>IF(N739="zákl. přenesená",J739,0)</f>
        <v>0</v>
      </c>
      <c r="BH739" s="195">
        <f>IF(N739="sníž. přenesená",J739,0)</f>
        <v>0</v>
      </c>
      <c r="BI739" s="195">
        <f>IF(N739="nulová",J739,0)</f>
        <v>0</v>
      </c>
      <c r="BJ739" s="93" t="s">
        <v>79</v>
      </c>
      <c r="BK739" s="195">
        <f>ROUND(I739*H739,2)</f>
        <v>0</v>
      </c>
      <c r="BL739" s="93" t="s">
        <v>176</v>
      </c>
      <c r="BM739" s="93" t="s">
        <v>874</v>
      </c>
    </row>
    <row r="740" spans="2:47" s="103" customFormat="1" ht="40.5">
      <c r="B740" s="104"/>
      <c r="D740" s="198" t="s">
        <v>207</v>
      </c>
      <c r="F740" s="220" t="s">
        <v>871</v>
      </c>
      <c r="L740" s="104"/>
      <c r="M740" s="221"/>
      <c r="N740" s="105"/>
      <c r="O740" s="105"/>
      <c r="P740" s="105"/>
      <c r="Q740" s="105"/>
      <c r="R740" s="105"/>
      <c r="S740" s="105"/>
      <c r="T740" s="222"/>
      <c r="AT740" s="93" t="s">
        <v>207</v>
      </c>
      <c r="AU740" s="93" t="s">
        <v>81</v>
      </c>
    </row>
    <row r="741" spans="2:51" s="205" customFormat="1" ht="13.5">
      <c r="B741" s="204"/>
      <c r="D741" s="198" t="s">
        <v>178</v>
      </c>
      <c r="F741" s="207" t="s">
        <v>853</v>
      </c>
      <c r="H741" s="208">
        <v>6000</v>
      </c>
      <c r="L741" s="204"/>
      <c r="M741" s="209"/>
      <c r="N741" s="210"/>
      <c r="O741" s="210"/>
      <c r="P741" s="210"/>
      <c r="Q741" s="210"/>
      <c r="R741" s="210"/>
      <c r="S741" s="210"/>
      <c r="T741" s="211"/>
      <c r="AT741" s="206" t="s">
        <v>178</v>
      </c>
      <c r="AU741" s="206" t="s">
        <v>81</v>
      </c>
      <c r="AV741" s="205" t="s">
        <v>81</v>
      </c>
      <c r="AW741" s="205" t="s">
        <v>6</v>
      </c>
      <c r="AX741" s="205" t="s">
        <v>79</v>
      </c>
      <c r="AY741" s="206" t="s">
        <v>169</v>
      </c>
    </row>
    <row r="742" spans="2:65" s="103" customFormat="1" ht="25.5" customHeight="1">
      <c r="B742" s="104"/>
      <c r="C742" s="185">
        <f>MAX($C$106:C741)+1</f>
        <v>123</v>
      </c>
      <c r="D742" s="185" t="s">
        <v>171</v>
      </c>
      <c r="E742" s="186" t="s">
        <v>875</v>
      </c>
      <c r="F742" s="187" t="s">
        <v>876</v>
      </c>
      <c r="G742" s="188" t="s">
        <v>188</v>
      </c>
      <c r="H742" s="189">
        <v>300</v>
      </c>
      <c r="I742" s="87"/>
      <c r="J742" s="190">
        <f>ROUND(I742*H742,2)</f>
        <v>0</v>
      </c>
      <c r="K742" s="187" t="s">
        <v>175</v>
      </c>
      <c r="L742" s="104"/>
      <c r="M742" s="191" t="s">
        <v>5</v>
      </c>
      <c r="N742" s="192" t="s">
        <v>42</v>
      </c>
      <c r="O742" s="105"/>
      <c r="P742" s="193">
        <f>O742*H742</f>
        <v>0</v>
      </c>
      <c r="Q742" s="193">
        <v>0</v>
      </c>
      <c r="R742" s="193">
        <f>Q742*H742</f>
        <v>0</v>
      </c>
      <c r="S742" s="193">
        <v>0</v>
      </c>
      <c r="T742" s="194">
        <f>S742*H742</f>
        <v>0</v>
      </c>
      <c r="AR742" s="93" t="s">
        <v>176</v>
      </c>
      <c r="AT742" s="93" t="s">
        <v>171</v>
      </c>
      <c r="AU742" s="93" t="s">
        <v>81</v>
      </c>
      <c r="AY742" s="93" t="s">
        <v>169</v>
      </c>
      <c r="BE742" s="195">
        <f>IF(N742="základní",J742,0)</f>
        <v>0</v>
      </c>
      <c r="BF742" s="195">
        <f>IF(N742="snížená",J742,0)</f>
        <v>0</v>
      </c>
      <c r="BG742" s="195">
        <f>IF(N742="zákl. přenesená",J742,0)</f>
        <v>0</v>
      </c>
      <c r="BH742" s="195">
        <f>IF(N742="sníž. přenesená",J742,0)</f>
        <v>0</v>
      </c>
      <c r="BI742" s="195">
        <f>IF(N742="nulová",J742,0)</f>
        <v>0</v>
      </c>
      <c r="BJ742" s="93" t="s">
        <v>79</v>
      </c>
      <c r="BK742" s="195">
        <f>ROUND(I742*H742,2)</f>
        <v>0</v>
      </c>
      <c r="BL742" s="93" t="s">
        <v>176</v>
      </c>
      <c r="BM742" s="93" t="s">
        <v>877</v>
      </c>
    </row>
    <row r="743" spans="2:65" s="103" customFormat="1" ht="25.5" customHeight="1">
      <c r="B743" s="104"/>
      <c r="C743" s="185">
        <f>MAX($C$106:C742)+1</f>
        <v>124</v>
      </c>
      <c r="D743" s="185" t="s">
        <v>171</v>
      </c>
      <c r="E743" s="186" t="s">
        <v>878</v>
      </c>
      <c r="F743" s="187" t="s">
        <v>879</v>
      </c>
      <c r="G743" s="188" t="s">
        <v>188</v>
      </c>
      <c r="H743" s="189">
        <v>147.5</v>
      </c>
      <c r="I743" s="87"/>
      <c r="J743" s="190">
        <f>ROUND(I743*H743,2)</f>
        <v>0</v>
      </c>
      <c r="K743" s="187" t="s">
        <v>175</v>
      </c>
      <c r="L743" s="104"/>
      <c r="M743" s="191" t="s">
        <v>5</v>
      </c>
      <c r="N743" s="192" t="s">
        <v>42</v>
      </c>
      <c r="O743" s="105"/>
      <c r="P743" s="193">
        <f>O743*H743</f>
        <v>0</v>
      </c>
      <c r="Q743" s="193">
        <v>0.00013</v>
      </c>
      <c r="R743" s="193">
        <f>Q743*H743</f>
        <v>0.019174999999999998</v>
      </c>
      <c r="S743" s="193">
        <v>0</v>
      </c>
      <c r="T743" s="194">
        <f>S743*H743</f>
        <v>0</v>
      </c>
      <c r="AR743" s="93" t="s">
        <v>176</v>
      </c>
      <c r="AT743" s="93" t="s">
        <v>171</v>
      </c>
      <c r="AU743" s="93" t="s">
        <v>81</v>
      </c>
      <c r="AY743" s="93" t="s">
        <v>169</v>
      </c>
      <c r="BE743" s="195">
        <f>IF(N743="základní",J743,0)</f>
        <v>0</v>
      </c>
      <c r="BF743" s="195">
        <f>IF(N743="snížená",J743,0)</f>
        <v>0</v>
      </c>
      <c r="BG743" s="195">
        <f>IF(N743="zákl. přenesená",J743,0)</f>
        <v>0</v>
      </c>
      <c r="BH743" s="195">
        <f>IF(N743="sníž. přenesená",J743,0)</f>
        <v>0</v>
      </c>
      <c r="BI743" s="195">
        <f>IF(N743="nulová",J743,0)</f>
        <v>0</v>
      </c>
      <c r="BJ743" s="93" t="s">
        <v>79</v>
      </c>
      <c r="BK743" s="195">
        <f>ROUND(I743*H743,2)</f>
        <v>0</v>
      </c>
      <c r="BL743" s="93" t="s">
        <v>176</v>
      </c>
      <c r="BM743" s="93" t="s">
        <v>880</v>
      </c>
    </row>
    <row r="744" spans="2:47" s="103" customFormat="1" ht="54">
      <c r="B744" s="104"/>
      <c r="D744" s="198" t="s">
        <v>207</v>
      </c>
      <c r="F744" s="220" t="s">
        <v>881</v>
      </c>
      <c r="L744" s="104"/>
      <c r="M744" s="221"/>
      <c r="N744" s="105"/>
      <c r="O744" s="105"/>
      <c r="P744" s="105"/>
      <c r="Q744" s="105"/>
      <c r="R744" s="105"/>
      <c r="S744" s="105"/>
      <c r="T744" s="222"/>
      <c r="AT744" s="93" t="s">
        <v>207</v>
      </c>
      <c r="AU744" s="93" t="s">
        <v>81</v>
      </c>
    </row>
    <row r="745" spans="2:65" s="103" customFormat="1" ht="25.5" customHeight="1">
      <c r="B745" s="104"/>
      <c r="C745" s="185">
        <f>MAX($C$106:C744)+1</f>
        <v>125</v>
      </c>
      <c r="D745" s="185" t="s">
        <v>171</v>
      </c>
      <c r="E745" s="186" t="s">
        <v>882</v>
      </c>
      <c r="F745" s="187" t="s">
        <v>883</v>
      </c>
      <c r="G745" s="188" t="s">
        <v>188</v>
      </c>
      <c r="H745" s="189">
        <v>130</v>
      </c>
      <c r="I745" s="87"/>
      <c r="J745" s="190">
        <f>ROUND(I745*H745,2)</f>
        <v>0</v>
      </c>
      <c r="K745" s="187" t="s">
        <v>175</v>
      </c>
      <c r="L745" s="104"/>
      <c r="M745" s="191" t="s">
        <v>5</v>
      </c>
      <c r="N745" s="192" t="s">
        <v>42</v>
      </c>
      <c r="O745" s="105"/>
      <c r="P745" s="193">
        <f>O745*H745</f>
        <v>0</v>
      </c>
      <c r="Q745" s="193">
        <v>0.00021</v>
      </c>
      <c r="R745" s="193">
        <f>Q745*H745</f>
        <v>0.0273</v>
      </c>
      <c r="S745" s="193">
        <v>0</v>
      </c>
      <c r="T745" s="194">
        <f>S745*H745</f>
        <v>0</v>
      </c>
      <c r="AR745" s="93" t="s">
        <v>176</v>
      </c>
      <c r="AT745" s="93" t="s">
        <v>171</v>
      </c>
      <c r="AU745" s="93" t="s">
        <v>81</v>
      </c>
      <c r="AY745" s="93" t="s">
        <v>169</v>
      </c>
      <c r="BE745" s="195">
        <f>IF(N745="základní",J745,0)</f>
        <v>0</v>
      </c>
      <c r="BF745" s="195">
        <f>IF(N745="snížená",J745,0)</f>
        <v>0</v>
      </c>
      <c r="BG745" s="195">
        <f>IF(N745="zákl. přenesená",J745,0)</f>
        <v>0</v>
      </c>
      <c r="BH745" s="195">
        <f>IF(N745="sníž. přenesená",J745,0)</f>
        <v>0</v>
      </c>
      <c r="BI745" s="195">
        <f>IF(N745="nulová",J745,0)</f>
        <v>0</v>
      </c>
      <c r="BJ745" s="93" t="s">
        <v>79</v>
      </c>
      <c r="BK745" s="195">
        <f>ROUND(I745*H745,2)</f>
        <v>0</v>
      </c>
      <c r="BL745" s="93" t="s">
        <v>176</v>
      </c>
      <c r="BM745" s="93" t="s">
        <v>884</v>
      </c>
    </row>
    <row r="746" spans="2:47" s="103" customFormat="1" ht="54">
      <c r="B746" s="104"/>
      <c r="D746" s="198" t="s">
        <v>207</v>
      </c>
      <c r="F746" s="220" t="s">
        <v>881</v>
      </c>
      <c r="L746" s="104"/>
      <c r="M746" s="221"/>
      <c r="N746" s="105"/>
      <c r="O746" s="105"/>
      <c r="P746" s="105"/>
      <c r="Q746" s="105"/>
      <c r="R746" s="105"/>
      <c r="S746" s="105"/>
      <c r="T746" s="222"/>
      <c r="AT746" s="93" t="s">
        <v>207</v>
      </c>
      <c r="AU746" s="93" t="s">
        <v>81</v>
      </c>
    </row>
    <row r="747" spans="2:65" s="103" customFormat="1" ht="25.5" customHeight="1">
      <c r="B747" s="104"/>
      <c r="C747" s="185">
        <f>MAX($C$106:C746)+1</f>
        <v>126</v>
      </c>
      <c r="D747" s="185" t="s">
        <v>171</v>
      </c>
      <c r="E747" s="186" t="s">
        <v>885</v>
      </c>
      <c r="F747" s="187" t="s">
        <v>886</v>
      </c>
      <c r="G747" s="188" t="s">
        <v>887</v>
      </c>
      <c r="H747" s="189">
        <v>30</v>
      </c>
      <c r="I747" s="87"/>
      <c r="J747" s="190">
        <f>ROUND(I747*H747,2)</f>
        <v>0</v>
      </c>
      <c r="K747" s="187" t="s">
        <v>175</v>
      </c>
      <c r="L747" s="104"/>
      <c r="M747" s="191" t="s">
        <v>5</v>
      </c>
      <c r="N747" s="192" t="s">
        <v>42</v>
      </c>
      <c r="O747" s="105"/>
      <c r="P747" s="193">
        <f>O747*H747</f>
        <v>0</v>
      </c>
      <c r="Q747" s="193">
        <v>0</v>
      </c>
      <c r="R747" s="193">
        <f>Q747*H747</f>
        <v>0</v>
      </c>
      <c r="S747" s="193">
        <v>0</v>
      </c>
      <c r="T747" s="194">
        <f>S747*H747</f>
        <v>0</v>
      </c>
      <c r="AR747" s="93" t="s">
        <v>176</v>
      </c>
      <c r="AT747" s="93" t="s">
        <v>171</v>
      </c>
      <c r="AU747" s="93" t="s">
        <v>81</v>
      </c>
      <c r="AY747" s="93" t="s">
        <v>169</v>
      </c>
      <c r="BE747" s="195">
        <f>IF(N747="základní",J747,0)</f>
        <v>0</v>
      </c>
      <c r="BF747" s="195">
        <f>IF(N747="snížená",J747,0)</f>
        <v>0</v>
      </c>
      <c r="BG747" s="195">
        <f>IF(N747="zákl. přenesená",J747,0)</f>
        <v>0</v>
      </c>
      <c r="BH747" s="195">
        <f>IF(N747="sníž. přenesená",J747,0)</f>
        <v>0</v>
      </c>
      <c r="BI747" s="195">
        <f>IF(N747="nulová",J747,0)</f>
        <v>0</v>
      </c>
      <c r="BJ747" s="93" t="s">
        <v>79</v>
      </c>
      <c r="BK747" s="195">
        <f>ROUND(I747*H747,2)</f>
        <v>0</v>
      </c>
      <c r="BL747" s="93" t="s">
        <v>176</v>
      </c>
      <c r="BM747" s="93" t="s">
        <v>888</v>
      </c>
    </row>
    <row r="748" spans="2:47" s="103" customFormat="1" ht="40.5">
      <c r="B748" s="104"/>
      <c r="D748" s="198" t="s">
        <v>207</v>
      </c>
      <c r="F748" s="220" t="s">
        <v>889</v>
      </c>
      <c r="L748" s="104"/>
      <c r="M748" s="221"/>
      <c r="N748" s="105"/>
      <c r="O748" s="105"/>
      <c r="P748" s="105"/>
      <c r="Q748" s="105"/>
      <c r="R748" s="105"/>
      <c r="S748" s="105"/>
      <c r="T748" s="222"/>
      <c r="AT748" s="93" t="s">
        <v>207</v>
      </c>
      <c r="AU748" s="93" t="s">
        <v>81</v>
      </c>
    </row>
    <row r="749" spans="2:65" s="103" customFormat="1" ht="25.5" customHeight="1">
      <c r="B749" s="104"/>
      <c r="C749" s="185">
        <f>MAX($C$106:C748)+1</f>
        <v>127</v>
      </c>
      <c r="D749" s="185" t="s">
        <v>171</v>
      </c>
      <c r="E749" s="186" t="s">
        <v>890</v>
      </c>
      <c r="F749" s="187" t="s">
        <v>891</v>
      </c>
      <c r="G749" s="188" t="s">
        <v>887</v>
      </c>
      <c r="H749" s="189">
        <v>20</v>
      </c>
      <c r="I749" s="87"/>
      <c r="J749" s="190">
        <f>ROUND(I749*H749,2)</f>
        <v>0</v>
      </c>
      <c r="K749" s="187" t="s">
        <v>175</v>
      </c>
      <c r="L749" s="104"/>
      <c r="M749" s="191" t="s">
        <v>5</v>
      </c>
      <c r="N749" s="192" t="s">
        <v>42</v>
      </c>
      <c r="O749" s="105"/>
      <c r="P749" s="193">
        <f>O749*H749</f>
        <v>0</v>
      </c>
      <c r="Q749" s="193">
        <v>0</v>
      </c>
      <c r="R749" s="193">
        <f>Q749*H749</f>
        <v>0</v>
      </c>
      <c r="S749" s="193">
        <v>0</v>
      </c>
      <c r="T749" s="194">
        <f>S749*H749</f>
        <v>0</v>
      </c>
      <c r="AR749" s="93" t="s">
        <v>176</v>
      </c>
      <c r="AT749" s="93" t="s">
        <v>171</v>
      </c>
      <c r="AU749" s="93" t="s">
        <v>81</v>
      </c>
      <c r="AY749" s="93" t="s">
        <v>169</v>
      </c>
      <c r="BE749" s="195">
        <f>IF(N749="základní",J749,0)</f>
        <v>0</v>
      </c>
      <c r="BF749" s="195">
        <f>IF(N749="snížená",J749,0)</f>
        <v>0</v>
      </c>
      <c r="BG749" s="195">
        <f>IF(N749="zákl. přenesená",J749,0)</f>
        <v>0</v>
      </c>
      <c r="BH749" s="195">
        <f>IF(N749="sníž. přenesená",J749,0)</f>
        <v>0</v>
      </c>
      <c r="BI749" s="195">
        <f>IF(N749="nulová",J749,0)</f>
        <v>0</v>
      </c>
      <c r="BJ749" s="93" t="s">
        <v>79</v>
      </c>
      <c r="BK749" s="195">
        <f>ROUND(I749*H749,2)</f>
        <v>0</v>
      </c>
      <c r="BL749" s="93" t="s">
        <v>176</v>
      </c>
      <c r="BM749" s="93" t="s">
        <v>892</v>
      </c>
    </row>
    <row r="750" spans="2:47" s="103" customFormat="1" ht="40.5">
      <c r="B750" s="104"/>
      <c r="D750" s="198" t="s">
        <v>207</v>
      </c>
      <c r="F750" s="220" t="s">
        <v>889</v>
      </c>
      <c r="L750" s="104"/>
      <c r="M750" s="221"/>
      <c r="N750" s="105"/>
      <c r="O750" s="105"/>
      <c r="P750" s="105"/>
      <c r="Q750" s="105"/>
      <c r="R750" s="105"/>
      <c r="S750" s="105"/>
      <c r="T750" s="222"/>
      <c r="AT750" s="93" t="s">
        <v>207</v>
      </c>
      <c r="AU750" s="93" t="s">
        <v>81</v>
      </c>
    </row>
    <row r="751" spans="2:65" s="103" customFormat="1" ht="25.5" customHeight="1">
      <c r="B751" s="104"/>
      <c r="C751" s="185">
        <f>MAX($C$106:C750)+1</f>
        <v>128</v>
      </c>
      <c r="D751" s="185" t="s">
        <v>171</v>
      </c>
      <c r="E751" s="186" t="s">
        <v>893</v>
      </c>
      <c r="F751" s="187" t="s">
        <v>894</v>
      </c>
      <c r="G751" s="188" t="s">
        <v>188</v>
      </c>
      <c r="H751" s="189">
        <v>491.14</v>
      </c>
      <c r="I751" s="87"/>
      <c r="J751" s="190">
        <f>ROUND(I751*H751,2)</f>
        <v>0</v>
      </c>
      <c r="K751" s="187" t="s">
        <v>175</v>
      </c>
      <c r="L751" s="104"/>
      <c r="M751" s="191" t="s">
        <v>5</v>
      </c>
      <c r="N751" s="192" t="s">
        <v>42</v>
      </c>
      <c r="O751" s="105"/>
      <c r="P751" s="193">
        <f>O751*H751</f>
        <v>0</v>
      </c>
      <c r="Q751" s="193">
        <v>4E-05</v>
      </c>
      <c r="R751" s="193">
        <f>Q751*H751</f>
        <v>0.019645600000000003</v>
      </c>
      <c r="S751" s="193">
        <v>0</v>
      </c>
      <c r="T751" s="194">
        <f>S751*H751</f>
        <v>0</v>
      </c>
      <c r="AR751" s="93" t="s">
        <v>176</v>
      </c>
      <c r="AT751" s="93" t="s">
        <v>171</v>
      </c>
      <c r="AU751" s="93" t="s">
        <v>81</v>
      </c>
      <c r="AY751" s="93" t="s">
        <v>169</v>
      </c>
      <c r="BE751" s="195">
        <f>IF(N751="základní",J751,0)</f>
        <v>0</v>
      </c>
      <c r="BF751" s="195">
        <f>IF(N751="snížená",J751,0)</f>
        <v>0</v>
      </c>
      <c r="BG751" s="195">
        <f>IF(N751="zákl. přenesená",J751,0)</f>
        <v>0</v>
      </c>
      <c r="BH751" s="195">
        <f>IF(N751="sníž. přenesená",J751,0)</f>
        <v>0</v>
      </c>
      <c r="BI751" s="195">
        <f>IF(N751="nulová",J751,0)</f>
        <v>0</v>
      </c>
      <c r="BJ751" s="93" t="s">
        <v>79</v>
      </c>
      <c r="BK751" s="195">
        <f>ROUND(I751*H751,2)</f>
        <v>0</v>
      </c>
      <c r="BL751" s="93" t="s">
        <v>176</v>
      </c>
      <c r="BM751" s="93" t="s">
        <v>895</v>
      </c>
    </row>
    <row r="752" spans="2:47" s="103" customFormat="1" ht="216">
      <c r="B752" s="104"/>
      <c r="D752" s="198" t="s">
        <v>207</v>
      </c>
      <c r="F752" s="220" t="s">
        <v>896</v>
      </c>
      <c r="L752" s="104"/>
      <c r="M752" s="221"/>
      <c r="N752" s="105"/>
      <c r="O752" s="105"/>
      <c r="P752" s="105"/>
      <c r="Q752" s="105"/>
      <c r="R752" s="105"/>
      <c r="S752" s="105"/>
      <c r="T752" s="222"/>
      <c r="AT752" s="93" t="s">
        <v>207</v>
      </c>
      <c r="AU752" s="93" t="s">
        <v>81</v>
      </c>
    </row>
    <row r="753" spans="2:51" s="205" customFormat="1" ht="13.5">
      <c r="B753" s="204"/>
      <c r="D753" s="198" t="s">
        <v>178</v>
      </c>
      <c r="E753" s="206" t="s">
        <v>5</v>
      </c>
      <c r="F753" s="207" t="s">
        <v>897</v>
      </c>
      <c r="H753" s="208">
        <v>109.77</v>
      </c>
      <c r="L753" s="204"/>
      <c r="M753" s="209"/>
      <c r="N753" s="210"/>
      <c r="O753" s="210"/>
      <c r="P753" s="210"/>
      <c r="Q753" s="210"/>
      <c r="R753" s="210"/>
      <c r="S753" s="210"/>
      <c r="T753" s="211"/>
      <c r="AT753" s="206" t="s">
        <v>178</v>
      </c>
      <c r="AU753" s="206" t="s">
        <v>81</v>
      </c>
      <c r="AV753" s="205" t="s">
        <v>81</v>
      </c>
      <c r="AW753" s="205" t="s">
        <v>35</v>
      </c>
      <c r="AX753" s="205" t="s">
        <v>71</v>
      </c>
      <c r="AY753" s="206" t="s">
        <v>169</v>
      </c>
    </row>
    <row r="754" spans="2:51" s="205" customFormat="1" ht="13.5">
      <c r="B754" s="204"/>
      <c r="D754" s="198" t="s">
        <v>178</v>
      </c>
      <c r="E754" s="206" t="s">
        <v>5</v>
      </c>
      <c r="F754" s="207" t="s">
        <v>898</v>
      </c>
      <c r="H754" s="208">
        <v>381.37</v>
      </c>
      <c r="L754" s="204"/>
      <c r="M754" s="209"/>
      <c r="N754" s="210"/>
      <c r="O754" s="210"/>
      <c r="P754" s="210"/>
      <c r="Q754" s="210"/>
      <c r="R754" s="210"/>
      <c r="S754" s="210"/>
      <c r="T754" s="211"/>
      <c r="AT754" s="206" t="s">
        <v>178</v>
      </c>
      <c r="AU754" s="206" t="s">
        <v>81</v>
      </c>
      <c r="AV754" s="205" t="s">
        <v>81</v>
      </c>
      <c r="AW754" s="205" t="s">
        <v>35</v>
      </c>
      <c r="AX754" s="205" t="s">
        <v>71</v>
      </c>
      <c r="AY754" s="206" t="s">
        <v>169</v>
      </c>
    </row>
    <row r="755" spans="2:51" s="213" customFormat="1" ht="13.5">
      <c r="B755" s="212"/>
      <c r="D755" s="198" t="s">
        <v>178</v>
      </c>
      <c r="E755" s="214" t="s">
        <v>5</v>
      </c>
      <c r="F755" s="215" t="s">
        <v>181</v>
      </c>
      <c r="H755" s="216">
        <v>491.14</v>
      </c>
      <c r="L755" s="212"/>
      <c r="M755" s="217"/>
      <c r="N755" s="218"/>
      <c r="O755" s="218"/>
      <c r="P755" s="218"/>
      <c r="Q755" s="218"/>
      <c r="R755" s="218"/>
      <c r="S755" s="218"/>
      <c r="T755" s="219"/>
      <c r="AT755" s="214" t="s">
        <v>178</v>
      </c>
      <c r="AU755" s="214" t="s">
        <v>81</v>
      </c>
      <c r="AV755" s="213" t="s">
        <v>176</v>
      </c>
      <c r="AW755" s="213" t="s">
        <v>35</v>
      </c>
      <c r="AX755" s="213" t="s">
        <v>79</v>
      </c>
      <c r="AY755" s="214" t="s">
        <v>169</v>
      </c>
    </row>
    <row r="756" spans="2:65" s="103" customFormat="1" ht="25.5" customHeight="1">
      <c r="B756" s="104"/>
      <c r="C756" s="185">
        <f>MAX($C$106:C755)+1</f>
        <v>129</v>
      </c>
      <c r="D756" s="185" t="s">
        <v>171</v>
      </c>
      <c r="E756" s="186" t="s">
        <v>899</v>
      </c>
      <c r="F756" s="187" t="s">
        <v>900</v>
      </c>
      <c r="G756" s="188" t="s">
        <v>188</v>
      </c>
      <c r="H756" s="189">
        <v>180.631</v>
      </c>
      <c r="I756" s="87"/>
      <c r="J756" s="190">
        <f>ROUND(I756*H756,2)</f>
        <v>0</v>
      </c>
      <c r="K756" s="187" t="s">
        <v>175</v>
      </c>
      <c r="L756" s="104"/>
      <c r="M756" s="191" t="s">
        <v>5</v>
      </c>
      <c r="N756" s="192" t="s">
        <v>42</v>
      </c>
      <c r="O756" s="105"/>
      <c r="P756" s="193">
        <f>O756*H756</f>
        <v>0</v>
      </c>
      <c r="Q756" s="193">
        <v>0.00402</v>
      </c>
      <c r="R756" s="193">
        <f>Q756*H756</f>
        <v>0.72613662</v>
      </c>
      <c r="S756" s="193">
        <v>0</v>
      </c>
      <c r="T756" s="194">
        <f>S756*H756</f>
        <v>0</v>
      </c>
      <c r="AR756" s="93" t="s">
        <v>176</v>
      </c>
      <c r="AT756" s="93" t="s">
        <v>171</v>
      </c>
      <c r="AU756" s="93" t="s">
        <v>81</v>
      </c>
      <c r="AY756" s="93" t="s">
        <v>169</v>
      </c>
      <c r="BE756" s="195">
        <f>IF(N756="základní",J756,0)</f>
        <v>0</v>
      </c>
      <c r="BF756" s="195">
        <f>IF(N756="snížená",J756,0)</f>
        <v>0</v>
      </c>
      <c r="BG756" s="195">
        <f>IF(N756="zákl. přenesená",J756,0)</f>
        <v>0</v>
      </c>
      <c r="BH756" s="195">
        <f>IF(N756="sníž. přenesená",J756,0)</f>
        <v>0</v>
      </c>
      <c r="BI756" s="195">
        <f>IF(N756="nulová",J756,0)</f>
        <v>0</v>
      </c>
      <c r="BJ756" s="93" t="s">
        <v>79</v>
      </c>
      <c r="BK756" s="195">
        <f>ROUND(I756*H756,2)</f>
        <v>0</v>
      </c>
      <c r="BL756" s="93" t="s">
        <v>176</v>
      </c>
      <c r="BM756" s="93" t="s">
        <v>901</v>
      </c>
    </row>
    <row r="757" spans="2:47" s="103" customFormat="1" ht="40.5">
      <c r="B757" s="104"/>
      <c r="D757" s="198" t="s">
        <v>207</v>
      </c>
      <c r="F757" s="220" t="s">
        <v>902</v>
      </c>
      <c r="L757" s="104"/>
      <c r="M757" s="221"/>
      <c r="N757" s="105"/>
      <c r="O757" s="105"/>
      <c r="P757" s="105"/>
      <c r="Q757" s="105"/>
      <c r="R757" s="105"/>
      <c r="S757" s="105"/>
      <c r="T757" s="222"/>
      <c r="AT757" s="93" t="s">
        <v>207</v>
      </c>
      <c r="AU757" s="93" t="s">
        <v>81</v>
      </c>
    </row>
    <row r="758" spans="2:51" s="197" customFormat="1" ht="13.5">
      <c r="B758" s="196"/>
      <c r="D758" s="198" t="s">
        <v>178</v>
      </c>
      <c r="E758" s="199" t="s">
        <v>5</v>
      </c>
      <c r="F758" s="200" t="s">
        <v>503</v>
      </c>
      <c r="H758" s="199" t="s">
        <v>5</v>
      </c>
      <c r="L758" s="196"/>
      <c r="M758" s="201"/>
      <c r="N758" s="202"/>
      <c r="O758" s="202"/>
      <c r="P758" s="202"/>
      <c r="Q758" s="202"/>
      <c r="R758" s="202"/>
      <c r="S758" s="202"/>
      <c r="T758" s="203"/>
      <c r="AT758" s="199" t="s">
        <v>178</v>
      </c>
      <c r="AU758" s="199" t="s">
        <v>81</v>
      </c>
      <c r="AV758" s="197" t="s">
        <v>79</v>
      </c>
      <c r="AW758" s="197" t="s">
        <v>35</v>
      </c>
      <c r="AX758" s="197" t="s">
        <v>71</v>
      </c>
      <c r="AY758" s="199" t="s">
        <v>169</v>
      </c>
    </row>
    <row r="759" spans="2:51" s="205" customFormat="1" ht="13.5">
      <c r="B759" s="204"/>
      <c r="D759" s="198" t="s">
        <v>178</v>
      </c>
      <c r="E759" s="206" t="s">
        <v>5</v>
      </c>
      <c r="F759" s="207" t="s">
        <v>504</v>
      </c>
      <c r="H759" s="208">
        <v>16.077</v>
      </c>
      <c r="L759" s="204"/>
      <c r="M759" s="209"/>
      <c r="N759" s="210"/>
      <c r="O759" s="210"/>
      <c r="P759" s="210"/>
      <c r="Q759" s="210"/>
      <c r="R759" s="210"/>
      <c r="S759" s="210"/>
      <c r="T759" s="211"/>
      <c r="AT759" s="206" t="s">
        <v>178</v>
      </c>
      <c r="AU759" s="206" t="s">
        <v>81</v>
      </c>
      <c r="AV759" s="205" t="s">
        <v>81</v>
      </c>
      <c r="AW759" s="205" t="s">
        <v>35</v>
      </c>
      <c r="AX759" s="205" t="s">
        <v>71</v>
      </c>
      <c r="AY759" s="206" t="s">
        <v>169</v>
      </c>
    </row>
    <row r="760" spans="2:51" s="205" customFormat="1" ht="13.5">
      <c r="B760" s="204"/>
      <c r="D760" s="198" t="s">
        <v>178</v>
      </c>
      <c r="E760" s="206" t="s">
        <v>5</v>
      </c>
      <c r="F760" s="207" t="s">
        <v>505</v>
      </c>
      <c r="H760" s="208">
        <v>73.347</v>
      </c>
      <c r="L760" s="204"/>
      <c r="M760" s="209"/>
      <c r="N760" s="210"/>
      <c r="O760" s="210"/>
      <c r="P760" s="210"/>
      <c r="Q760" s="210"/>
      <c r="R760" s="210"/>
      <c r="S760" s="210"/>
      <c r="T760" s="211"/>
      <c r="AT760" s="206" t="s">
        <v>178</v>
      </c>
      <c r="AU760" s="206" t="s">
        <v>81</v>
      </c>
      <c r="AV760" s="205" t="s">
        <v>81</v>
      </c>
      <c r="AW760" s="205" t="s">
        <v>35</v>
      </c>
      <c r="AX760" s="205" t="s">
        <v>71</v>
      </c>
      <c r="AY760" s="206" t="s">
        <v>169</v>
      </c>
    </row>
    <row r="761" spans="2:51" s="205" customFormat="1" ht="13.5">
      <c r="B761" s="204"/>
      <c r="D761" s="198" t="s">
        <v>178</v>
      </c>
      <c r="E761" s="206" t="s">
        <v>5</v>
      </c>
      <c r="F761" s="207" t="s">
        <v>506</v>
      </c>
      <c r="H761" s="208">
        <v>32.465</v>
      </c>
      <c r="L761" s="204"/>
      <c r="M761" s="209"/>
      <c r="N761" s="210"/>
      <c r="O761" s="210"/>
      <c r="P761" s="210"/>
      <c r="Q761" s="210"/>
      <c r="R761" s="210"/>
      <c r="S761" s="210"/>
      <c r="T761" s="211"/>
      <c r="AT761" s="206" t="s">
        <v>178</v>
      </c>
      <c r="AU761" s="206" t="s">
        <v>81</v>
      </c>
      <c r="AV761" s="205" t="s">
        <v>81</v>
      </c>
      <c r="AW761" s="205" t="s">
        <v>35</v>
      </c>
      <c r="AX761" s="205" t="s">
        <v>71</v>
      </c>
      <c r="AY761" s="206" t="s">
        <v>169</v>
      </c>
    </row>
    <row r="762" spans="2:51" s="197" customFormat="1" ht="13.5">
      <c r="B762" s="196"/>
      <c r="D762" s="198" t="s">
        <v>178</v>
      </c>
      <c r="E762" s="199" t="s">
        <v>5</v>
      </c>
      <c r="F762" s="200" t="s">
        <v>903</v>
      </c>
      <c r="H762" s="199" t="s">
        <v>5</v>
      </c>
      <c r="L762" s="196"/>
      <c r="M762" s="201"/>
      <c r="N762" s="202"/>
      <c r="O762" s="202"/>
      <c r="P762" s="202"/>
      <c r="Q762" s="202"/>
      <c r="R762" s="202"/>
      <c r="S762" s="202"/>
      <c r="T762" s="203"/>
      <c r="AT762" s="199" t="s">
        <v>178</v>
      </c>
      <c r="AU762" s="199" t="s">
        <v>81</v>
      </c>
      <c r="AV762" s="197" t="s">
        <v>79</v>
      </c>
      <c r="AW762" s="197" t="s">
        <v>35</v>
      </c>
      <c r="AX762" s="197" t="s">
        <v>71</v>
      </c>
      <c r="AY762" s="199" t="s">
        <v>169</v>
      </c>
    </row>
    <row r="763" spans="2:51" s="205" customFormat="1" ht="13.5">
      <c r="B763" s="204"/>
      <c r="D763" s="198" t="s">
        <v>178</v>
      </c>
      <c r="E763" s="206" t="s">
        <v>5</v>
      </c>
      <c r="F763" s="207" t="s">
        <v>904</v>
      </c>
      <c r="H763" s="208">
        <v>28.616</v>
      </c>
      <c r="L763" s="204"/>
      <c r="M763" s="209"/>
      <c r="N763" s="210"/>
      <c r="O763" s="210"/>
      <c r="P763" s="210"/>
      <c r="Q763" s="210"/>
      <c r="R763" s="210"/>
      <c r="S763" s="210"/>
      <c r="T763" s="211"/>
      <c r="AT763" s="206" t="s">
        <v>178</v>
      </c>
      <c r="AU763" s="206" t="s">
        <v>81</v>
      </c>
      <c r="AV763" s="205" t="s">
        <v>81</v>
      </c>
      <c r="AW763" s="205" t="s">
        <v>35</v>
      </c>
      <c r="AX763" s="205" t="s">
        <v>71</v>
      </c>
      <c r="AY763" s="206" t="s">
        <v>169</v>
      </c>
    </row>
    <row r="764" spans="2:51" s="205" customFormat="1" ht="13.5">
      <c r="B764" s="204"/>
      <c r="D764" s="198" t="s">
        <v>178</v>
      </c>
      <c r="E764" s="206" t="s">
        <v>5</v>
      </c>
      <c r="F764" s="207" t="s">
        <v>905</v>
      </c>
      <c r="H764" s="208">
        <v>42.007</v>
      </c>
      <c r="L764" s="204"/>
      <c r="M764" s="209"/>
      <c r="N764" s="210"/>
      <c r="O764" s="210"/>
      <c r="P764" s="210"/>
      <c r="Q764" s="210"/>
      <c r="R764" s="210"/>
      <c r="S764" s="210"/>
      <c r="T764" s="211"/>
      <c r="AT764" s="206" t="s">
        <v>178</v>
      </c>
      <c r="AU764" s="206" t="s">
        <v>81</v>
      </c>
      <c r="AV764" s="205" t="s">
        <v>81</v>
      </c>
      <c r="AW764" s="205" t="s">
        <v>35</v>
      </c>
      <c r="AX764" s="205" t="s">
        <v>71</v>
      </c>
      <c r="AY764" s="206" t="s">
        <v>169</v>
      </c>
    </row>
    <row r="765" spans="2:51" s="197" customFormat="1" ht="13.5">
      <c r="B765" s="196"/>
      <c r="D765" s="198" t="s">
        <v>178</v>
      </c>
      <c r="E765" s="199" t="s">
        <v>5</v>
      </c>
      <c r="F765" s="200" t="s">
        <v>497</v>
      </c>
      <c r="H765" s="199" t="s">
        <v>5</v>
      </c>
      <c r="L765" s="196"/>
      <c r="M765" s="201"/>
      <c r="N765" s="202"/>
      <c r="O765" s="202"/>
      <c r="P765" s="202"/>
      <c r="Q765" s="202"/>
      <c r="R765" s="202"/>
      <c r="S765" s="202"/>
      <c r="T765" s="203"/>
      <c r="AT765" s="199" t="s">
        <v>178</v>
      </c>
      <c r="AU765" s="199" t="s">
        <v>81</v>
      </c>
      <c r="AV765" s="197" t="s">
        <v>79</v>
      </c>
      <c r="AW765" s="197" t="s">
        <v>35</v>
      </c>
      <c r="AX765" s="197" t="s">
        <v>71</v>
      </c>
      <c r="AY765" s="199" t="s">
        <v>169</v>
      </c>
    </row>
    <row r="766" spans="2:51" s="205" customFormat="1" ht="13.5">
      <c r="B766" s="204"/>
      <c r="D766" s="198" t="s">
        <v>178</v>
      </c>
      <c r="E766" s="206" t="s">
        <v>5</v>
      </c>
      <c r="F766" s="207" t="s">
        <v>507</v>
      </c>
      <c r="H766" s="208">
        <v>-3.462</v>
      </c>
      <c r="L766" s="204"/>
      <c r="M766" s="209"/>
      <c r="N766" s="210"/>
      <c r="O766" s="210"/>
      <c r="P766" s="210"/>
      <c r="Q766" s="210"/>
      <c r="R766" s="210"/>
      <c r="S766" s="210"/>
      <c r="T766" s="211"/>
      <c r="AT766" s="206" t="s">
        <v>178</v>
      </c>
      <c r="AU766" s="206" t="s">
        <v>81</v>
      </c>
      <c r="AV766" s="205" t="s">
        <v>81</v>
      </c>
      <c r="AW766" s="205" t="s">
        <v>35</v>
      </c>
      <c r="AX766" s="205" t="s">
        <v>71</v>
      </c>
      <c r="AY766" s="206" t="s">
        <v>169</v>
      </c>
    </row>
    <row r="767" spans="2:51" s="205" customFormat="1" ht="13.5">
      <c r="B767" s="204"/>
      <c r="D767" s="198" t="s">
        <v>178</v>
      </c>
      <c r="E767" s="206" t="s">
        <v>5</v>
      </c>
      <c r="F767" s="207" t="s">
        <v>508</v>
      </c>
      <c r="H767" s="208">
        <v>-1.969</v>
      </c>
      <c r="L767" s="204"/>
      <c r="M767" s="209"/>
      <c r="N767" s="210"/>
      <c r="O767" s="210"/>
      <c r="P767" s="210"/>
      <c r="Q767" s="210"/>
      <c r="R767" s="210"/>
      <c r="S767" s="210"/>
      <c r="T767" s="211"/>
      <c r="AT767" s="206" t="s">
        <v>178</v>
      </c>
      <c r="AU767" s="206" t="s">
        <v>81</v>
      </c>
      <c r="AV767" s="205" t="s">
        <v>81</v>
      </c>
      <c r="AW767" s="205" t="s">
        <v>35</v>
      </c>
      <c r="AX767" s="205" t="s">
        <v>71</v>
      </c>
      <c r="AY767" s="206" t="s">
        <v>169</v>
      </c>
    </row>
    <row r="768" spans="2:51" s="205" customFormat="1" ht="13.5">
      <c r="B768" s="204"/>
      <c r="D768" s="198" t="s">
        <v>178</v>
      </c>
      <c r="E768" s="206" t="s">
        <v>5</v>
      </c>
      <c r="F768" s="207" t="s">
        <v>509</v>
      </c>
      <c r="H768" s="208">
        <v>-6.45</v>
      </c>
      <c r="L768" s="204"/>
      <c r="M768" s="209"/>
      <c r="N768" s="210"/>
      <c r="O768" s="210"/>
      <c r="P768" s="210"/>
      <c r="Q768" s="210"/>
      <c r="R768" s="210"/>
      <c r="S768" s="210"/>
      <c r="T768" s="211"/>
      <c r="AT768" s="206" t="s">
        <v>178</v>
      </c>
      <c r="AU768" s="206" t="s">
        <v>81</v>
      </c>
      <c r="AV768" s="205" t="s">
        <v>81</v>
      </c>
      <c r="AW768" s="205" t="s">
        <v>35</v>
      </c>
      <c r="AX768" s="205" t="s">
        <v>71</v>
      </c>
      <c r="AY768" s="206" t="s">
        <v>169</v>
      </c>
    </row>
    <row r="769" spans="2:51" s="213" customFormat="1" ht="13.5">
      <c r="B769" s="212"/>
      <c r="D769" s="198" t="s">
        <v>178</v>
      </c>
      <c r="E769" s="214" t="s">
        <v>5</v>
      </c>
      <c r="F769" s="215" t="s">
        <v>181</v>
      </c>
      <c r="H769" s="216">
        <v>180.631</v>
      </c>
      <c r="L769" s="212"/>
      <c r="M769" s="217"/>
      <c r="N769" s="218"/>
      <c r="O769" s="218"/>
      <c r="P769" s="218"/>
      <c r="Q769" s="218"/>
      <c r="R769" s="218"/>
      <c r="S769" s="218"/>
      <c r="T769" s="219"/>
      <c r="AT769" s="214" t="s">
        <v>178</v>
      </c>
      <c r="AU769" s="214" t="s">
        <v>81</v>
      </c>
      <c r="AV769" s="213" t="s">
        <v>176</v>
      </c>
      <c r="AW769" s="213" t="s">
        <v>35</v>
      </c>
      <c r="AX769" s="213" t="s">
        <v>79</v>
      </c>
      <c r="AY769" s="214" t="s">
        <v>169</v>
      </c>
    </row>
    <row r="770" spans="2:65" s="103" customFormat="1" ht="25.5" customHeight="1">
      <c r="B770" s="104"/>
      <c r="C770" s="185">
        <f>MAX($C$106:C769)+1</f>
        <v>130</v>
      </c>
      <c r="D770" s="185" t="s">
        <v>171</v>
      </c>
      <c r="E770" s="186" t="s">
        <v>906</v>
      </c>
      <c r="F770" s="187" t="s">
        <v>907</v>
      </c>
      <c r="G770" s="188" t="s">
        <v>188</v>
      </c>
      <c r="H770" s="189">
        <v>13.41</v>
      </c>
      <c r="I770" s="87"/>
      <c r="J770" s="190">
        <f>ROUND(I770*H770,2)</f>
        <v>0</v>
      </c>
      <c r="K770" s="187" t="s">
        <v>175</v>
      </c>
      <c r="L770" s="104"/>
      <c r="M770" s="191" t="s">
        <v>5</v>
      </c>
      <c r="N770" s="192" t="s">
        <v>42</v>
      </c>
      <c r="O770" s="105"/>
      <c r="P770" s="193">
        <f>O770*H770</f>
        <v>0</v>
      </c>
      <c r="Q770" s="193">
        <v>0</v>
      </c>
      <c r="R770" s="193">
        <f>Q770*H770</f>
        <v>0</v>
      </c>
      <c r="S770" s="193">
        <v>0.261</v>
      </c>
      <c r="T770" s="194">
        <f>S770*H770</f>
        <v>3.50001</v>
      </c>
      <c r="AR770" s="93" t="s">
        <v>176</v>
      </c>
      <c r="AT770" s="93" t="s">
        <v>171</v>
      </c>
      <c r="AU770" s="93" t="s">
        <v>81</v>
      </c>
      <c r="AY770" s="93" t="s">
        <v>169</v>
      </c>
      <c r="BE770" s="195">
        <f>IF(N770="základní",J770,0)</f>
        <v>0</v>
      </c>
      <c r="BF770" s="195">
        <f>IF(N770="snížená",J770,0)</f>
        <v>0</v>
      </c>
      <c r="BG770" s="195">
        <f>IF(N770="zákl. přenesená",J770,0)</f>
        <v>0</v>
      </c>
      <c r="BH770" s="195">
        <f>IF(N770="sníž. přenesená",J770,0)</f>
        <v>0</v>
      </c>
      <c r="BI770" s="195">
        <f>IF(N770="nulová",J770,0)</f>
        <v>0</v>
      </c>
      <c r="BJ770" s="93" t="s">
        <v>79</v>
      </c>
      <c r="BK770" s="195">
        <f>ROUND(I770*H770,2)</f>
        <v>0</v>
      </c>
      <c r="BL770" s="93" t="s">
        <v>176</v>
      </c>
      <c r="BM770" s="93" t="s">
        <v>908</v>
      </c>
    </row>
    <row r="771" spans="2:51" s="205" customFormat="1" ht="13.5">
      <c r="B771" s="204"/>
      <c r="D771" s="198" t="s">
        <v>178</v>
      </c>
      <c r="E771" s="206" t="s">
        <v>5</v>
      </c>
      <c r="F771" s="207" t="s">
        <v>909</v>
      </c>
      <c r="H771" s="208">
        <v>13.41</v>
      </c>
      <c r="L771" s="204"/>
      <c r="M771" s="209"/>
      <c r="N771" s="210"/>
      <c r="O771" s="210"/>
      <c r="P771" s="210"/>
      <c r="Q771" s="210"/>
      <c r="R771" s="210"/>
      <c r="S771" s="210"/>
      <c r="T771" s="211"/>
      <c r="AT771" s="206" t="s">
        <v>178</v>
      </c>
      <c r="AU771" s="206" t="s">
        <v>81</v>
      </c>
      <c r="AV771" s="205" t="s">
        <v>81</v>
      </c>
      <c r="AW771" s="205" t="s">
        <v>35</v>
      </c>
      <c r="AX771" s="205" t="s">
        <v>71</v>
      </c>
      <c r="AY771" s="206" t="s">
        <v>169</v>
      </c>
    </row>
    <row r="772" spans="2:51" s="213" customFormat="1" ht="13.5">
      <c r="B772" s="212"/>
      <c r="D772" s="198" t="s">
        <v>178</v>
      </c>
      <c r="E772" s="214" t="s">
        <v>5</v>
      </c>
      <c r="F772" s="215" t="s">
        <v>181</v>
      </c>
      <c r="H772" s="216">
        <v>13.41</v>
      </c>
      <c r="L772" s="212"/>
      <c r="M772" s="217"/>
      <c r="N772" s="218"/>
      <c r="O772" s="218"/>
      <c r="P772" s="218"/>
      <c r="Q772" s="218"/>
      <c r="R772" s="218"/>
      <c r="S772" s="218"/>
      <c r="T772" s="219"/>
      <c r="AT772" s="214" t="s">
        <v>178</v>
      </c>
      <c r="AU772" s="214" t="s">
        <v>81</v>
      </c>
      <c r="AV772" s="213" t="s">
        <v>176</v>
      </c>
      <c r="AW772" s="213" t="s">
        <v>35</v>
      </c>
      <c r="AX772" s="213" t="s">
        <v>79</v>
      </c>
      <c r="AY772" s="214" t="s">
        <v>169</v>
      </c>
    </row>
    <row r="773" spans="2:65" s="103" customFormat="1" ht="25.5" customHeight="1">
      <c r="B773" s="104"/>
      <c r="C773" s="185">
        <f>MAX($C$106:C772)+1</f>
        <v>131</v>
      </c>
      <c r="D773" s="185" t="s">
        <v>171</v>
      </c>
      <c r="E773" s="186" t="s">
        <v>910</v>
      </c>
      <c r="F773" s="187" t="s">
        <v>911</v>
      </c>
      <c r="G773" s="188" t="s">
        <v>205</v>
      </c>
      <c r="H773" s="189">
        <v>5.765</v>
      </c>
      <c r="I773" s="87"/>
      <c r="J773" s="190">
        <f>ROUND(I773*H773,2)</f>
        <v>0</v>
      </c>
      <c r="K773" s="187" t="s">
        <v>175</v>
      </c>
      <c r="L773" s="104"/>
      <c r="M773" s="191" t="s">
        <v>5</v>
      </c>
      <c r="N773" s="192" t="s">
        <v>42</v>
      </c>
      <c r="O773" s="105"/>
      <c r="P773" s="193">
        <f>O773*H773</f>
        <v>0</v>
      </c>
      <c r="Q773" s="193">
        <v>0</v>
      </c>
      <c r="R773" s="193">
        <f>Q773*H773</f>
        <v>0</v>
      </c>
      <c r="S773" s="193">
        <v>1.95</v>
      </c>
      <c r="T773" s="194">
        <f>S773*H773</f>
        <v>11.24175</v>
      </c>
      <c r="AR773" s="93" t="s">
        <v>176</v>
      </c>
      <c r="AT773" s="93" t="s">
        <v>171</v>
      </c>
      <c r="AU773" s="93" t="s">
        <v>81</v>
      </c>
      <c r="AY773" s="93" t="s">
        <v>169</v>
      </c>
      <c r="BE773" s="195">
        <f>IF(N773="základní",J773,0)</f>
        <v>0</v>
      </c>
      <c r="BF773" s="195">
        <f>IF(N773="snížená",J773,0)</f>
        <v>0</v>
      </c>
      <c r="BG773" s="195">
        <f>IF(N773="zákl. přenesená",J773,0)</f>
        <v>0</v>
      </c>
      <c r="BH773" s="195">
        <f>IF(N773="sníž. přenesená",J773,0)</f>
        <v>0</v>
      </c>
      <c r="BI773" s="195">
        <f>IF(N773="nulová",J773,0)</f>
        <v>0</v>
      </c>
      <c r="BJ773" s="93" t="s">
        <v>79</v>
      </c>
      <c r="BK773" s="195">
        <f>ROUND(I773*H773,2)</f>
        <v>0</v>
      </c>
      <c r="BL773" s="93" t="s">
        <v>176</v>
      </c>
      <c r="BM773" s="93" t="s">
        <v>912</v>
      </c>
    </row>
    <row r="774" spans="2:47" s="103" customFormat="1" ht="40.5">
      <c r="B774" s="104"/>
      <c r="D774" s="198" t="s">
        <v>207</v>
      </c>
      <c r="F774" s="220" t="s">
        <v>913</v>
      </c>
      <c r="L774" s="104"/>
      <c r="M774" s="221"/>
      <c r="N774" s="105"/>
      <c r="O774" s="105"/>
      <c r="P774" s="105"/>
      <c r="Q774" s="105"/>
      <c r="R774" s="105"/>
      <c r="S774" s="105"/>
      <c r="T774" s="222"/>
      <c r="AT774" s="93" t="s">
        <v>207</v>
      </c>
      <c r="AU774" s="93" t="s">
        <v>81</v>
      </c>
    </row>
    <row r="775" spans="2:51" s="205" customFormat="1" ht="13.5">
      <c r="B775" s="204"/>
      <c r="D775" s="198" t="s">
        <v>178</v>
      </c>
      <c r="E775" s="206" t="s">
        <v>5</v>
      </c>
      <c r="F775" s="207" t="s">
        <v>914</v>
      </c>
      <c r="H775" s="208">
        <v>5.434</v>
      </c>
      <c r="L775" s="204"/>
      <c r="M775" s="209"/>
      <c r="N775" s="210"/>
      <c r="O775" s="210"/>
      <c r="P775" s="210"/>
      <c r="Q775" s="210"/>
      <c r="R775" s="210"/>
      <c r="S775" s="210"/>
      <c r="T775" s="211"/>
      <c r="AT775" s="206" t="s">
        <v>178</v>
      </c>
      <c r="AU775" s="206" t="s">
        <v>81</v>
      </c>
      <c r="AV775" s="205" t="s">
        <v>81</v>
      </c>
      <c r="AW775" s="205" t="s">
        <v>35</v>
      </c>
      <c r="AX775" s="205" t="s">
        <v>71</v>
      </c>
      <c r="AY775" s="206" t="s">
        <v>169</v>
      </c>
    </row>
    <row r="776" spans="2:51" s="205" customFormat="1" ht="13.5">
      <c r="B776" s="204"/>
      <c r="D776" s="198" t="s">
        <v>178</v>
      </c>
      <c r="E776" s="206" t="s">
        <v>5</v>
      </c>
      <c r="F776" s="207" t="s">
        <v>915</v>
      </c>
      <c r="H776" s="208">
        <v>0.864</v>
      </c>
      <c r="L776" s="204"/>
      <c r="M776" s="209"/>
      <c r="N776" s="210"/>
      <c r="O776" s="210"/>
      <c r="P776" s="210"/>
      <c r="Q776" s="210"/>
      <c r="R776" s="210"/>
      <c r="S776" s="210"/>
      <c r="T776" s="211"/>
      <c r="AT776" s="206" t="s">
        <v>178</v>
      </c>
      <c r="AU776" s="206" t="s">
        <v>81</v>
      </c>
      <c r="AV776" s="205" t="s">
        <v>81</v>
      </c>
      <c r="AW776" s="205" t="s">
        <v>35</v>
      </c>
      <c r="AX776" s="205" t="s">
        <v>71</v>
      </c>
      <c r="AY776" s="206" t="s">
        <v>169</v>
      </c>
    </row>
    <row r="777" spans="2:51" s="205" customFormat="1" ht="13.5">
      <c r="B777" s="204"/>
      <c r="D777" s="198" t="s">
        <v>178</v>
      </c>
      <c r="E777" s="206" t="s">
        <v>5</v>
      </c>
      <c r="F777" s="207" t="s">
        <v>916</v>
      </c>
      <c r="H777" s="208">
        <v>1.08</v>
      </c>
      <c r="L777" s="204"/>
      <c r="M777" s="209"/>
      <c r="N777" s="210"/>
      <c r="O777" s="210"/>
      <c r="P777" s="210"/>
      <c r="Q777" s="210"/>
      <c r="R777" s="210"/>
      <c r="S777" s="210"/>
      <c r="T777" s="211"/>
      <c r="AT777" s="206" t="s">
        <v>178</v>
      </c>
      <c r="AU777" s="206" t="s">
        <v>81</v>
      </c>
      <c r="AV777" s="205" t="s">
        <v>81</v>
      </c>
      <c r="AW777" s="205" t="s">
        <v>35</v>
      </c>
      <c r="AX777" s="205" t="s">
        <v>71</v>
      </c>
      <c r="AY777" s="206" t="s">
        <v>169</v>
      </c>
    </row>
    <row r="778" spans="2:51" s="205" customFormat="1" ht="13.5">
      <c r="B778" s="204"/>
      <c r="D778" s="198" t="s">
        <v>178</v>
      </c>
      <c r="E778" s="206" t="s">
        <v>5</v>
      </c>
      <c r="F778" s="207" t="s">
        <v>917</v>
      </c>
      <c r="H778" s="208">
        <v>0.412</v>
      </c>
      <c r="L778" s="204"/>
      <c r="M778" s="209"/>
      <c r="N778" s="210"/>
      <c r="O778" s="210"/>
      <c r="P778" s="210"/>
      <c r="Q778" s="210"/>
      <c r="R778" s="210"/>
      <c r="S778" s="210"/>
      <c r="T778" s="211"/>
      <c r="AT778" s="206" t="s">
        <v>178</v>
      </c>
      <c r="AU778" s="206" t="s">
        <v>81</v>
      </c>
      <c r="AV778" s="205" t="s">
        <v>81</v>
      </c>
      <c r="AW778" s="205" t="s">
        <v>35</v>
      </c>
      <c r="AX778" s="205" t="s">
        <v>71</v>
      </c>
      <c r="AY778" s="206" t="s">
        <v>169</v>
      </c>
    </row>
    <row r="779" spans="2:51" s="197" customFormat="1" ht="13.5">
      <c r="B779" s="196"/>
      <c r="D779" s="198" t="s">
        <v>178</v>
      </c>
      <c r="E779" s="199" t="s">
        <v>5</v>
      </c>
      <c r="F779" s="200" t="s">
        <v>497</v>
      </c>
      <c r="H779" s="199" t="s">
        <v>5</v>
      </c>
      <c r="L779" s="196"/>
      <c r="M779" s="201"/>
      <c r="N779" s="202"/>
      <c r="O779" s="202"/>
      <c r="P779" s="202"/>
      <c r="Q779" s="202"/>
      <c r="R779" s="202"/>
      <c r="S779" s="202"/>
      <c r="T779" s="203"/>
      <c r="AT779" s="199" t="s">
        <v>178</v>
      </c>
      <c r="AU779" s="199" t="s">
        <v>81</v>
      </c>
      <c r="AV779" s="197" t="s">
        <v>79</v>
      </c>
      <c r="AW779" s="197" t="s">
        <v>35</v>
      </c>
      <c r="AX779" s="197" t="s">
        <v>71</v>
      </c>
      <c r="AY779" s="199" t="s">
        <v>169</v>
      </c>
    </row>
    <row r="780" spans="2:51" s="205" customFormat="1" ht="13.5">
      <c r="B780" s="204"/>
      <c r="D780" s="198" t="s">
        <v>178</v>
      </c>
      <c r="E780" s="206" t="s">
        <v>5</v>
      </c>
      <c r="F780" s="207" t="s">
        <v>918</v>
      </c>
      <c r="H780" s="208">
        <v>-2.025</v>
      </c>
      <c r="L780" s="204"/>
      <c r="M780" s="209"/>
      <c r="N780" s="210"/>
      <c r="O780" s="210"/>
      <c r="P780" s="210"/>
      <c r="Q780" s="210"/>
      <c r="R780" s="210"/>
      <c r="S780" s="210"/>
      <c r="T780" s="211"/>
      <c r="AT780" s="206" t="s">
        <v>178</v>
      </c>
      <c r="AU780" s="206" t="s">
        <v>81</v>
      </c>
      <c r="AV780" s="205" t="s">
        <v>81</v>
      </c>
      <c r="AW780" s="205" t="s">
        <v>35</v>
      </c>
      <c r="AX780" s="205" t="s">
        <v>71</v>
      </c>
      <c r="AY780" s="206" t="s">
        <v>169</v>
      </c>
    </row>
    <row r="781" spans="2:51" s="213" customFormat="1" ht="13.5">
      <c r="B781" s="212"/>
      <c r="D781" s="198" t="s">
        <v>178</v>
      </c>
      <c r="E781" s="214" t="s">
        <v>5</v>
      </c>
      <c r="F781" s="215" t="s">
        <v>181</v>
      </c>
      <c r="H781" s="216">
        <v>5.765</v>
      </c>
      <c r="L781" s="212"/>
      <c r="M781" s="217"/>
      <c r="N781" s="218"/>
      <c r="O781" s="218"/>
      <c r="P781" s="218"/>
      <c r="Q781" s="218"/>
      <c r="R781" s="218"/>
      <c r="S781" s="218"/>
      <c r="T781" s="219"/>
      <c r="AT781" s="214" t="s">
        <v>178</v>
      </c>
      <c r="AU781" s="214" t="s">
        <v>81</v>
      </c>
      <c r="AV781" s="213" t="s">
        <v>176</v>
      </c>
      <c r="AW781" s="213" t="s">
        <v>35</v>
      </c>
      <c r="AX781" s="213" t="s">
        <v>79</v>
      </c>
      <c r="AY781" s="214" t="s">
        <v>169</v>
      </c>
    </row>
    <row r="782" spans="2:65" s="103" customFormat="1" ht="16.5" customHeight="1">
      <c r="B782" s="104"/>
      <c r="C782" s="185">
        <f>MAX($C$106:C781)+1</f>
        <v>132</v>
      </c>
      <c r="D782" s="185" t="s">
        <v>171</v>
      </c>
      <c r="E782" s="186" t="s">
        <v>919</v>
      </c>
      <c r="F782" s="187" t="s">
        <v>920</v>
      </c>
      <c r="G782" s="188" t="s">
        <v>205</v>
      </c>
      <c r="H782" s="189">
        <v>5.74</v>
      </c>
      <c r="I782" s="87"/>
      <c r="J782" s="190">
        <f>ROUND(I782*H782,2)</f>
        <v>0</v>
      </c>
      <c r="K782" s="187" t="s">
        <v>175</v>
      </c>
      <c r="L782" s="104"/>
      <c r="M782" s="191" t="s">
        <v>5</v>
      </c>
      <c r="N782" s="192" t="s">
        <v>42</v>
      </c>
      <c r="O782" s="105"/>
      <c r="P782" s="193">
        <f>O782*H782</f>
        <v>0</v>
      </c>
      <c r="Q782" s="193">
        <v>0</v>
      </c>
      <c r="R782" s="193">
        <f>Q782*H782</f>
        <v>0</v>
      </c>
      <c r="S782" s="193">
        <v>2.4</v>
      </c>
      <c r="T782" s="194">
        <f>S782*H782</f>
        <v>13.776</v>
      </c>
      <c r="AR782" s="93" t="s">
        <v>176</v>
      </c>
      <c r="AT782" s="93" t="s">
        <v>171</v>
      </c>
      <c r="AU782" s="93" t="s">
        <v>81</v>
      </c>
      <c r="AY782" s="93" t="s">
        <v>169</v>
      </c>
      <c r="BE782" s="195">
        <f>IF(N782="základní",J782,0)</f>
        <v>0</v>
      </c>
      <c r="BF782" s="195">
        <f>IF(N782="snížená",J782,0)</f>
        <v>0</v>
      </c>
      <c r="BG782" s="195">
        <f>IF(N782="zákl. přenesená",J782,0)</f>
        <v>0</v>
      </c>
      <c r="BH782" s="195">
        <f>IF(N782="sníž. přenesená",J782,0)</f>
        <v>0</v>
      </c>
      <c r="BI782" s="195">
        <f>IF(N782="nulová",J782,0)</f>
        <v>0</v>
      </c>
      <c r="BJ782" s="93" t="s">
        <v>79</v>
      </c>
      <c r="BK782" s="195">
        <f>ROUND(I782*H782,2)</f>
        <v>0</v>
      </c>
      <c r="BL782" s="93" t="s">
        <v>176</v>
      </c>
      <c r="BM782" s="93" t="s">
        <v>921</v>
      </c>
    </row>
    <row r="783" spans="2:51" s="197" customFormat="1" ht="13.5">
      <c r="B783" s="196"/>
      <c r="D783" s="198" t="s">
        <v>178</v>
      </c>
      <c r="E783" s="199" t="s">
        <v>5</v>
      </c>
      <c r="F783" s="200" t="s">
        <v>922</v>
      </c>
      <c r="H783" s="199" t="s">
        <v>5</v>
      </c>
      <c r="L783" s="196"/>
      <c r="M783" s="201"/>
      <c r="N783" s="202"/>
      <c r="O783" s="202"/>
      <c r="P783" s="202"/>
      <c r="Q783" s="202"/>
      <c r="R783" s="202"/>
      <c r="S783" s="202"/>
      <c r="T783" s="203"/>
      <c r="AT783" s="199" t="s">
        <v>178</v>
      </c>
      <c r="AU783" s="199" t="s">
        <v>81</v>
      </c>
      <c r="AV783" s="197" t="s">
        <v>79</v>
      </c>
      <c r="AW783" s="197" t="s">
        <v>35</v>
      </c>
      <c r="AX783" s="197" t="s">
        <v>71</v>
      </c>
      <c r="AY783" s="199" t="s">
        <v>169</v>
      </c>
    </row>
    <row r="784" spans="2:51" s="205" customFormat="1" ht="13.5">
      <c r="B784" s="204"/>
      <c r="D784" s="198" t="s">
        <v>178</v>
      </c>
      <c r="E784" s="206" t="s">
        <v>5</v>
      </c>
      <c r="F784" s="207" t="s">
        <v>923</v>
      </c>
      <c r="H784" s="208">
        <v>5.74</v>
      </c>
      <c r="L784" s="204"/>
      <c r="M784" s="209"/>
      <c r="N784" s="210"/>
      <c r="O784" s="210"/>
      <c r="P784" s="210"/>
      <c r="Q784" s="210"/>
      <c r="R784" s="210"/>
      <c r="S784" s="210"/>
      <c r="T784" s="211"/>
      <c r="AT784" s="206" t="s">
        <v>178</v>
      </c>
      <c r="AU784" s="206" t="s">
        <v>81</v>
      </c>
      <c r="AV784" s="205" t="s">
        <v>81</v>
      </c>
      <c r="AW784" s="205" t="s">
        <v>35</v>
      </c>
      <c r="AX784" s="205" t="s">
        <v>71</v>
      </c>
      <c r="AY784" s="206" t="s">
        <v>169</v>
      </c>
    </row>
    <row r="785" spans="2:51" s="213" customFormat="1" ht="13.5">
      <c r="B785" s="212"/>
      <c r="D785" s="198" t="s">
        <v>178</v>
      </c>
      <c r="E785" s="214" t="s">
        <v>5</v>
      </c>
      <c r="F785" s="215" t="s">
        <v>181</v>
      </c>
      <c r="H785" s="216">
        <v>5.74</v>
      </c>
      <c r="L785" s="212"/>
      <c r="M785" s="217"/>
      <c r="N785" s="218"/>
      <c r="O785" s="218"/>
      <c r="P785" s="218"/>
      <c r="Q785" s="218"/>
      <c r="R785" s="218"/>
      <c r="S785" s="218"/>
      <c r="T785" s="219"/>
      <c r="AT785" s="214" t="s">
        <v>178</v>
      </c>
      <c r="AU785" s="214" t="s">
        <v>81</v>
      </c>
      <c r="AV785" s="213" t="s">
        <v>176</v>
      </c>
      <c r="AW785" s="213" t="s">
        <v>35</v>
      </c>
      <c r="AX785" s="213" t="s">
        <v>79</v>
      </c>
      <c r="AY785" s="214" t="s">
        <v>169</v>
      </c>
    </row>
    <row r="786" spans="2:65" s="103" customFormat="1" ht="25.5" customHeight="1">
      <c r="B786" s="104"/>
      <c r="C786" s="185">
        <f>MAX($C$106:C785)+1</f>
        <v>133</v>
      </c>
      <c r="D786" s="185" t="s">
        <v>171</v>
      </c>
      <c r="E786" s="186" t="s">
        <v>924</v>
      </c>
      <c r="F786" s="187" t="s">
        <v>925</v>
      </c>
      <c r="G786" s="188" t="s">
        <v>188</v>
      </c>
      <c r="H786" s="189">
        <v>1.576</v>
      </c>
      <c r="I786" s="87"/>
      <c r="J786" s="190">
        <f>ROUND(I786*H786,2)</f>
        <v>0</v>
      </c>
      <c r="K786" s="187" t="s">
        <v>175</v>
      </c>
      <c r="L786" s="104"/>
      <c r="M786" s="191" t="s">
        <v>5</v>
      </c>
      <c r="N786" s="192" t="s">
        <v>42</v>
      </c>
      <c r="O786" s="105"/>
      <c r="P786" s="193">
        <f>O786*H786</f>
        <v>0</v>
      </c>
      <c r="Q786" s="193">
        <v>0</v>
      </c>
      <c r="R786" s="193">
        <f>Q786*H786</f>
        <v>0</v>
      </c>
      <c r="S786" s="193">
        <v>0.076</v>
      </c>
      <c r="T786" s="194">
        <f>S786*H786</f>
        <v>0.11977600000000001</v>
      </c>
      <c r="AR786" s="93" t="s">
        <v>176</v>
      </c>
      <c r="AT786" s="93" t="s">
        <v>171</v>
      </c>
      <c r="AU786" s="93" t="s">
        <v>81</v>
      </c>
      <c r="AY786" s="93" t="s">
        <v>169</v>
      </c>
      <c r="BE786" s="195">
        <f>IF(N786="základní",J786,0)</f>
        <v>0</v>
      </c>
      <c r="BF786" s="195">
        <f>IF(N786="snížená",J786,0)</f>
        <v>0</v>
      </c>
      <c r="BG786" s="195">
        <f>IF(N786="zákl. přenesená",J786,0)</f>
        <v>0</v>
      </c>
      <c r="BH786" s="195">
        <f>IF(N786="sníž. přenesená",J786,0)</f>
        <v>0</v>
      </c>
      <c r="BI786" s="195">
        <f>IF(N786="nulová",J786,0)</f>
        <v>0</v>
      </c>
      <c r="BJ786" s="93" t="s">
        <v>79</v>
      </c>
      <c r="BK786" s="195">
        <f>ROUND(I786*H786,2)</f>
        <v>0</v>
      </c>
      <c r="BL786" s="93" t="s">
        <v>176</v>
      </c>
      <c r="BM786" s="93" t="s">
        <v>926</v>
      </c>
    </row>
    <row r="787" spans="2:47" s="103" customFormat="1" ht="40.5">
      <c r="B787" s="104"/>
      <c r="D787" s="198" t="s">
        <v>207</v>
      </c>
      <c r="F787" s="220" t="s">
        <v>927</v>
      </c>
      <c r="L787" s="104"/>
      <c r="M787" s="221"/>
      <c r="N787" s="105"/>
      <c r="O787" s="105"/>
      <c r="P787" s="105"/>
      <c r="Q787" s="105"/>
      <c r="R787" s="105"/>
      <c r="S787" s="105"/>
      <c r="T787" s="222"/>
      <c r="AT787" s="93" t="s">
        <v>207</v>
      </c>
      <c r="AU787" s="93" t="s">
        <v>81</v>
      </c>
    </row>
    <row r="788" spans="2:51" s="205" customFormat="1" ht="13.5">
      <c r="B788" s="204"/>
      <c r="D788" s="198" t="s">
        <v>178</v>
      </c>
      <c r="E788" s="206" t="s">
        <v>5</v>
      </c>
      <c r="F788" s="207" t="s">
        <v>928</v>
      </c>
      <c r="H788" s="208">
        <v>1.576</v>
      </c>
      <c r="L788" s="204"/>
      <c r="M788" s="209"/>
      <c r="N788" s="210"/>
      <c r="O788" s="210"/>
      <c r="P788" s="210"/>
      <c r="Q788" s="210"/>
      <c r="R788" s="210"/>
      <c r="S788" s="210"/>
      <c r="T788" s="211"/>
      <c r="AT788" s="206" t="s">
        <v>178</v>
      </c>
      <c r="AU788" s="206" t="s">
        <v>81</v>
      </c>
      <c r="AV788" s="205" t="s">
        <v>81</v>
      </c>
      <c r="AW788" s="205" t="s">
        <v>35</v>
      </c>
      <c r="AX788" s="205" t="s">
        <v>71</v>
      </c>
      <c r="AY788" s="206" t="s">
        <v>169</v>
      </c>
    </row>
    <row r="789" spans="2:51" s="213" customFormat="1" ht="13.5">
      <c r="B789" s="212"/>
      <c r="D789" s="198" t="s">
        <v>178</v>
      </c>
      <c r="E789" s="214" t="s">
        <v>5</v>
      </c>
      <c r="F789" s="215" t="s">
        <v>181</v>
      </c>
      <c r="H789" s="216">
        <v>1.576</v>
      </c>
      <c r="L789" s="212"/>
      <c r="M789" s="217"/>
      <c r="N789" s="218"/>
      <c r="O789" s="218"/>
      <c r="P789" s="218"/>
      <c r="Q789" s="218"/>
      <c r="R789" s="218"/>
      <c r="S789" s="218"/>
      <c r="T789" s="219"/>
      <c r="AT789" s="214" t="s">
        <v>178</v>
      </c>
      <c r="AU789" s="214" t="s">
        <v>81</v>
      </c>
      <c r="AV789" s="213" t="s">
        <v>176</v>
      </c>
      <c r="AW789" s="213" t="s">
        <v>35</v>
      </c>
      <c r="AX789" s="213" t="s">
        <v>79</v>
      </c>
      <c r="AY789" s="214" t="s">
        <v>169</v>
      </c>
    </row>
    <row r="790" spans="2:65" s="103" customFormat="1" ht="25.5" customHeight="1">
      <c r="B790" s="104"/>
      <c r="C790" s="185">
        <f>MAX($C$106:C789)+1</f>
        <v>134</v>
      </c>
      <c r="D790" s="185" t="s">
        <v>171</v>
      </c>
      <c r="E790" s="186" t="s">
        <v>929</v>
      </c>
      <c r="F790" s="187" t="s">
        <v>930</v>
      </c>
      <c r="G790" s="188" t="s">
        <v>188</v>
      </c>
      <c r="H790" s="189">
        <v>10.429</v>
      </c>
      <c r="I790" s="87"/>
      <c r="J790" s="190">
        <f>ROUND(I790*H790,2)</f>
        <v>0</v>
      </c>
      <c r="K790" s="187" t="s">
        <v>175</v>
      </c>
      <c r="L790" s="104"/>
      <c r="M790" s="191" t="s">
        <v>5</v>
      </c>
      <c r="N790" s="192" t="s">
        <v>42</v>
      </c>
      <c r="O790" s="105"/>
      <c r="P790" s="193">
        <f>O790*H790</f>
        <v>0</v>
      </c>
      <c r="Q790" s="193">
        <v>0</v>
      </c>
      <c r="R790" s="193">
        <f>Q790*H790</f>
        <v>0</v>
      </c>
      <c r="S790" s="193">
        <v>0.051</v>
      </c>
      <c r="T790" s="194">
        <f>S790*H790</f>
        <v>0.531879</v>
      </c>
      <c r="AR790" s="93" t="s">
        <v>176</v>
      </c>
      <c r="AT790" s="93" t="s">
        <v>171</v>
      </c>
      <c r="AU790" s="93" t="s">
        <v>81</v>
      </c>
      <c r="AY790" s="93" t="s">
        <v>169</v>
      </c>
      <c r="BE790" s="195">
        <f>IF(N790="základní",J790,0)</f>
        <v>0</v>
      </c>
      <c r="BF790" s="195">
        <f>IF(N790="snížená",J790,0)</f>
        <v>0</v>
      </c>
      <c r="BG790" s="195">
        <f>IF(N790="zákl. přenesená",J790,0)</f>
        <v>0</v>
      </c>
      <c r="BH790" s="195">
        <f>IF(N790="sníž. přenesená",J790,0)</f>
        <v>0</v>
      </c>
      <c r="BI790" s="195">
        <f>IF(N790="nulová",J790,0)</f>
        <v>0</v>
      </c>
      <c r="BJ790" s="93" t="s">
        <v>79</v>
      </c>
      <c r="BK790" s="195">
        <f>ROUND(I790*H790,2)</f>
        <v>0</v>
      </c>
      <c r="BL790" s="93" t="s">
        <v>176</v>
      </c>
      <c r="BM790" s="93" t="s">
        <v>931</v>
      </c>
    </row>
    <row r="791" spans="2:47" s="103" customFormat="1" ht="54">
      <c r="B791" s="104"/>
      <c r="D791" s="198" t="s">
        <v>207</v>
      </c>
      <c r="F791" s="220" t="s">
        <v>932</v>
      </c>
      <c r="L791" s="104"/>
      <c r="M791" s="221"/>
      <c r="N791" s="105"/>
      <c r="O791" s="105"/>
      <c r="P791" s="105"/>
      <c r="Q791" s="105"/>
      <c r="R791" s="105"/>
      <c r="S791" s="105"/>
      <c r="T791" s="222"/>
      <c r="AT791" s="93" t="s">
        <v>207</v>
      </c>
      <c r="AU791" s="93" t="s">
        <v>81</v>
      </c>
    </row>
    <row r="792" spans="2:51" s="205" customFormat="1" ht="13.5">
      <c r="B792" s="204"/>
      <c r="D792" s="198" t="s">
        <v>178</v>
      </c>
      <c r="E792" s="206" t="s">
        <v>5</v>
      </c>
      <c r="F792" s="207" t="s">
        <v>933</v>
      </c>
      <c r="H792" s="208">
        <v>4.5</v>
      </c>
      <c r="L792" s="204"/>
      <c r="M792" s="209"/>
      <c r="N792" s="210"/>
      <c r="O792" s="210"/>
      <c r="P792" s="210"/>
      <c r="Q792" s="210"/>
      <c r="R792" s="210"/>
      <c r="S792" s="210"/>
      <c r="T792" s="211"/>
      <c r="AT792" s="206" t="s">
        <v>178</v>
      </c>
      <c r="AU792" s="206" t="s">
        <v>81</v>
      </c>
      <c r="AV792" s="205" t="s">
        <v>81</v>
      </c>
      <c r="AW792" s="205" t="s">
        <v>35</v>
      </c>
      <c r="AX792" s="205" t="s">
        <v>71</v>
      </c>
      <c r="AY792" s="206" t="s">
        <v>169</v>
      </c>
    </row>
    <row r="793" spans="2:51" s="205" customFormat="1" ht="13.5">
      <c r="B793" s="204"/>
      <c r="D793" s="198" t="s">
        <v>178</v>
      </c>
      <c r="E793" s="206" t="s">
        <v>5</v>
      </c>
      <c r="F793" s="207" t="s">
        <v>934</v>
      </c>
      <c r="H793" s="208">
        <v>1.969</v>
      </c>
      <c r="L793" s="204"/>
      <c r="M793" s="209"/>
      <c r="N793" s="210"/>
      <c r="O793" s="210"/>
      <c r="P793" s="210"/>
      <c r="Q793" s="210"/>
      <c r="R793" s="210"/>
      <c r="S793" s="210"/>
      <c r="T793" s="211"/>
      <c r="AT793" s="206" t="s">
        <v>178</v>
      </c>
      <c r="AU793" s="206" t="s">
        <v>81</v>
      </c>
      <c r="AV793" s="205" t="s">
        <v>81</v>
      </c>
      <c r="AW793" s="205" t="s">
        <v>35</v>
      </c>
      <c r="AX793" s="205" t="s">
        <v>71</v>
      </c>
      <c r="AY793" s="206" t="s">
        <v>169</v>
      </c>
    </row>
    <row r="794" spans="2:51" s="205" customFormat="1" ht="13.5">
      <c r="B794" s="204"/>
      <c r="D794" s="198" t="s">
        <v>178</v>
      </c>
      <c r="E794" s="206" t="s">
        <v>5</v>
      </c>
      <c r="F794" s="207" t="s">
        <v>935</v>
      </c>
      <c r="H794" s="208">
        <v>1.8</v>
      </c>
      <c r="L794" s="204"/>
      <c r="M794" s="209"/>
      <c r="N794" s="210"/>
      <c r="O794" s="210"/>
      <c r="P794" s="210"/>
      <c r="Q794" s="210"/>
      <c r="R794" s="210"/>
      <c r="S794" s="210"/>
      <c r="T794" s="211"/>
      <c r="AT794" s="206" t="s">
        <v>178</v>
      </c>
      <c r="AU794" s="206" t="s">
        <v>81</v>
      </c>
      <c r="AV794" s="205" t="s">
        <v>81</v>
      </c>
      <c r="AW794" s="205" t="s">
        <v>35</v>
      </c>
      <c r="AX794" s="205" t="s">
        <v>71</v>
      </c>
      <c r="AY794" s="206" t="s">
        <v>169</v>
      </c>
    </row>
    <row r="795" spans="2:51" s="205" customFormat="1" ht="13.5">
      <c r="B795" s="204"/>
      <c r="D795" s="198" t="s">
        <v>178</v>
      </c>
      <c r="E795" s="206" t="s">
        <v>5</v>
      </c>
      <c r="F795" s="207" t="s">
        <v>936</v>
      </c>
      <c r="H795" s="208">
        <v>2.16</v>
      </c>
      <c r="L795" s="204"/>
      <c r="M795" s="209"/>
      <c r="N795" s="210"/>
      <c r="O795" s="210"/>
      <c r="P795" s="210"/>
      <c r="Q795" s="210"/>
      <c r="R795" s="210"/>
      <c r="S795" s="210"/>
      <c r="T795" s="211"/>
      <c r="AT795" s="206" t="s">
        <v>178</v>
      </c>
      <c r="AU795" s="206" t="s">
        <v>81</v>
      </c>
      <c r="AV795" s="205" t="s">
        <v>81</v>
      </c>
      <c r="AW795" s="205" t="s">
        <v>35</v>
      </c>
      <c r="AX795" s="205" t="s">
        <v>71</v>
      </c>
      <c r="AY795" s="206" t="s">
        <v>169</v>
      </c>
    </row>
    <row r="796" spans="2:51" s="213" customFormat="1" ht="13.5">
      <c r="B796" s="212"/>
      <c r="D796" s="198" t="s">
        <v>178</v>
      </c>
      <c r="E796" s="214" t="s">
        <v>5</v>
      </c>
      <c r="F796" s="215" t="s">
        <v>181</v>
      </c>
      <c r="H796" s="216">
        <v>10.429</v>
      </c>
      <c r="L796" s="212"/>
      <c r="M796" s="217"/>
      <c r="N796" s="218"/>
      <c r="O796" s="218"/>
      <c r="P796" s="218"/>
      <c r="Q796" s="218"/>
      <c r="R796" s="218"/>
      <c r="S796" s="218"/>
      <c r="T796" s="219"/>
      <c r="AT796" s="214" t="s">
        <v>178</v>
      </c>
      <c r="AU796" s="214" t="s">
        <v>81</v>
      </c>
      <c r="AV796" s="213" t="s">
        <v>176</v>
      </c>
      <c r="AW796" s="213" t="s">
        <v>35</v>
      </c>
      <c r="AX796" s="213" t="s">
        <v>79</v>
      </c>
      <c r="AY796" s="214" t="s">
        <v>169</v>
      </c>
    </row>
    <row r="797" spans="2:65" s="103" customFormat="1" ht="38.25" customHeight="1">
      <c r="B797" s="104"/>
      <c r="C797" s="185">
        <f>MAX($C$106:C796)+1</f>
        <v>135</v>
      </c>
      <c r="D797" s="185" t="s">
        <v>171</v>
      </c>
      <c r="E797" s="186" t="s">
        <v>937</v>
      </c>
      <c r="F797" s="187" t="s">
        <v>938</v>
      </c>
      <c r="G797" s="188" t="s">
        <v>199</v>
      </c>
      <c r="H797" s="189">
        <v>17.12</v>
      </c>
      <c r="I797" s="87"/>
      <c r="J797" s="190">
        <f>ROUND(I797*H797,2)</f>
        <v>0</v>
      </c>
      <c r="K797" s="187" t="s">
        <v>175</v>
      </c>
      <c r="L797" s="104"/>
      <c r="M797" s="191" t="s">
        <v>5</v>
      </c>
      <c r="N797" s="192" t="s">
        <v>42</v>
      </c>
      <c r="O797" s="105"/>
      <c r="P797" s="193">
        <f>O797*H797</f>
        <v>0</v>
      </c>
      <c r="Q797" s="193">
        <v>0</v>
      </c>
      <c r="R797" s="193">
        <f>Q797*H797</f>
        <v>0</v>
      </c>
      <c r="S797" s="193">
        <v>0.042</v>
      </c>
      <c r="T797" s="194">
        <f>S797*H797</f>
        <v>0.7190400000000001</v>
      </c>
      <c r="AR797" s="93" t="s">
        <v>176</v>
      </c>
      <c r="AT797" s="93" t="s">
        <v>171</v>
      </c>
      <c r="AU797" s="93" t="s">
        <v>81</v>
      </c>
      <c r="AY797" s="93" t="s">
        <v>169</v>
      </c>
      <c r="BE797" s="195">
        <f>IF(N797="základní",J797,0)</f>
        <v>0</v>
      </c>
      <c r="BF797" s="195">
        <f>IF(N797="snížená",J797,0)</f>
        <v>0</v>
      </c>
      <c r="BG797" s="195">
        <f>IF(N797="zákl. přenesená",J797,0)</f>
        <v>0</v>
      </c>
      <c r="BH797" s="195">
        <f>IF(N797="sníž. přenesená",J797,0)</f>
        <v>0</v>
      </c>
      <c r="BI797" s="195">
        <f>IF(N797="nulová",J797,0)</f>
        <v>0</v>
      </c>
      <c r="BJ797" s="93" t="s">
        <v>79</v>
      </c>
      <c r="BK797" s="195">
        <f>ROUND(I797*H797,2)</f>
        <v>0</v>
      </c>
      <c r="BL797" s="93" t="s">
        <v>176</v>
      </c>
      <c r="BM797" s="93" t="s">
        <v>939</v>
      </c>
    </row>
    <row r="798" spans="2:51" s="197" customFormat="1" ht="13.5">
      <c r="B798" s="196"/>
      <c r="D798" s="198" t="s">
        <v>178</v>
      </c>
      <c r="E798" s="199" t="s">
        <v>5</v>
      </c>
      <c r="F798" s="200" t="s">
        <v>940</v>
      </c>
      <c r="H798" s="199" t="s">
        <v>5</v>
      </c>
      <c r="L798" s="196"/>
      <c r="M798" s="201"/>
      <c r="N798" s="202"/>
      <c r="O798" s="202"/>
      <c r="P798" s="202"/>
      <c r="Q798" s="202"/>
      <c r="R798" s="202"/>
      <c r="S798" s="202"/>
      <c r="T798" s="203"/>
      <c r="AT798" s="199" t="s">
        <v>178</v>
      </c>
      <c r="AU798" s="199" t="s">
        <v>81</v>
      </c>
      <c r="AV798" s="197" t="s">
        <v>79</v>
      </c>
      <c r="AW798" s="197" t="s">
        <v>35</v>
      </c>
      <c r="AX798" s="197" t="s">
        <v>71</v>
      </c>
      <c r="AY798" s="199" t="s">
        <v>169</v>
      </c>
    </row>
    <row r="799" spans="2:51" s="205" customFormat="1" ht="13.5">
      <c r="B799" s="204"/>
      <c r="D799" s="198" t="s">
        <v>178</v>
      </c>
      <c r="E799" s="206" t="s">
        <v>5</v>
      </c>
      <c r="F799" s="207" t="s">
        <v>941</v>
      </c>
      <c r="H799" s="208">
        <v>17.12</v>
      </c>
      <c r="L799" s="204"/>
      <c r="M799" s="209"/>
      <c r="N799" s="210"/>
      <c r="O799" s="210"/>
      <c r="P799" s="210"/>
      <c r="Q799" s="210"/>
      <c r="R799" s="210"/>
      <c r="S799" s="210"/>
      <c r="T799" s="211"/>
      <c r="AT799" s="206" t="s">
        <v>178</v>
      </c>
      <c r="AU799" s="206" t="s">
        <v>81</v>
      </c>
      <c r="AV799" s="205" t="s">
        <v>81</v>
      </c>
      <c r="AW799" s="205" t="s">
        <v>35</v>
      </c>
      <c r="AX799" s="205" t="s">
        <v>71</v>
      </c>
      <c r="AY799" s="206" t="s">
        <v>169</v>
      </c>
    </row>
    <row r="800" spans="2:51" s="213" customFormat="1" ht="13.5">
      <c r="B800" s="212"/>
      <c r="D800" s="198" t="s">
        <v>178</v>
      </c>
      <c r="E800" s="214" t="s">
        <v>5</v>
      </c>
      <c r="F800" s="215" t="s">
        <v>181</v>
      </c>
      <c r="H800" s="216">
        <v>17.12</v>
      </c>
      <c r="L800" s="212"/>
      <c r="M800" s="217"/>
      <c r="N800" s="218"/>
      <c r="O800" s="218"/>
      <c r="P800" s="218"/>
      <c r="Q800" s="218"/>
      <c r="R800" s="218"/>
      <c r="S800" s="218"/>
      <c r="T800" s="219"/>
      <c r="AT800" s="214" t="s">
        <v>178</v>
      </c>
      <c r="AU800" s="214" t="s">
        <v>81</v>
      </c>
      <c r="AV800" s="213" t="s">
        <v>176</v>
      </c>
      <c r="AW800" s="213" t="s">
        <v>35</v>
      </c>
      <c r="AX800" s="213" t="s">
        <v>79</v>
      </c>
      <c r="AY800" s="214" t="s">
        <v>169</v>
      </c>
    </row>
    <row r="801" spans="2:65" s="103" customFormat="1" ht="38.25" customHeight="1">
      <c r="B801" s="104"/>
      <c r="C801" s="185">
        <f>MAX($C$106:C800)+1</f>
        <v>136</v>
      </c>
      <c r="D801" s="185" t="s">
        <v>171</v>
      </c>
      <c r="E801" s="186" t="s">
        <v>942</v>
      </c>
      <c r="F801" s="187" t="s">
        <v>943</v>
      </c>
      <c r="G801" s="188" t="s">
        <v>199</v>
      </c>
      <c r="H801" s="189">
        <v>28</v>
      </c>
      <c r="I801" s="87"/>
      <c r="J801" s="190">
        <f>ROUND(I801*H801,2)</f>
        <v>0</v>
      </c>
      <c r="K801" s="187" t="s">
        <v>175</v>
      </c>
      <c r="L801" s="104"/>
      <c r="M801" s="191" t="s">
        <v>5</v>
      </c>
      <c r="N801" s="192" t="s">
        <v>42</v>
      </c>
      <c r="O801" s="105"/>
      <c r="P801" s="193">
        <f>O801*H801</f>
        <v>0</v>
      </c>
      <c r="Q801" s="193">
        <v>0</v>
      </c>
      <c r="R801" s="193">
        <f>Q801*H801</f>
        <v>0</v>
      </c>
      <c r="S801" s="193">
        <v>0.065</v>
      </c>
      <c r="T801" s="194">
        <f>S801*H801</f>
        <v>1.82</v>
      </c>
      <c r="AR801" s="93" t="s">
        <v>176</v>
      </c>
      <c r="AT801" s="93" t="s">
        <v>171</v>
      </c>
      <c r="AU801" s="93" t="s">
        <v>81</v>
      </c>
      <c r="AY801" s="93" t="s">
        <v>169</v>
      </c>
      <c r="BE801" s="195">
        <f>IF(N801="základní",J801,0)</f>
        <v>0</v>
      </c>
      <c r="BF801" s="195">
        <f>IF(N801="snížená",J801,0)</f>
        <v>0</v>
      </c>
      <c r="BG801" s="195">
        <f>IF(N801="zákl. přenesená",J801,0)</f>
        <v>0</v>
      </c>
      <c r="BH801" s="195">
        <f>IF(N801="sníž. přenesená",J801,0)</f>
        <v>0</v>
      </c>
      <c r="BI801" s="195">
        <f>IF(N801="nulová",J801,0)</f>
        <v>0</v>
      </c>
      <c r="BJ801" s="93" t="s">
        <v>79</v>
      </c>
      <c r="BK801" s="195">
        <f>ROUND(I801*H801,2)</f>
        <v>0</v>
      </c>
      <c r="BL801" s="93" t="s">
        <v>176</v>
      </c>
      <c r="BM801" s="93" t="s">
        <v>944</v>
      </c>
    </row>
    <row r="802" spans="2:51" s="197" customFormat="1" ht="13.5">
      <c r="B802" s="196"/>
      <c r="D802" s="198" t="s">
        <v>178</v>
      </c>
      <c r="E802" s="199" t="s">
        <v>5</v>
      </c>
      <c r="F802" s="200" t="s">
        <v>945</v>
      </c>
      <c r="H802" s="199" t="s">
        <v>5</v>
      </c>
      <c r="L802" s="196"/>
      <c r="M802" s="201"/>
      <c r="N802" s="202"/>
      <c r="O802" s="202"/>
      <c r="P802" s="202"/>
      <c r="Q802" s="202"/>
      <c r="R802" s="202"/>
      <c r="S802" s="202"/>
      <c r="T802" s="203"/>
      <c r="AT802" s="199" t="s">
        <v>178</v>
      </c>
      <c r="AU802" s="199" t="s">
        <v>81</v>
      </c>
      <c r="AV802" s="197" t="s">
        <v>79</v>
      </c>
      <c r="AW802" s="197" t="s">
        <v>35</v>
      </c>
      <c r="AX802" s="197" t="s">
        <v>71</v>
      </c>
      <c r="AY802" s="199" t="s">
        <v>169</v>
      </c>
    </row>
    <row r="803" spans="2:51" s="205" customFormat="1" ht="13.5">
      <c r="B803" s="204"/>
      <c r="D803" s="198" t="s">
        <v>178</v>
      </c>
      <c r="E803" s="206" t="s">
        <v>5</v>
      </c>
      <c r="F803" s="207" t="s">
        <v>946</v>
      </c>
      <c r="H803" s="208">
        <v>28</v>
      </c>
      <c r="L803" s="204"/>
      <c r="M803" s="209"/>
      <c r="N803" s="210"/>
      <c r="O803" s="210"/>
      <c r="P803" s="210"/>
      <c r="Q803" s="210"/>
      <c r="R803" s="210"/>
      <c r="S803" s="210"/>
      <c r="T803" s="211"/>
      <c r="AT803" s="206" t="s">
        <v>178</v>
      </c>
      <c r="AU803" s="206" t="s">
        <v>81</v>
      </c>
      <c r="AV803" s="205" t="s">
        <v>81</v>
      </c>
      <c r="AW803" s="205" t="s">
        <v>35</v>
      </c>
      <c r="AX803" s="205" t="s">
        <v>71</v>
      </c>
      <c r="AY803" s="206" t="s">
        <v>169</v>
      </c>
    </row>
    <row r="804" spans="2:51" s="213" customFormat="1" ht="13.5">
      <c r="B804" s="212"/>
      <c r="D804" s="198" t="s">
        <v>178</v>
      </c>
      <c r="E804" s="214" t="s">
        <v>5</v>
      </c>
      <c r="F804" s="215" t="s">
        <v>181</v>
      </c>
      <c r="H804" s="216">
        <v>28</v>
      </c>
      <c r="L804" s="212"/>
      <c r="M804" s="217"/>
      <c r="N804" s="218"/>
      <c r="O804" s="218"/>
      <c r="P804" s="218"/>
      <c r="Q804" s="218"/>
      <c r="R804" s="218"/>
      <c r="S804" s="218"/>
      <c r="T804" s="219"/>
      <c r="AT804" s="214" t="s">
        <v>178</v>
      </c>
      <c r="AU804" s="214" t="s">
        <v>81</v>
      </c>
      <c r="AV804" s="213" t="s">
        <v>176</v>
      </c>
      <c r="AW804" s="213" t="s">
        <v>35</v>
      </c>
      <c r="AX804" s="213" t="s">
        <v>79</v>
      </c>
      <c r="AY804" s="214" t="s">
        <v>169</v>
      </c>
    </row>
    <row r="805" spans="2:65" s="103" customFormat="1" ht="25.5" customHeight="1">
      <c r="B805" s="104"/>
      <c r="C805" s="185">
        <f>MAX($C$106:C804)+1</f>
        <v>137</v>
      </c>
      <c r="D805" s="185" t="s">
        <v>171</v>
      </c>
      <c r="E805" s="186" t="s">
        <v>947</v>
      </c>
      <c r="F805" s="187" t="s">
        <v>948</v>
      </c>
      <c r="G805" s="188" t="s">
        <v>199</v>
      </c>
      <c r="H805" s="189">
        <v>0.25</v>
      </c>
      <c r="I805" s="87"/>
      <c r="J805" s="190">
        <f>ROUND(I805*H805,2)</f>
        <v>0</v>
      </c>
      <c r="K805" s="187" t="s">
        <v>175</v>
      </c>
      <c r="L805" s="104"/>
      <c r="M805" s="191" t="s">
        <v>5</v>
      </c>
      <c r="N805" s="192" t="s">
        <v>42</v>
      </c>
      <c r="O805" s="105"/>
      <c r="P805" s="193">
        <f>O805*H805</f>
        <v>0</v>
      </c>
      <c r="Q805" s="193">
        <v>0.00096</v>
      </c>
      <c r="R805" s="193">
        <f>Q805*H805</f>
        <v>0.00024</v>
      </c>
      <c r="S805" s="193">
        <v>0.031</v>
      </c>
      <c r="T805" s="194">
        <f>S805*H805</f>
        <v>0.00775</v>
      </c>
      <c r="AR805" s="93" t="s">
        <v>176</v>
      </c>
      <c r="AT805" s="93" t="s">
        <v>171</v>
      </c>
      <c r="AU805" s="93" t="s">
        <v>81</v>
      </c>
      <c r="AY805" s="93" t="s">
        <v>169</v>
      </c>
      <c r="BE805" s="195">
        <f>IF(N805="základní",J805,0)</f>
        <v>0</v>
      </c>
      <c r="BF805" s="195">
        <f>IF(N805="snížená",J805,0)</f>
        <v>0</v>
      </c>
      <c r="BG805" s="195">
        <f>IF(N805="zákl. přenesená",J805,0)</f>
        <v>0</v>
      </c>
      <c r="BH805" s="195">
        <f>IF(N805="sníž. přenesená",J805,0)</f>
        <v>0</v>
      </c>
      <c r="BI805" s="195">
        <f>IF(N805="nulová",J805,0)</f>
        <v>0</v>
      </c>
      <c r="BJ805" s="93" t="s">
        <v>79</v>
      </c>
      <c r="BK805" s="195">
        <f>ROUND(I805*H805,2)</f>
        <v>0</v>
      </c>
      <c r="BL805" s="93" t="s">
        <v>176</v>
      </c>
      <c r="BM805" s="93" t="s">
        <v>949</v>
      </c>
    </row>
    <row r="806" spans="2:47" s="103" customFormat="1" ht="54">
      <c r="B806" s="104"/>
      <c r="D806" s="198" t="s">
        <v>207</v>
      </c>
      <c r="F806" s="220" t="s">
        <v>950</v>
      </c>
      <c r="L806" s="104"/>
      <c r="M806" s="221"/>
      <c r="N806" s="105"/>
      <c r="O806" s="105"/>
      <c r="P806" s="105"/>
      <c r="Q806" s="105"/>
      <c r="R806" s="105"/>
      <c r="S806" s="105"/>
      <c r="T806" s="222"/>
      <c r="AT806" s="93" t="s">
        <v>207</v>
      </c>
      <c r="AU806" s="93" t="s">
        <v>81</v>
      </c>
    </row>
    <row r="807" spans="2:51" s="197" customFormat="1" ht="13.5">
      <c r="B807" s="196"/>
      <c r="D807" s="198" t="s">
        <v>178</v>
      </c>
      <c r="E807" s="199" t="s">
        <v>5</v>
      </c>
      <c r="F807" s="200" t="s">
        <v>951</v>
      </c>
      <c r="H807" s="199" t="s">
        <v>5</v>
      </c>
      <c r="L807" s="196"/>
      <c r="M807" s="201"/>
      <c r="N807" s="202"/>
      <c r="O807" s="202"/>
      <c r="P807" s="202"/>
      <c r="Q807" s="202"/>
      <c r="R807" s="202"/>
      <c r="S807" s="202"/>
      <c r="T807" s="203"/>
      <c r="AT807" s="199" t="s">
        <v>178</v>
      </c>
      <c r="AU807" s="199" t="s">
        <v>81</v>
      </c>
      <c r="AV807" s="197" t="s">
        <v>79</v>
      </c>
      <c r="AW807" s="197" t="s">
        <v>35</v>
      </c>
      <c r="AX807" s="197" t="s">
        <v>71</v>
      </c>
      <c r="AY807" s="199" t="s">
        <v>169</v>
      </c>
    </row>
    <row r="808" spans="2:51" s="205" customFormat="1" ht="13.5">
      <c r="B808" s="204"/>
      <c r="D808" s="198" t="s">
        <v>178</v>
      </c>
      <c r="E808" s="206" t="s">
        <v>5</v>
      </c>
      <c r="F808" s="207" t="s">
        <v>952</v>
      </c>
      <c r="H808" s="208">
        <v>0.25</v>
      </c>
      <c r="L808" s="204"/>
      <c r="M808" s="209"/>
      <c r="N808" s="210"/>
      <c r="O808" s="210"/>
      <c r="P808" s="210"/>
      <c r="Q808" s="210"/>
      <c r="R808" s="210"/>
      <c r="S808" s="210"/>
      <c r="T808" s="211"/>
      <c r="AT808" s="206" t="s">
        <v>178</v>
      </c>
      <c r="AU808" s="206" t="s">
        <v>81</v>
      </c>
      <c r="AV808" s="205" t="s">
        <v>81</v>
      </c>
      <c r="AW808" s="205" t="s">
        <v>35</v>
      </c>
      <c r="AX808" s="205" t="s">
        <v>71</v>
      </c>
      <c r="AY808" s="206" t="s">
        <v>169</v>
      </c>
    </row>
    <row r="809" spans="2:51" s="213" customFormat="1" ht="13.5">
      <c r="B809" s="212"/>
      <c r="D809" s="198" t="s">
        <v>178</v>
      </c>
      <c r="E809" s="214" t="s">
        <v>5</v>
      </c>
      <c r="F809" s="215" t="s">
        <v>181</v>
      </c>
      <c r="H809" s="216">
        <v>0.25</v>
      </c>
      <c r="L809" s="212"/>
      <c r="M809" s="217"/>
      <c r="N809" s="218"/>
      <c r="O809" s="218"/>
      <c r="P809" s="218"/>
      <c r="Q809" s="218"/>
      <c r="R809" s="218"/>
      <c r="S809" s="218"/>
      <c r="T809" s="219"/>
      <c r="AT809" s="214" t="s">
        <v>178</v>
      </c>
      <c r="AU809" s="214" t="s">
        <v>81</v>
      </c>
      <c r="AV809" s="213" t="s">
        <v>176</v>
      </c>
      <c r="AW809" s="213" t="s">
        <v>35</v>
      </c>
      <c r="AX809" s="213" t="s">
        <v>79</v>
      </c>
      <c r="AY809" s="214" t="s">
        <v>169</v>
      </c>
    </row>
    <row r="810" spans="2:65" s="103" customFormat="1" ht="25.5" customHeight="1">
      <c r="B810" s="104"/>
      <c r="C810" s="185">
        <f>MAX($C$106:C809)+1</f>
        <v>138</v>
      </c>
      <c r="D810" s="185" t="s">
        <v>171</v>
      </c>
      <c r="E810" s="186" t="s">
        <v>953</v>
      </c>
      <c r="F810" s="187" t="s">
        <v>954</v>
      </c>
      <c r="G810" s="188" t="s">
        <v>199</v>
      </c>
      <c r="H810" s="189">
        <v>1</v>
      </c>
      <c r="I810" s="87"/>
      <c r="J810" s="190">
        <f>ROUND(I810*H810,2)</f>
        <v>0</v>
      </c>
      <c r="K810" s="187" t="s">
        <v>175</v>
      </c>
      <c r="L810" s="104"/>
      <c r="M810" s="191" t="s">
        <v>5</v>
      </c>
      <c r="N810" s="192" t="s">
        <v>42</v>
      </c>
      <c r="O810" s="105"/>
      <c r="P810" s="193">
        <f>O810*H810</f>
        <v>0</v>
      </c>
      <c r="Q810" s="193">
        <v>0.00122</v>
      </c>
      <c r="R810" s="193">
        <f>Q810*H810</f>
        <v>0.00122</v>
      </c>
      <c r="S810" s="193">
        <v>0.07</v>
      </c>
      <c r="T810" s="194">
        <f>S810*H810</f>
        <v>0.07</v>
      </c>
      <c r="AR810" s="93" t="s">
        <v>176</v>
      </c>
      <c r="AT810" s="93" t="s">
        <v>171</v>
      </c>
      <c r="AU810" s="93" t="s">
        <v>81</v>
      </c>
      <c r="AY810" s="93" t="s">
        <v>169</v>
      </c>
      <c r="BE810" s="195">
        <f>IF(N810="základní",J810,0)</f>
        <v>0</v>
      </c>
      <c r="BF810" s="195">
        <f>IF(N810="snížená",J810,0)</f>
        <v>0</v>
      </c>
      <c r="BG810" s="195">
        <f>IF(N810="zákl. přenesená",J810,0)</f>
        <v>0</v>
      </c>
      <c r="BH810" s="195">
        <f>IF(N810="sníž. přenesená",J810,0)</f>
        <v>0</v>
      </c>
      <c r="BI810" s="195">
        <f>IF(N810="nulová",J810,0)</f>
        <v>0</v>
      </c>
      <c r="BJ810" s="93" t="s">
        <v>79</v>
      </c>
      <c r="BK810" s="195">
        <f>ROUND(I810*H810,2)</f>
        <v>0</v>
      </c>
      <c r="BL810" s="93" t="s">
        <v>176</v>
      </c>
      <c r="BM810" s="93" t="s">
        <v>955</v>
      </c>
    </row>
    <row r="811" spans="2:47" s="103" customFormat="1" ht="54">
      <c r="B811" s="104"/>
      <c r="D811" s="198" t="s">
        <v>207</v>
      </c>
      <c r="F811" s="220" t="s">
        <v>950</v>
      </c>
      <c r="L811" s="104"/>
      <c r="M811" s="221"/>
      <c r="N811" s="105"/>
      <c r="O811" s="105"/>
      <c r="P811" s="105"/>
      <c r="Q811" s="105"/>
      <c r="R811" s="105"/>
      <c r="S811" s="105"/>
      <c r="T811" s="222"/>
      <c r="AT811" s="93" t="s">
        <v>207</v>
      </c>
      <c r="AU811" s="93" t="s">
        <v>81</v>
      </c>
    </row>
    <row r="812" spans="2:51" s="197" customFormat="1" ht="13.5">
      <c r="B812" s="196"/>
      <c r="D812" s="198" t="s">
        <v>178</v>
      </c>
      <c r="E812" s="199" t="s">
        <v>5</v>
      </c>
      <c r="F812" s="200" t="s">
        <v>956</v>
      </c>
      <c r="H812" s="199" t="s">
        <v>5</v>
      </c>
      <c r="L812" s="196"/>
      <c r="M812" s="201"/>
      <c r="N812" s="202"/>
      <c r="O812" s="202"/>
      <c r="P812" s="202"/>
      <c r="Q812" s="202"/>
      <c r="R812" s="202"/>
      <c r="S812" s="202"/>
      <c r="T812" s="203"/>
      <c r="AT812" s="199" t="s">
        <v>178</v>
      </c>
      <c r="AU812" s="199" t="s">
        <v>81</v>
      </c>
      <c r="AV812" s="197" t="s">
        <v>79</v>
      </c>
      <c r="AW812" s="197" t="s">
        <v>35</v>
      </c>
      <c r="AX812" s="197" t="s">
        <v>71</v>
      </c>
      <c r="AY812" s="199" t="s">
        <v>169</v>
      </c>
    </row>
    <row r="813" spans="2:51" s="205" customFormat="1" ht="13.5">
      <c r="B813" s="204"/>
      <c r="D813" s="198" t="s">
        <v>178</v>
      </c>
      <c r="E813" s="206" t="s">
        <v>5</v>
      </c>
      <c r="F813" s="207" t="s">
        <v>957</v>
      </c>
      <c r="H813" s="208">
        <v>1</v>
      </c>
      <c r="L813" s="204"/>
      <c r="M813" s="209"/>
      <c r="N813" s="210"/>
      <c r="O813" s="210"/>
      <c r="P813" s="210"/>
      <c r="Q813" s="210"/>
      <c r="R813" s="210"/>
      <c r="S813" s="210"/>
      <c r="T813" s="211"/>
      <c r="AT813" s="206" t="s">
        <v>178</v>
      </c>
      <c r="AU813" s="206" t="s">
        <v>81</v>
      </c>
      <c r="AV813" s="205" t="s">
        <v>81</v>
      </c>
      <c r="AW813" s="205" t="s">
        <v>35</v>
      </c>
      <c r="AX813" s="205" t="s">
        <v>71</v>
      </c>
      <c r="AY813" s="206" t="s">
        <v>169</v>
      </c>
    </row>
    <row r="814" spans="2:51" s="213" customFormat="1" ht="13.5">
      <c r="B814" s="212"/>
      <c r="D814" s="198" t="s">
        <v>178</v>
      </c>
      <c r="E814" s="214" t="s">
        <v>5</v>
      </c>
      <c r="F814" s="215" t="s">
        <v>181</v>
      </c>
      <c r="H814" s="216">
        <v>1</v>
      </c>
      <c r="L814" s="212"/>
      <c r="M814" s="217"/>
      <c r="N814" s="218"/>
      <c r="O814" s="218"/>
      <c r="P814" s="218"/>
      <c r="Q814" s="218"/>
      <c r="R814" s="218"/>
      <c r="S814" s="218"/>
      <c r="T814" s="219"/>
      <c r="AT814" s="214" t="s">
        <v>178</v>
      </c>
      <c r="AU814" s="214" t="s">
        <v>81</v>
      </c>
      <c r="AV814" s="213" t="s">
        <v>176</v>
      </c>
      <c r="AW814" s="213" t="s">
        <v>35</v>
      </c>
      <c r="AX814" s="213" t="s">
        <v>79</v>
      </c>
      <c r="AY814" s="214" t="s">
        <v>169</v>
      </c>
    </row>
    <row r="815" spans="2:65" s="103" customFormat="1" ht="25.5" customHeight="1">
      <c r="B815" s="104"/>
      <c r="C815" s="185">
        <f>MAX($C$106:C814)+1</f>
        <v>139</v>
      </c>
      <c r="D815" s="185" t="s">
        <v>171</v>
      </c>
      <c r="E815" s="186" t="s">
        <v>958</v>
      </c>
      <c r="F815" s="187" t="s">
        <v>959</v>
      </c>
      <c r="G815" s="188" t="s">
        <v>199</v>
      </c>
      <c r="H815" s="189">
        <v>0.25</v>
      </c>
      <c r="I815" s="87"/>
      <c r="J815" s="190">
        <f>ROUND(I815*H815,2)</f>
        <v>0</v>
      </c>
      <c r="K815" s="187" t="s">
        <v>175</v>
      </c>
      <c r="L815" s="104"/>
      <c r="M815" s="191" t="s">
        <v>5</v>
      </c>
      <c r="N815" s="192" t="s">
        <v>42</v>
      </c>
      <c r="O815" s="105"/>
      <c r="P815" s="193">
        <f>O815*H815</f>
        <v>0</v>
      </c>
      <c r="Q815" s="193">
        <v>0.00417</v>
      </c>
      <c r="R815" s="193">
        <f>Q815*H815</f>
        <v>0.0010425</v>
      </c>
      <c r="S815" s="193">
        <v>0.283</v>
      </c>
      <c r="T815" s="194">
        <f>S815*H815</f>
        <v>0.07075</v>
      </c>
      <c r="AR815" s="93" t="s">
        <v>176</v>
      </c>
      <c r="AT815" s="93" t="s">
        <v>171</v>
      </c>
      <c r="AU815" s="93" t="s">
        <v>81</v>
      </c>
      <c r="AY815" s="93" t="s">
        <v>169</v>
      </c>
      <c r="BE815" s="195">
        <f>IF(N815="základní",J815,0)</f>
        <v>0</v>
      </c>
      <c r="BF815" s="195">
        <f>IF(N815="snížená",J815,0)</f>
        <v>0</v>
      </c>
      <c r="BG815" s="195">
        <f>IF(N815="zákl. přenesená",J815,0)</f>
        <v>0</v>
      </c>
      <c r="BH815" s="195">
        <f>IF(N815="sníž. přenesená",J815,0)</f>
        <v>0</v>
      </c>
      <c r="BI815" s="195">
        <f>IF(N815="nulová",J815,0)</f>
        <v>0</v>
      </c>
      <c r="BJ815" s="93" t="s">
        <v>79</v>
      </c>
      <c r="BK815" s="195">
        <f>ROUND(I815*H815,2)</f>
        <v>0</v>
      </c>
      <c r="BL815" s="93" t="s">
        <v>176</v>
      </c>
      <c r="BM815" s="93" t="s">
        <v>960</v>
      </c>
    </row>
    <row r="816" spans="2:47" s="103" customFormat="1" ht="54">
      <c r="B816" s="104"/>
      <c r="D816" s="198" t="s">
        <v>207</v>
      </c>
      <c r="F816" s="220" t="s">
        <v>950</v>
      </c>
      <c r="L816" s="104"/>
      <c r="M816" s="221"/>
      <c r="N816" s="105"/>
      <c r="O816" s="105"/>
      <c r="P816" s="105"/>
      <c r="Q816" s="105"/>
      <c r="R816" s="105"/>
      <c r="S816" s="105"/>
      <c r="T816" s="222"/>
      <c r="AT816" s="93" t="s">
        <v>207</v>
      </c>
      <c r="AU816" s="93" t="s">
        <v>81</v>
      </c>
    </row>
    <row r="817" spans="2:51" s="197" customFormat="1" ht="13.5">
      <c r="B817" s="196"/>
      <c r="D817" s="198" t="s">
        <v>178</v>
      </c>
      <c r="E817" s="199" t="s">
        <v>5</v>
      </c>
      <c r="F817" s="200" t="s">
        <v>956</v>
      </c>
      <c r="H817" s="199" t="s">
        <v>5</v>
      </c>
      <c r="L817" s="196"/>
      <c r="M817" s="201"/>
      <c r="N817" s="202"/>
      <c r="O817" s="202"/>
      <c r="P817" s="202"/>
      <c r="Q817" s="202"/>
      <c r="R817" s="202"/>
      <c r="S817" s="202"/>
      <c r="T817" s="203"/>
      <c r="AT817" s="199" t="s">
        <v>178</v>
      </c>
      <c r="AU817" s="199" t="s">
        <v>81</v>
      </c>
      <c r="AV817" s="197" t="s">
        <v>79</v>
      </c>
      <c r="AW817" s="197" t="s">
        <v>35</v>
      </c>
      <c r="AX817" s="197" t="s">
        <v>71</v>
      </c>
      <c r="AY817" s="199" t="s">
        <v>169</v>
      </c>
    </row>
    <row r="818" spans="2:51" s="205" customFormat="1" ht="13.5">
      <c r="B818" s="204"/>
      <c r="D818" s="198" t="s">
        <v>178</v>
      </c>
      <c r="E818" s="206" t="s">
        <v>5</v>
      </c>
      <c r="F818" s="207" t="s">
        <v>952</v>
      </c>
      <c r="H818" s="208">
        <v>0.25</v>
      </c>
      <c r="L818" s="204"/>
      <c r="M818" s="209"/>
      <c r="N818" s="210"/>
      <c r="O818" s="210"/>
      <c r="P818" s="210"/>
      <c r="Q818" s="210"/>
      <c r="R818" s="210"/>
      <c r="S818" s="210"/>
      <c r="T818" s="211"/>
      <c r="AT818" s="206" t="s">
        <v>178</v>
      </c>
      <c r="AU818" s="206" t="s">
        <v>81</v>
      </c>
      <c r="AV818" s="205" t="s">
        <v>81</v>
      </c>
      <c r="AW818" s="205" t="s">
        <v>35</v>
      </c>
      <c r="AX818" s="205" t="s">
        <v>71</v>
      </c>
      <c r="AY818" s="206" t="s">
        <v>169</v>
      </c>
    </row>
    <row r="819" spans="2:51" s="213" customFormat="1" ht="13.5">
      <c r="B819" s="212"/>
      <c r="D819" s="198" t="s">
        <v>178</v>
      </c>
      <c r="E819" s="214" t="s">
        <v>5</v>
      </c>
      <c r="F819" s="215" t="s">
        <v>181</v>
      </c>
      <c r="H819" s="216">
        <v>0.25</v>
      </c>
      <c r="L819" s="212"/>
      <c r="M819" s="217"/>
      <c r="N819" s="218"/>
      <c r="O819" s="218"/>
      <c r="P819" s="218"/>
      <c r="Q819" s="218"/>
      <c r="R819" s="218"/>
      <c r="S819" s="218"/>
      <c r="T819" s="219"/>
      <c r="AT819" s="214" t="s">
        <v>178</v>
      </c>
      <c r="AU819" s="214" t="s">
        <v>81</v>
      </c>
      <c r="AV819" s="213" t="s">
        <v>176</v>
      </c>
      <c r="AW819" s="213" t="s">
        <v>35</v>
      </c>
      <c r="AX819" s="213" t="s">
        <v>79</v>
      </c>
      <c r="AY819" s="214" t="s">
        <v>169</v>
      </c>
    </row>
    <row r="820" spans="2:63" s="173" customFormat="1" ht="29.85" customHeight="1">
      <c r="B820" s="172"/>
      <c r="D820" s="174" t="s">
        <v>70</v>
      </c>
      <c r="E820" s="183" t="s">
        <v>961</v>
      </c>
      <c r="F820" s="183" t="s">
        <v>962</v>
      </c>
      <c r="J820" s="184">
        <f>BK820</f>
        <v>0</v>
      </c>
      <c r="L820" s="172"/>
      <c r="M820" s="177"/>
      <c r="N820" s="178"/>
      <c r="O820" s="178"/>
      <c r="P820" s="179">
        <f>SUM(P821:P829)</f>
        <v>0</v>
      </c>
      <c r="Q820" s="178"/>
      <c r="R820" s="179">
        <f>SUM(R821:R829)</f>
        <v>0</v>
      </c>
      <c r="S820" s="178"/>
      <c r="T820" s="180">
        <f>SUM(T821:T829)</f>
        <v>0</v>
      </c>
      <c r="AR820" s="174" t="s">
        <v>79</v>
      </c>
      <c r="AT820" s="181" t="s">
        <v>70</v>
      </c>
      <c r="AU820" s="181" t="s">
        <v>79</v>
      </c>
      <c r="AY820" s="174" t="s">
        <v>169</v>
      </c>
      <c r="BK820" s="182">
        <f>SUM(BK821:BK829)</f>
        <v>0</v>
      </c>
    </row>
    <row r="821" spans="2:65" s="103" customFormat="1" ht="25.5" customHeight="1">
      <c r="B821" s="104"/>
      <c r="C821" s="185">
        <f>MAX($C$106:C820)+1</f>
        <v>140</v>
      </c>
      <c r="D821" s="185" t="s">
        <v>171</v>
      </c>
      <c r="E821" s="186" t="s">
        <v>963</v>
      </c>
      <c r="F821" s="187" t="s">
        <v>964</v>
      </c>
      <c r="G821" s="188" t="s">
        <v>315</v>
      </c>
      <c r="H821" s="189">
        <v>57.321</v>
      </c>
      <c r="I821" s="87"/>
      <c r="J821" s="190">
        <f>ROUND(I821*H821,2)</f>
        <v>0</v>
      </c>
      <c r="K821" s="187" t="s">
        <v>175</v>
      </c>
      <c r="L821" s="104"/>
      <c r="M821" s="191" t="s">
        <v>5</v>
      </c>
      <c r="N821" s="192" t="s">
        <v>42</v>
      </c>
      <c r="O821" s="105"/>
      <c r="P821" s="193">
        <f>O821*H821</f>
        <v>0</v>
      </c>
      <c r="Q821" s="193">
        <v>0</v>
      </c>
      <c r="R821" s="193">
        <f>Q821*H821</f>
        <v>0</v>
      </c>
      <c r="S821" s="193">
        <v>0</v>
      </c>
      <c r="T821" s="194">
        <f>S821*H821</f>
        <v>0</v>
      </c>
      <c r="AR821" s="93" t="s">
        <v>176</v>
      </c>
      <c r="AT821" s="93" t="s">
        <v>171</v>
      </c>
      <c r="AU821" s="93" t="s">
        <v>81</v>
      </c>
      <c r="AY821" s="93" t="s">
        <v>169</v>
      </c>
      <c r="BE821" s="195">
        <f>IF(N821="základní",J821,0)</f>
        <v>0</v>
      </c>
      <c r="BF821" s="195">
        <f>IF(N821="snížená",J821,0)</f>
        <v>0</v>
      </c>
      <c r="BG821" s="195">
        <f>IF(N821="zákl. přenesená",J821,0)</f>
        <v>0</v>
      </c>
      <c r="BH821" s="195">
        <f>IF(N821="sníž. přenesená",J821,0)</f>
        <v>0</v>
      </c>
      <c r="BI821" s="195">
        <f>IF(N821="nulová",J821,0)</f>
        <v>0</v>
      </c>
      <c r="BJ821" s="93" t="s">
        <v>79</v>
      </c>
      <c r="BK821" s="195">
        <f>ROUND(I821*H821,2)</f>
        <v>0</v>
      </c>
      <c r="BL821" s="93" t="s">
        <v>176</v>
      </c>
      <c r="BM821" s="93" t="s">
        <v>965</v>
      </c>
    </row>
    <row r="822" spans="2:47" s="103" customFormat="1" ht="121.5">
      <c r="B822" s="104"/>
      <c r="D822" s="198" t="s">
        <v>207</v>
      </c>
      <c r="F822" s="220" t="s">
        <v>966</v>
      </c>
      <c r="L822" s="104"/>
      <c r="M822" s="221"/>
      <c r="N822" s="105"/>
      <c r="O822" s="105"/>
      <c r="P822" s="105"/>
      <c r="Q822" s="105"/>
      <c r="R822" s="105"/>
      <c r="S822" s="105"/>
      <c r="T822" s="222"/>
      <c r="AT822" s="93" t="s">
        <v>207</v>
      </c>
      <c r="AU822" s="93" t="s">
        <v>81</v>
      </c>
    </row>
    <row r="823" spans="2:65" s="103" customFormat="1" ht="25.5" customHeight="1">
      <c r="B823" s="104"/>
      <c r="C823" s="185">
        <f>MAX($C$106:C822)+1</f>
        <v>141</v>
      </c>
      <c r="D823" s="185" t="s">
        <v>171</v>
      </c>
      <c r="E823" s="186" t="s">
        <v>967</v>
      </c>
      <c r="F823" s="187" t="s">
        <v>968</v>
      </c>
      <c r="G823" s="188" t="s">
        <v>315</v>
      </c>
      <c r="H823" s="189">
        <v>1146.42</v>
      </c>
      <c r="I823" s="87"/>
      <c r="J823" s="190">
        <f>ROUND(I823*H823,2)</f>
        <v>0</v>
      </c>
      <c r="K823" s="187" t="s">
        <v>175</v>
      </c>
      <c r="L823" s="104"/>
      <c r="M823" s="191" t="s">
        <v>5</v>
      </c>
      <c r="N823" s="192" t="s">
        <v>42</v>
      </c>
      <c r="O823" s="105"/>
      <c r="P823" s="193">
        <f>O823*H823</f>
        <v>0</v>
      </c>
      <c r="Q823" s="193">
        <v>0</v>
      </c>
      <c r="R823" s="193">
        <f>Q823*H823</f>
        <v>0</v>
      </c>
      <c r="S823" s="193">
        <v>0</v>
      </c>
      <c r="T823" s="194">
        <f>S823*H823</f>
        <v>0</v>
      </c>
      <c r="AR823" s="93" t="s">
        <v>176</v>
      </c>
      <c r="AT823" s="93" t="s">
        <v>171</v>
      </c>
      <c r="AU823" s="93" t="s">
        <v>81</v>
      </c>
      <c r="AY823" s="93" t="s">
        <v>169</v>
      </c>
      <c r="BE823" s="195">
        <f>IF(N823="základní",J823,0)</f>
        <v>0</v>
      </c>
      <c r="BF823" s="195">
        <f>IF(N823="snížená",J823,0)</f>
        <v>0</v>
      </c>
      <c r="BG823" s="195">
        <f>IF(N823="zákl. přenesená",J823,0)</f>
        <v>0</v>
      </c>
      <c r="BH823" s="195">
        <f>IF(N823="sníž. přenesená",J823,0)</f>
        <v>0</v>
      </c>
      <c r="BI823" s="195">
        <f>IF(N823="nulová",J823,0)</f>
        <v>0</v>
      </c>
      <c r="BJ823" s="93" t="s">
        <v>79</v>
      </c>
      <c r="BK823" s="195">
        <f>ROUND(I823*H823,2)</f>
        <v>0</v>
      </c>
      <c r="BL823" s="93" t="s">
        <v>176</v>
      </c>
      <c r="BM823" s="93" t="s">
        <v>969</v>
      </c>
    </row>
    <row r="824" spans="2:47" s="103" customFormat="1" ht="81">
      <c r="B824" s="104"/>
      <c r="D824" s="198" t="s">
        <v>207</v>
      </c>
      <c r="F824" s="220" t="s">
        <v>970</v>
      </c>
      <c r="L824" s="104"/>
      <c r="M824" s="221"/>
      <c r="N824" s="105"/>
      <c r="O824" s="105"/>
      <c r="P824" s="105"/>
      <c r="Q824" s="105"/>
      <c r="R824" s="105"/>
      <c r="S824" s="105"/>
      <c r="T824" s="222"/>
      <c r="AT824" s="93" t="s">
        <v>207</v>
      </c>
      <c r="AU824" s="93" t="s">
        <v>81</v>
      </c>
    </row>
    <row r="825" spans="2:51" s="205" customFormat="1" ht="13.5">
      <c r="B825" s="204"/>
      <c r="D825" s="198" t="s">
        <v>178</v>
      </c>
      <c r="F825" s="207" t="s">
        <v>971</v>
      </c>
      <c r="H825" s="208">
        <v>1146.42</v>
      </c>
      <c r="L825" s="204"/>
      <c r="M825" s="209"/>
      <c r="N825" s="210"/>
      <c r="O825" s="210"/>
      <c r="P825" s="210"/>
      <c r="Q825" s="210"/>
      <c r="R825" s="210"/>
      <c r="S825" s="210"/>
      <c r="T825" s="211"/>
      <c r="AT825" s="206" t="s">
        <v>178</v>
      </c>
      <c r="AU825" s="206" t="s">
        <v>81</v>
      </c>
      <c r="AV825" s="205" t="s">
        <v>81</v>
      </c>
      <c r="AW825" s="205" t="s">
        <v>6</v>
      </c>
      <c r="AX825" s="205" t="s">
        <v>79</v>
      </c>
      <c r="AY825" s="206" t="s">
        <v>169</v>
      </c>
    </row>
    <row r="826" spans="2:65" s="103" customFormat="1" ht="25.5" customHeight="1">
      <c r="B826" s="104"/>
      <c r="C826" s="185">
        <f>MAX($C$106:C825)+1</f>
        <v>142</v>
      </c>
      <c r="D826" s="185" t="s">
        <v>171</v>
      </c>
      <c r="E826" s="186" t="s">
        <v>972</v>
      </c>
      <c r="F826" s="187" t="s">
        <v>973</v>
      </c>
      <c r="G826" s="188" t="s">
        <v>315</v>
      </c>
      <c r="H826" s="189">
        <v>57.321</v>
      </c>
      <c r="I826" s="87"/>
      <c r="J826" s="190">
        <f>ROUND(I826*H826,2)</f>
        <v>0</v>
      </c>
      <c r="K826" s="187" t="s">
        <v>175</v>
      </c>
      <c r="L826" s="104"/>
      <c r="M826" s="191" t="s">
        <v>5</v>
      </c>
      <c r="N826" s="192" t="s">
        <v>42</v>
      </c>
      <c r="O826" s="105"/>
      <c r="P826" s="193">
        <f>O826*H826</f>
        <v>0</v>
      </c>
      <c r="Q826" s="193">
        <v>0</v>
      </c>
      <c r="R826" s="193">
        <f>Q826*H826</f>
        <v>0</v>
      </c>
      <c r="S826" s="193">
        <v>0</v>
      </c>
      <c r="T826" s="194">
        <f>S826*H826</f>
        <v>0</v>
      </c>
      <c r="AR826" s="93" t="s">
        <v>176</v>
      </c>
      <c r="AT826" s="93" t="s">
        <v>171</v>
      </c>
      <c r="AU826" s="93" t="s">
        <v>81</v>
      </c>
      <c r="AY826" s="93" t="s">
        <v>169</v>
      </c>
      <c r="BE826" s="195">
        <f>IF(N826="základní",J826,0)</f>
        <v>0</v>
      </c>
      <c r="BF826" s="195">
        <f>IF(N826="snížená",J826,0)</f>
        <v>0</v>
      </c>
      <c r="BG826" s="195">
        <f>IF(N826="zákl. přenesená",J826,0)</f>
        <v>0</v>
      </c>
      <c r="BH826" s="195">
        <f>IF(N826="sníž. přenesená",J826,0)</f>
        <v>0</v>
      </c>
      <c r="BI826" s="195">
        <f>IF(N826="nulová",J826,0)</f>
        <v>0</v>
      </c>
      <c r="BJ826" s="93" t="s">
        <v>79</v>
      </c>
      <c r="BK826" s="195">
        <f>ROUND(I826*H826,2)</f>
        <v>0</v>
      </c>
      <c r="BL826" s="93" t="s">
        <v>176</v>
      </c>
      <c r="BM826" s="93" t="s">
        <v>974</v>
      </c>
    </row>
    <row r="827" spans="2:47" s="103" customFormat="1" ht="81">
      <c r="B827" s="104"/>
      <c r="D827" s="198" t="s">
        <v>207</v>
      </c>
      <c r="F827" s="220" t="s">
        <v>975</v>
      </c>
      <c r="L827" s="104"/>
      <c r="M827" s="221"/>
      <c r="N827" s="105"/>
      <c r="O827" s="105"/>
      <c r="P827" s="105"/>
      <c r="Q827" s="105"/>
      <c r="R827" s="105"/>
      <c r="S827" s="105"/>
      <c r="T827" s="222"/>
      <c r="AT827" s="93" t="s">
        <v>207</v>
      </c>
      <c r="AU827" s="93" t="s">
        <v>81</v>
      </c>
    </row>
    <row r="828" spans="2:65" s="103" customFormat="1" ht="38.25" customHeight="1">
      <c r="B828" s="104"/>
      <c r="C828" s="185">
        <f>MAX($C$106:C827)+1</f>
        <v>143</v>
      </c>
      <c r="D828" s="185" t="s">
        <v>171</v>
      </c>
      <c r="E828" s="186" t="s">
        <v>976</v>
      </c>
      <c r="F828" s="187" t="s">
        <v>977</v>
      </c>
      <c r="G828" s="188" t="s">
        <v>315</v>
      </c>
      <c r="H828" s="189">
        <v>57.321</v>
      </c>
      <c r="I828" s="87"/>
      <c r="J828" s="190">
        <f>ROUND(I828*H828,2)</f>
        <v>0</v>
      </c>
      <c r="K828" s="187" t="s">
        <v>175</v>
      </c>
      <c r="L828" s="104"/>
      <c r="M828" s="191" t="s">
        <v>5</v>
      </c>
      <c r="N828" s="192" t="s">
        <v>42</v>
      </c>
      <c r="O828" s="105"/>
      <c r="P828" s="193">
        <f>O828*H828</f>
        <v>0</v>
      </c>
      <c r="Q828" s="193">
        <v>0</v>
      </c>
      <c r="R828" s="193">
        <f>Q828*H828</f>
        <v>0</v>
      </c>
      <c r="S828" s="193">
        <v>0</v>
      </c>
      <c r="T828" s="194">
        <f>S828*H828</f>
        <v>0</v>
      </c>
      <c r="AR828" s="93" t="s">
        <v>176</v>
      </c>
      <c r="AT828" s="93" t="s">
        <v>171</v>
      </c>
      <c r="AU828" s="93" t="s">
        <v>81</v>
      </c>
      <c r="AY828" s="93" t="s">
        <v>169</v>
      </c>
      <c r="BE828" s="195">
        <f>IF(N828="základní",J828,0)</f>
        <v>0</v>
      </c>
      <c r="BF828" s="195">
        <f>IF(N828="snížená",J828,0)</f>
        <v>0</v>
      </c>
      <c r="BG828" s="195">
        <f>IF(N828="zákl. přenesená",J828,0)</f>
        <v>0</v>
      </c>
      <c r="BH828" s="195">
        <f>IF(N828="sníž. přenesená",J828,0)</f>
        <v>0</v>
      </c>
      <c r="BI828" s="195">
        <f>IF(N828="nulová",J828,0)</f>
        <v>0</v>
      </c>
      <c r="BJ828" s="93" t="s">
        <v>79</v>
      </c>
      <c r="BK828" s="195">
        <f>ROUND(I828*H828,2)</f>
        <v>0</v>
      </c>
      <c r="BL828" s="93" t="s">
        <v>176</v>
      </c>
      <c r="BM828" s="93" t="s">
        <v>978</v>
      </c>
    </row>
    <row r="829" spans="2:47" s="103" customFormat="1" ht="81">
      <c r="B829" s="104"/>
      <c r="D829" s="198" t="s">
        <v>207</v>
      </c>
      <c r="F829" s="220" t="s">
        <v>979</v>
      </c>
      <c r="L829" s="104"/>
      <c r="M829" s="221"/>
      <c r="N829" s="105"/>
      <c r="O829" s="105"/>
      <c r="P829" s="105"/>
      <c r="Q829" s="105"/>
      <c r="R829" s="105"/>
      <c r="S829" s="105"/>
      <c r="T829" s="222"/>
      <c r="AT829" s="93" t="s">
        <v>207</v>
      </c>
      <c r="AU829" s="93" t="s">
        <v>81</v>
      </c>
    </row>
    <row r="830" spans="2:63" s="173" customFormat="1" ht="29.85" customHeight="1">
      <c r="B830" s="172"/>
      <c r="D830" s="174" t="s">
        <v>70</v>
      </c>
      <c r="E830" s="183" t="s">
        <v>980</v>
      </c>
      <c r="F830" s="183" t="s">
        <v>981</v>
      </c>
      <c r="J830" s="184">
        <f>BK830</f>
        <v>0</v>
      </c>
      <c r="L830" s="172"/>
      <c r="M830" s="177"/>
      <c r="N830" s="178"/>
      <c r="O830" s="178"/>
      <c r="P830" s="179">
        <f>SUM(P831:P832)</f>
        <v>0</v>
      </c>
      <c r="Q830" s="178"/>
      <c r="R830" s="179">
        <f>SUM(R831:R832)</f>
        <v>0</v>
      </c>
      <c r="S830" s="178"/>
      <c r="T830" s="180">
        <f>SUM(T831:T832)</f>
        <v>0</v>
      </c>
      <c r="AR830" s="174" t="s">
        <v>79</v>
      </c>
      <c r="AT830" s="181" t="s">
        <v>70</v>
      </c>
      <c r="AU830" s="181" t="s">
        <v>79</v>
      </c>
      <c r="AY830" s="174" t="s">
        <v>169</v>
      </c>
      <c r="BK830" s="182">
        <f>SUM(BK831:BK832)</f>
        <v>0</v>
      </c>
    </row>
    <row r="831" spans="2:65" s="103" customFormat="1" ht="38.25" customHeight="1">
      <c r="B831" s="104"/>
      <c r="C831" s="185">
        <f>MAX($C$106:C830)+1</f>
        <v>144</v>
      </c>
      <c r="D831" s="185" t="s">
        <v>171</v>
      </c>
      <c r="E831" s="186" t="s">
        <v>982</v>
      </c>
      <c r="F831" s="187" t="s">
        <v>983</v>
      </c>
      <c r="G831" s="188" t="s">
        <v>315</v>
      </c>
      <c r="H831" s="189">
        <v>2413.415</v>
      </c>
      <c r="I831" s="87"/>
      <c r="J831" s="190">
        <f>ROUND(I831*H831,2)</f>
        <v>0</v>
      </c>
      <c r="K831" s="187" t="s">
        <v>175</v>
      </c>
      <c r="L831" s="104"/>
      <c r="M831" s="191" t="s">
        <v>5</v>
      </c>
      <c r="N831" s="192" t="s">
        <v>42</v>
      </c>
      <c r="O831" s="105"/>
      <c r="P831" s="193">
        <f>O831*H831</f>
        <v>0</v>
      </c>
      <c r="Q831" s="193">
        <v>0</v>
      </c>
      <c r="R831" s="193">
        <f>Q831*H831</f>
        <v>0</v>
      </c>
      <c r="S831" s="193">
        <v>0</v>
      </c>
      <c r="T831" s="194">
        <f>S831*H831</f>
        <v>0</v>
      </c>
      <c r="AR831" s="93" t="s">
        <v>176</v>
      </c>
      <c r="AT831" s="93" t="s">
        <v>171</v>
      </c>
      <c r="AU831" s="93" t="s">
        <v>81</v>
      </c>
      <c r="AY831" s="93" t="s">
        <v>169</v>
      </c>
      <c r="BE831" s="195">
        <f>IF(N831="základní",J831,0)</f>
        <v>0</v>
      </c>
      <c r="BF831" s="195">
        <f>IF(N831="snížená",J831,0)</f>
        <v>0</v>
      </c>
      <c r="BG831" s="195">
        <f>IF(N831="zákl. přenesená",J831,0)</f>
        <v>0</v>
      </c>
      <c r="BH831" s="195">
        <f>IF(N831="sníž. přenesená",J831,0)</f>
        <v>0</v>
      </c>
      <c r="BI831" s="195">
        <f>IF(N831="nulová",J831,0)</f>
        <v>0</v>
      </c>
      <c r="BJ831" s="93" t="s">
        <v>79</v>
      </c>
      <c r="BK831" s="195">
        <f>ROUND(I831*H831,2)</f>
        <v>0</v>
      </c>
      <c r="BL831" s="93" t="s">
        <v>176</v>
      </c>
      <c r="BM831" s="93" t="s">
        <v>984</v>
      </c>
    </row>
    <row r="832" spans="2:47" s="103" customFormat="1" ht="81">
      <c r="B832" s="104"/>
      <c r="D832" s="198" t="s">
        <v>207</v>
      </c>
      <c r="F832" s="220" t="s">
        <v>985</v>
      </c>
      <c r="L832" s="104"/>
      <c r="M832" s="221"/>
      <c r="N832" s="105"/>
      <c r="O832" s="105"/>
      <c r="P832" s="105"/>
      <c r="Q832" s="105"/>
      <c r="R832" s="105"/>
      <c r="S832" s="105"/>
      <c r="T832" s="222"/>
      <c r="AT832" s="93" t="s">
        <v>207</v>
      </c>
      <c r="AU832" s="93" t="s">
        <v>81</v>
      </c>
    </row>
    <row r="833" spans="2:63" s="173" customFormat="1" ht="37.35" customHeight="1">
      <c r="B833" s="172"/>
      <c r="D833" s="174" t="s">
        <v>70</v>
      </c>
      <c r="E833" s="175" t="s">
        <v>986</v>
      </c>
      <c r="F833" s="175" t="s">
        <v>987</v>
      </c>
      <c r="J833" s="176">
        <f>BK833</f>
        <v>0</v>
      </c>
      <c r="L833" s="172"/>
      <c r="M833" s="177"/>
      <c r="N833" s="178"/>
      <c r="O833" s="178"/>
      <c r="P833" s="179">
        <f>P834+P881+P908+P949+P951+P1086+P1096+P1153+P1195+P1223+P1277+P1290+P1303</f>
        <v>0</v>
      </c>
      <c r="Q833" s="178"/>
      <c r="R833" s="179">
        <f>R834+R881+R908+R949+R951+R1086+R1096+R1153+R1195+R1223+R1277+R1290+R1303</f>
        <v>61.63638761</v>
      </c>
      <c r="S833" s="178"/>
      <c r="T833" s="180">
        <f>T834+T881+T908+T949+T951+T1086+T1096+T1153+T1195+T1223+T1277+T1290+T1303</f>
        <v>1.5268421</v>
      </c>
      <c r="AR833" s="174" t="s">
        <v>81</v>
      </c>
      <c r="AT833" s="181" t="s">
        <v>70</v>
      </c>
      <c r="AU833" s="181" t="s">
        <v>71</v>
      </c>
      <c r="AY833" s="174" t="s">
        <v>169</v>
      </c>
      <c r="BK833" s="182">
        <f>BK834+BK881+BK908+BK949+BK951+BK1086+BK1096+BK1153+BK1195+BK1223+BK1277+BK1290+BK1303</f>
        <v>0</v>
      </c>
    </row>
    <row r="834" spans="2:63" s="173" customFormat="1" ht="19.9" customHeight="1">
      <c r="B834" s="172"/>
      <c r="D834" s="174" t="s">
        <v>70</v>
      </c>
      <c r="E834" s="183" t="s">
        <v>988</v>
      </c>
      <c r="F834" s="183" t="s">
        <v>989</v>
      </c>
      <c r="J834" s="184">
        <f>BK834</f>
        <v>0</v>
      </c>
      <c r="L834" s="172"/>
      <c r="M834" s="177"/>
      <c r="N834" s="178"/>
      <c r="O834" s="178"/>
      <c r="P834" s="179">
        <f>SUM(P835:P880)</f>
        <v>0</v>
      </c>
      <c r="Q834" s="178"/>
      <c r="R834" s="179">
        <f>SUM(R835:R880)</f>
        <v>8.61626784</v>
      </c>
      <c r="S834" s="178"/>
      <c r="T834" s="180">
        <f>SUM(T835:T880)</f>
        <v>0</v>
      </c>
      <c r="AR834" s="174" t="s">
        <v>81</v>
      </c>
      <c r="AT834" s="181" t="s">
        <v>70</v>
      </c>
      <c r="AU834" s="181" t="s">
        <v>79</v>
      </c>
      <c r="AY834" s="174" t="s">
        <v>169</v>
      </c>
      <c r="BK834" s="182">
        <f>SUM(BK835:BK880)</f>
        <v>0</v>
      </c>
    </row>
    <row r="835" spans="2:65" s="103" customFormat="1" ht="25.5" customHeight="1">
      <c r="B835" s="104"/>
      <c r="C835" s="185">
        <f>MAX($C$106:C834)+1</f>
        <v>145</v>
      </c>
      <c r="D835" s="185" t="s">
        <v>171</v>
      </c>
      <c r="E835" s="186" t="s">
        <v>990</v>
      </c>
      <c r="F835" s="187" t="s">
        <v>991</v>
      </c>
      <c r="G835" s="188" t="s">
        <v>188</v>
      </c>
      <c r="H835" s="189">
        <v>482.135</v>
      </c>
      <c r="I835" s="87"/>
      <c r="J835" s="190">
        <f>ROUND(I835*H835,2)</f>
        <v>0</v>
      </c>
      <c r="K835" s="187" t="s">
        <v>175</v>
      </c>
      <c r="L835" s="104"/>
      <c r="M835" s="191" t="s">
        <v>5</v>
      </c>
      <c r="N835" s="192" t="s">
        <v>42</v>
      </c>
      <c r="O835" s="105"/>
      <c r="P835" s="193">
        <f>O835*H835</f>
        <v>0</v>
      </c>
      <c r="Q835" s="193">
        <v>0</v>
      </c>
      <c r="R835" s="193">
        <f>Q835*H835</f>
        <v>0</v>
      </c>
      <c r="S835" s="193">
        <v>0</v>
      </c>
      <c r="T835" s="194">
        <f>S835*H835</f>
        <v>0</v>
      </c>
      <c r="AR835" s="93" t="s">
        <v>266</v>
      </c>
      <c r="AT835" s="93" t="s">
        <v>171</v>
      </c>
      <c r="AU835" s="93" t="s">
        <v>81</v>
      </c>
      <c r="AY835" s="93" t="s">
        <v>169</v>
      </c>
      <c r="BE835" s="195">
        <f>IF(N835="základní",J835,0)</f>
        <v>0</v>
      </c>
      <c r="BF835" s="195">
        <f>IF(N835="snížená",J835,0)</f>
        <v>0</v>
      </c>
      <c r="BG835" s="195">
        <f>IF(N835="zákl. přenesená",J835,0)</f>
        <v>0</v>
      </c>
      <c r="BH835" s="195">
        <f>IF(N835="sníž. přenesená",J835,0)</f>
        <v>0</v>
      </c>
      <c r="BI835" s="195">
        <f>IF(N835="nulová",J835,0)</f>
        <v>0</v>
      </c>
      <c r="BJ835" s="93" t="s">
        <v>79</v>
      </c>
      <c r="BK835" s="195">
        <f>ROUND(I835*H835,2)</f>
        <v>0</v>
      </c>
      <c r="BL835" s="93" t="s">
        <v>266</v>
      </c>
      <c r="BM835" s="93" t="s">
        <v>992</v>
      </c>
    </row>
    <row r="836" spans="2:47" s="103" customFormat="1" ht="40.5">
      <c r="B836" s="104"/>
      <c r="D836" s="198" t="s">
        <v>207</v>
      </c>
      <c r="F836" s="220" t="s">
        <v>993</v>
      </c>
      <c r="L836" s="104"/>
      <c r="M836" s="221"/>
      <c r="N836" s="105"/>
      <c r="O836" s="105"/>
      <c r="P836" s="105"/>
      <c r="Q836" s="105"/>
      <c r="R836" s="105"/>
      <c r="S836" s="105"/>
      <c r="T836" s="222"/>
      <c r="AT836" s="93" t="s">
        <v>207</v>
      </c>
      <c r="AU836" s="93" t="s">
        <v>81</v>
      </c>
    </row>
    <row r="837" spans="2:51" s="205" customFormat="1" ht="13.5">
      <c r="B837" s="204"/>
      <c r="D837" s="198" t="s">
        <v>178</v>
      </c>
      <c r="E837" s="206" t="s">
        <v>5</v>
      </c>
      <c r="F837" s="207" t="s">
        <v>329</v>
      </c>
      <c r="H837" s="208">
        <v>103.001</v>
      </c>
      <c r="L837" s="204"/>
      <c r="M837" s="209"/>
      <c r="N837" s="210"/>
      <c r="O837" s="210"/>
      <c r="P837" s="210"/>
      <c r="Q837" s="210"/>
      <c r="R837" s="210"/>
      <c r="S837" s="210"/>
      <c r="T837" s="211"/>
      <c r="AT837" s="206" t="s">
        <v>178</v>
      </c>
      <c r="AU837" s="206" t="s">
        <v>81</v>
      </c>
      <c r="AV837" s="205" t="s">
        <v>81</v>
      </c>
      <c r="AW837" s="205" t="s">
        <v>35</v>
      </c>
      <c r="AX837" s="205" t="s">
        <v>71</v>
      </c>
      <c r="AY837" s="206" t="s">
        <v>169</v>
      </c>
    </row>
    <row r="838" spans="2:51" s="205" customFormat="1" ht="13.5">
      <c r="B838" s="204"/>
      <c r="D838" s="198" t="s">
        <v>178</v>
      </c>
      <c r="E838" s="206" t="s">
        <v>5</v>
      </c>
      <c r="F838" s="207" t="s">
        <v>330</v>
      </c>
      <c r="H838" s="208">
        <v>17.996</v>
      </c>
      <c r="L838" s="204"/>
      <c r="M838" s="209"/>
      <c r="N838" s="210"/>
      <c r="O838" s="210"/>
      <c r="P838" s="210"/>
      <c r="Q838" s="210"/>
      <c r="R838" s="210"/>
      <c r="S838" s="210"/>
      <c r="T838" s="211"/>
      <c r="AT838" s="206" t="s">
        <v>178</v>
      </c>
      <c r="AU838" s="206" t="s">
        <v>81</v>
      </c>
      <c r="AV838" s="205" t="s">
        <v>81</v>
      </c>
      <c r="AW838" s="205" t="s">
        <v>35</v>
      </c>
      <c r="AX838" s="205" t="s">
        <v>71</v>
      </c>
      <c r="AY838" s="206" t="s">
        <v>169</v>
      </c>
    </row>
    <row r="839" spans="2:51" s="205" customFormat="1" ht="13.5">
      <c r="B839" s="204"/>
      <c r="D839" s="198" t="s">
        <v>178</v>
      </c>
      <c r="E839" s="206" t="s">
        <v>5</v>
      </c>
      <c r="F839" s="207" t="s">
        <v>331</v>
      </c>
      <c r="H839" s="208">
        <v>340.614</v>
      </c>
      <c r="L839" s="204"/>
      <c r="M839" s="209"/>
      <c r="N839" s="210"/>
      <c r="O839" s="210"/>
      <c r="P839" s="210"/>
      <c r="Q839" s="210"/>
      <c r="R839" s="210"/>
      <c r="S839" s="210"/>
      <c r="T839" s="211"/>
      <c r="AT839" s="206" t="s">
        <v>178</v>
      </c>
      <c r="AU839" s="206" t="s">
        <v>81</v>
      </c>
      <c r="AV839" s="205" t="s">
        <v>81</v>
      </c>
      <c r="AW839" s="205" t="s">
        <v>35</v>
      </c>
      <c r="AX839" s="205" t="s">
        <v>71</v>
      </c>
      <c r="AY839" s="206" t="s">
        <v>169</v>
      </c>
    </row>
    <row r="840" spans="2:51" s="205" customFormat="1" ht="13.5">
      <c r="B840" s="204"/>
      <c r="D840" s="198" t="s">
        <v>178</v>
      </c>
      <c r="E840" s="206" t="s">
        <v>5</v>
      </c>
      <c r="F840" s="207" t="s">
        <v>332</v>
      </c>
      <c r="H840" s="208">
        <v>20.524</v>
      </c>
      <c r="L840" s="204"/>
      <c r="M840" s="209"/>
      <c r="N840" s="210"/>
      <c r="O840" s="210"/>
      <c r="P840" s="210"/>
      <c r="Q840" s="210"/>
      <c r="R840" s="210"/>
      <c r="S840" s="210"/>
      <c r="T840" s="211"/>
      <c r="AT840" s="206" t="s">
        <v>178</v>
      </c>
      <c r="AU840" s="206" t="s">
        <v>81</v>
      </c>
      <c r="AV840" s="205" t="s">
        <v>81</v>
      </c>
      <c r="AW840" s="205" t="s">
        <v>35</v>
      </c>
      <c r="AX840" s="205" t="s">
        <v>71</v>
      </c>
      <c r="AY840" s="206" t="s">
        <v>169</v>
      </c>
    </row>
    <row r="841" spans="2:51" s="213" customFormat="1" ht="13.5">
      <c r="B841" s="212"/>
      <c r="D841" s="198" t="s">
        <v>178</v>
      </c>
      <c r="E841" s="214" t="s">
        <v>5</v>
      </c>
      <c r="F841" s="215" t="s">
        <v>181</v>
      </c>
      <c r="H841" s="216">
        <v>482.135</v>
      </c>
      <c r="L841" s="212"/>
      <c r="M841" s="217"/>
      <c r="N841" s="218"/>
      <c r="O841" s="218"/>
      <c r="P841" s="218"/>
      <c r="Q841" s="218"/>
      <c r="R841" s="218"/>
      <c r="S841" s="218"/>
      <c r="T841" s="219"/>
      <c r="AT841" s="214" t="s">
        <v>178</v>
      </c>
      <c r="AU841" s="214" t="s">
        <v>81</v>
      </c>
      <c r="AV841" s="213" t="s">
        <v>176</v>
      </c>
      <c r="AW841" s="213" t="s">
        <v>35</v>
      </c>
      <c r="AX841" s="213" t="s">
        <v>79</v>
      </c>
      <c r="AY841" s="214" t="s">
        <v>169</v>
      </c>
    </row>
    <row r="842" spans="2:65" s="103" customFormat="1" ht="16.5" customHeight="1">
      <c r="B842" s="104"/>
      <c r="C842" s="223">
        <f>MAX($C$106:C841)+1</f>
        <v>146</v>
      </c>
      <c r="D842" s="223" t="s">
        <v>397</v>
      </c>
      <c r="E842" s="224" t="s">
        <v>994</v>
      </c>
      <c r="F842" s="225" t="s">
        <v>995</v>
      </c>
      <c r="G842" s="226" t="s">
        <v>315</v>
      </c>
      <c r="H842" s="227">
        <v>0.145</v>
      </c>
      <c r="I842" s="88"/>
      <c r="J842" s="228">
        <f>ROUND(I842*H842,2)</f>
        <v>0</v>
      </c>
      <c r="K842" s="225" t="s">
        <v>175</v>
      </c>
      <c r="L842" s="229"/>
      <c r="M842" s="230" t="s">
        <v>5</v>
      </c>
      <c r="N842" s="231" t="s">
        <v>42</v>
      </c>
      <c r="O842" s="105"/>
      <c r="P842" s="193">
        <f>O842*H842</f>
        <v>0</v>
      </c>
      <c r="Q842" s="193">
        <v>1</v>
      </c>
      <c r="R842" s="193">
        <f>Q842*H842</f>
        <v>0.145</v>
      </c>
      <c r="S842" s="193">
        <v>0</v>
      </c>
      <c r="T842" s="194">
        <f>S842*H842</f>
        <v>0</v>
      </c>
      <c r="AR842" s="93" t="s">
        <v>402</v>
      </c>
      <c r="AT842" s="93" t="s">
        <v>397</v>
      </c>
      <c r="AU842" s="93" t="s">
        <v>81</v>
      </c>
      <c r="AY842" s="93" t="s">
        <v>169</v>
      </c>
      <c r="BE842" s="195">
        <f>IF(N842="základní",J842,0)</f>
        <v>0</v>
      </c>
      <c r="BF842" s="195">
        <f>IF(N842="snížená",J842,0)</f>
        <v>0</v>
      </c>
      <c r="BG842" s="195">
        <f>IF(N842="zákl. přenesená",J842,0)</f>
        <v>0</v>
      </c>
      <c r="BH842" s="195">
        <f>IF(N842="sníž. přenesená",J842,0)</f>
        <v>0</v>
      </c>
      <c r="BI842" s="195">
        <f>IF(N842="nulová",J842,0)</f>
        <v>0</v>
      </c>
      <c r="BJ842" s="93" t="s">
        <v>79</v>
      </c>
      <c r="BK842" s="195">
        <f>ROUND(I842*H842,2)</f>
        <v>0</v>
      </c>
      <c r="BL842" s="93" t="s">
        <v>266</v>
      </c>
      <c r="BM842" s="93" t="s">
        <v>996</v>
      </c>
    </row>
    <row r="843" spans="2:51" s="205" customFormat="1" ht="13.5">
      <c r="B843" s="204"/>
      <c r="D843" s="198" t="s">
        <v>178</v>
      </c>
      <c r="F843" s="207" t="s">
        <v>997</v>
      </c>
      <c r="H843" s="208">
        <v>0.145</v>
      </c>
      <c r="L843" s="204"/>
      <c r="M843" s="209"/>
      <c r="N843" s="210"/>
      <c r="O843" s="210"/>
      <c r="P843" s="210"/>
      <c r="Q843" s="210"/>
      <c r="R843" s="210"/>
      <c r="S843" s="210"/>
      <c r="T843" s="211"/>
      <c r="AT843" s="206" t="s">
        <v>178</v>
      </c>
      <c r="AU843" s="206" t="s">
        <v>81</v>
      </c>
      <c r="AV843" s="205" t="s">
        <v>81</v>
      </c>
      <c r="AW843" s="205" t="s">
        <v>6</v>
      </c>
      <c r="AX843" s="205" t="s">
        <v>79</v>
      </c>
      <c r="AY843" s="206" t="s">
        <v>169</v>
      </c>
    </row>
    <row r="844" spans="2:65" s="103" customFormat="1" ht="25.5" customHeight="1">
      <c r="B844" s="104"/>
      <c r="C844" s="185">
        <f>MAX($C$106:C843)+1</f>
        <v>147</v>
      </c>
      <c r="D844" s="185" t="s">
        <v>171</v>
      </c>
      <c r="E844" s="186" t="s">
        <v>998</v>
      </c>
      <c r="F844" s="187" t="s">
        <v>999</v>
      </c>
      <c r="G844" s="188" t="s">
        <v>188</v>
      </c>
      <c r="H844" s="189">
        <v>208.639</v>
      </c>
      <c r="I844" s="87"/>
      <c r="J844" s="190">
        <f>ROUND(I844*H844,2)</f>
        <v>0</v>
      </c>
      <c r="K844" s="187" t="s">
        <v>175</v>
      </c>
      <c r="L844" s="104"/>
      <c r="M844" s="191" t="s">
        <v>5</v>
      </c>
      <c r="N844" s="192" t="s">
        <v>42</v>
      </c>
      <c r="O844" s="105"/>
      <c r="P844" s="193">
        <f>O844*H844</f>
        <v>0</v>
      </c>
      <c r="Q844" s="193">
        <v>0</v>
      </c>
      <c r="R844" s="193">
        <f>Q844*H844</f>
        <v>0</v>
      </c>
      <c r="S844" s="193">
        <v>0</v>
      </c>
      <c r="T844" s="194">
        <f>S844*H844</f>
        <v>0</v>
      </c>
      <c r="AR844" s="93" t="s">
        <v>266</v>
      </c>
      <c r="AT844" s="93" t="s">
        <v>171</v>
      </c>
      <c r="AU844" s="93" t="s">
        <v>81</v>
      </c>
      <c r="AY844" s="93" t="s">
        <v>169</v>
      </c>
      <c r="BE844" s="195">
        <f>IF(N844="základní",J844,0)</f>
        <v>0</v>
      </c>
      <c r="BF844" s="195">
        <f>IF(N844="snížená",J844,0)</f>
        <v>0</v>
      </c>
      <c r="BG844" s="195">
        <f>IF(N844="zákl. přenesená",J844,0)</f>
        <v>0</v>
      </c>
      <c r="BH844" s="195">
        <f>IF(N844="sníž. přenesená",J844,0)</f>
        <v>0</v>
      </c>
      <c r="BI844" s="195">
        <f>IF(N844="nulová",J844,0)</f>
        <v>0</v>
      </c>
      <c r="BJ844" s="93" t="s">
        <v>79</v>
      </c>
      <c r="BK844" s="195">
        <f>ROUND(I844*H844,2)</f>
        <v>0</v>
      </c>
      <c r="BL844" s="93" t="s">
        <v>266</v>
      </c>
      <c r="BM844" s="93" t="s">
        <v>1000</v>
      </c>
    </row>
    <row r="845" spans="2:51" s="197" customFormat="1" ht="13.5">
      <c r="B845" s="196"/>
      <c r="D845" s="198" t="s">
        <v>178</v>
      </c>
      <c r="E845" s="199" t="s">
        <v>5</v>
      </c>
      <c r="F845" s="200" t="s">
        <v>1001</v>
      </c>
      <c r="H845" s="199" t="s">
        <v>5</v>
      </c>
      <c r="L845" s="196"/>
      <c r="M845" s="201"/>
      <c r="N845" s="202"/>
      <c r="O845" s="202"/>
      <c r="P845" s="202"/>
      <c r="Q845" s="202"/>
      <c r="R845" s="202"/>
      <c r="S845" s="202"/>
      <c r="T845" s="203"/>
      <c r="AT845" s="199" t="s">
        <v>178</v>
      </c>
      <c r="AU845" s="199" t="s">
        <v>81</v>
      </c>
      <c r="AV845" s="197" t="s">
        <v>79</v>
      </c>
      <c r="AW845" s="197" t="s">
        <v>35</v>
      </c>
      <c r="AX845" s="197" t="s">
        <v>71</v>
      </c>
      <c r="AY845" s="199" t="s">
        <v>169</v>
      </c>
    </row>
    <row r="846" spans="2:51" s="205" customFormat="1" ht="13.5">
      <c r="B846" s="204"/>
      <c r="D846" s="198" t="s">
        <v>178</v>
      </c>
      <c r="E846" s="206" t="s">
        <v>5</v>
      </c>
      <c r="F846" s="207" t="s">
        <v>1002</v>
      </c>
      <c r="H846" s="208">
        <v>208.639</v>
      </c>
      <c r="L846" s="204"/>
      <c r="M846" s="209"/>
      <c r="N846" s="210"/>
      <c r="O846" s="210"/>
      <c r="P846" s="210"/>
      <c r="Q846" s="210"/>
      <c r="R846" s="210"/>
      <c r="S846" s="210"/>
      <c r="T846" s="211"/>
      <c r="AT846" s="206" t="s">
        <v>178</v>
      </c>
      <c r="AU846" s="206" t="s">
        <v>81</v>
      </c>
      <c r="AV846" s="205" t="s">
        <v>81</v>
      </c>
      <c r="AW846" s="205" t="s">
        <v>35</v>
      </c>
      <c r="AX846" s="205" t="s">
        <v>71</v>
      </c>
      <c r="AY846" s="206" t="s">
        <v>169</v>
      </c>
    </row>
    <row r="847" spans="2:51" s="213" customFormat="1" ht="13.5">
      <c r="B847" s="212"/>
      <c r="D847" s="198" t="s">
        <v>178</v>
      </c>
      <c r="E847" s="214" t="s">
        <v>5</v>
      </c>
      <c r="F847" s="215" t="s">
        <v>181</v>
      </c>
      <c r="H847" s="216">
        <v>208.639</v>
      </c>
      <c r="L847" s="212"/>
      <c r="M847" s="217"/>
      <c r="N847" s="218"/>
      <c r="O847" s="218"/>
      <c r="P847" s="218"/>
      <c r="Q847" s="218"/>
      <c r="R847" s="218"/>
      <c r="S847" s="218"/>
      <c r="T847" s="219"/>
      <c r="AT847" s="214" t="s">
        <v>178</v>
      </c>
      <c r="AU847" s="214" t="s">
        <v>81</v>
      </c>
      <c r="AV847" s="213" t="s">
        <v>176</v>
      </c>
      <c r="AW847" s="213" t="s">
        <v>35</v>
      </c>
      <c r="AX847" s="213" t="s">
        <v>79</v>
      </c>
      <c r="AY847" s="214" t="s">
        <v>169</v>
      </c>
    </row>
    <row r="848" spans="2:65" s="103" customFormat="1" ht="16.5" customHeight="1">
      <c r="B848" s="104"/>
      <c r="C848" s="223">
        <f>MAX($C$106:C847)+1</f>
        <v>148</v>
      </c>
      <c r="D848" s="223" t="s">
        <v>397</v>
      </c>
      <c r="E848" s="224" t="s">
        <v>994</v>
      </c>
      <c r="F848" s="225" t="s">
        <v>995</v>
      </c>
      <c r="G848" s="226" t="s">
        <v>315</v>
      </c>
      <c r="H848" s="227">
        <v>0.073</v>
      </c>
      <c r="I848" s="88"/>
      <c r="J848" s="228">
        <f>ROUND(I848*H848,2)</f>
        <v>0</v>
      </c>
      <c r="K848" s="225" t="s">
        <v>175</v>
      </c>
      <c r="L848" s="229"/>
      <c r="M848" s="230" t="s">
        <v>5</v>
      </c>
      <c r="N848" s="231" t="s">
        <v>42</v>
      </c>
      <c r="O848" s="105"/>
      <c r="P848" s="193">
        <f>O848*H848</f>
        <v>0</v>
      </c>
      <c r="Q848" s="193">
        <v>1</v>
      </c>
      <c r="R848" s="193">
        <f>Q848*H848</f>
        <v>0.073</v>
      </c>
      <c r="S848" s="193">
        <v>0</v>
      </c>
      <c r="T848" s="194">
        <f>S848*H848</f>
        <v>0</v>
      </c>
      <c r="AR848" s="93" t="s">
        <v>402</v>
      </c>
      <c r="AT848" s="93" t="s">
        <v>397</v>
      </c>
      <c r="AU848" s="93" t="s">
        <v>81</v>
      </c>
      <c r="AY848" s="93" t="s">
        <v>169</v>
      </c>
      <c r="BE848" s="195">
        <f>IF(N848="základní",J848,0)</f>
        <v>0</v>
      </c>
      <c r="BF848" s="195">
        <f>IF(N848="snížená",J848,0)</f>
        <v>0</v>
      </c>
      <c r="BG848" s="195">
        <f>IF(N848="zákl. přenesená",J848,0)</f>
        <v>0</v>
      </c>
      <c r="BH848" s="195">
        <f>IF(N848="sníž. přenesená",J848,0)</f>
        <v>0</v>
      </c>
      <c r="BI848" s="195">
        <f>IF(N848="nulová",J848,0)</f>
        <v>0</v>
      </c>
      <c r="BJ848" s="93" t="s">
        <v>79</v>
      </c>
      <c r="BK848" s="195">
        <f>ROUND(I848*H848,2)</f>
        <v>0</v>
      </c>
      <c r="BL848" s="93" t="s">
        <v>266</v>
      </c>
      <c r="BM848" s="93" t="s">
        <v>1003</v>
      </c>
    </row>
    <row r="849" spans="2:51" s="205" customFormat="1" ht="13.5">
      <c r="B849" s="204"/>
      <c r="D849" s="198" t="s">
        <v>178</v>
      </c>
      <c r="F849" s="207" t="s">
        <v>1004</v>
      </c>
      <c r="H849" s="208">
        <v>0.073</v>
      </c>
      <c r="L849" s="204"/>
      <c r="M849" s="209"/>
      <c r="N849" s="210"/>
      <c r="O849" s="210"/>
      <c r="P849" s="210"/>
      <c r="Q849" s="210"/>
      <c r="R849" s="210"/>
      <c r="S849" s="210"/>
      <c r="T849" s="211"/>
      <c r="AT849" s="206" t="s">
        <v>178</v>
      </c>
      <c r="AU849" s="206" t="s">
        <v>81</v>
      </c>
      <c r="AV849" s="205" t="s">
        <v>81</v>
      </c>
      <c r="AW849" s="205" t="s">
        <v>6</v>
      </c>
      <c r="AX849" s="205" t="s">
        <v>79</v>
      </c>
      <c r="AY849" s="206" t="s">
        <v>169</v>
      </c>
    </row>
    <row r="850" spans="2:65" s="103" customFormat="1" ht="25.5" customHeight="1">
      <c r="B850" s="104"/>
      <c r="C850" s="185">
        <f>MAX($C$106:C849)+1</f>
        <v>149</v>
      </c>
      <c r="D850" s="185" t="s">
        <v>171</v>
      </c>
      <c r="E850" s="186" t="s">
        <v>1005</v>
      </c>
      <c r="F850" s="187" t="s">
        <v>1006</v>
      </c>
      <c r="G850" s="188" t="s">
        <v>188</v>
      </c>
      <c r="H850" s="189">
        <f>H854</f>
        <v>91.58</v>
      </c>
      <c r="I850" s="87"/>
      <c r="J850" s="190">
        <f>ROUND(I850*H850,2)</f>
        <v>0</v>
      </c>
      <c r="K850" s="187" t="s">
        <v>175</v>
      </c>
      <c r="L850" s="104"/>
      <c r="M850" s="191" t="s">
        <v>5</v>
      </c>
      <c r="N850" s="192" t="s">
        <v>42</v>
      </c>
      <c r="O850" s="105"/>
      <c r="P850" s="193">
        <f>O850*H850</f>
        <v>0</v>
      </c>
      <c r="Q850" s="193">
        <v>0.004</v>
      </c>
      <c r="R850" s="193">
        <f>Q850*H850</f>
        <v>0.36632</v>
      </c>
      <c r="S850" s="193">
        <v>0</v>
      </c>
      <c r="T850" s="194">
        <f>S850*H850</f>
        <v>0</v>
      </c>
      <c r="AR850" s="93" t="s">
        <v>266</v>
      </c>
      <c r="AT850" s="93" t="s">
        <v>171</v>
      </c>
      <c r="AU850" s="93" t="s">
        <v>81</v>
      </c>
      <c r="AY850" s="93" t="s">
        <v>169</v>
      </c>
      <c r="BE850" s="195">
        <f>IF(N850="základní",J850,0)</f>
        <v>0</v>
      </c>
      <c r="BF850" s="195">
        <f>IF(N850="snížená",J850,0)</f>
        <v>0</v>
      </c>
      <c r="BG850" s="195">
        <f>IF(N850="zákl. přenesená",J850,0)</f>
        <v>0</v>
      </c>
      <c r="BH850" s="195">
        <f>IF(N850="sníž. přenesená",J850,0)</f>
        <v>0</v>
      </c>
      <c r="BI850" s="195">
        <f>IF(N850="nulová",J850,0)</f>
        <v>0</v>
      </c>
      <c r="BJ850" s="93" t="s">
        <v>79</v>
      </c>
      <c r="BK850" s="195">
        <f>ROUND(I850*H850,2)</f>
        <v>0</v>
      </c>
      <c r="BL850" s="93" t="s">
        <v>266</v>
      </c>
      <c r="BM850" s="93" t="s">
        <v>1007</v>
      </c>
    </row>
    <row r="851" spans="2:51" s="205" customFormat="1" ht="13.5">
      <c r="B851" s="204"/>
      <c r="D851" s="198" t="s">
        <v>178</v>
      </c>
      <c r="E851" s="206" t="s">
        <v>5</v>
      </c>
      <c r="F851" s="207" t="s">
        <v>2032</v>
      </c>
      <c r="H851" s="208">
        <f>38.95+17</f>
        <v>55.95</v>
      </c>
      <c r="L851" s="204"/>
      <c r="M851" s="209"/>
      <c r="N851" s="210"/>
      <c r="O851" s="210"/>
      <c r="P851" s="210"/>
      <c r="Q851" s="210"/>
      <c r="R851" s="210"/>
      <c r="S851" s="210"/>
      <c r="T851" s="211"/>
      <c r="AT851" s="206" t="s">
        <v>178</v>
      </c>
      <c r="AU851" s="206" t="s">
        <v>81</v>
      </c>
      <c r="AV851" s="205" t="s">
        <v>81</v>
      </c>
      <c r="AW851" s="205" t="s">
        <v>35</v>
      </c>
      <c r="AX851" s="205" t="s">
        <v>71</v>
      </c>
      <c r="AY851" s="206" t="s">
        <v>169</v>
      </c>
    </row>
    <row r="852" spans="2:51" s="205" customFormat="1" ht="13.5">
      <c r="B852" s="204"/>
      <c r="D852" s="198" t="s">
        <v>178</v>
      </c>
      <c r="E852" s="206" t="s">
        <v>5</v>
      </c>
      <c r="F852" s="207" t="s">
        <v>2033</v>
      </c>
      <c r="H852" s="208">
        <v>24.38</v>
      </c>
      <c r="L852" s="204"/>
      <c r="M852" s="209"/>
      <c r="N852" s="210"/>
      <c r="O852" s="210"/>
      <c r="P852" s="210"/>
      <c r="Q852" s="210"/>
      <c r="R852" s="210"/>
      <c r="S852" s="210"/>
      <c r="T852" s="211"/>
      <c r="AT852" s="206" t="s">
        <v>178</v>
      </c>
      <c r="AU852" s="206" t="s">
        <v>81</v>
      </c>
      <c r="AV852" s="205" t="s">
        <v>81</v>
      </c>
      <c r="AW852" s="205" t="s">
        <v>35</v>
      </c>
      <c r="AX852" s="205" t="s">
        <v>71</v>
      </c>
      <c r="AY852" s="206" t="s">
        <v>169</v>
      </c>
    </row>
    <row r="853" spans="2:51" s="205" customFormat="1" ht="13.5">
      <c r="B853" s="204"/>
      <c r="D853" s="198" t="s">
        <v>178</v>
      </c>
      <c r="E853" s="206" t="s">
        <v>5</v>
      </c>
      <c r="F853" s="207" t="s">
        <v>1497</v>
      </c>
      <c r="H853" s="208">
        <v>11.25</v>
      </c>
      <c r="L853" s="204"/>
      <c r="M853" s="209"/>
      <c r="N853" s="328"/>
      <c r="O853" s="328"/>
      <c r="P853" s="328"/>
      <c r="Q853" s="328"/>
      <c r="R853" s="328"/>
      <c r="S853" s="328"/>
      <c r="T853" s="211"/>
      <c r="AT853" s="206"/>
      <c r="AU853" s="206"/>
      <c r="AY853" s="206"/>
    </row>
    <row r="854" spans="2:51" s="213" customFormat="1" ht="13.5">
      <c r="B854" s="212"/>
      <c r="D854" s="198" t="s">
        <v>178</v>
      </c>
      <c r="E854" s="214" t="s">
        <v>5</v>
      </c>
      <c r="F854" s="215" t="s">
        <v>181</v>
      </c>
      <c r="H854" s="216">
        <f>SUM(H851:H853)</f>
        <v>91.58</v>
      </c>
      <c r="L854" s="212"/>
      <c r="M854" s="217"/>
      <c r="N854" s="218"/>
      <c r="O854" s="218"/>
      <c r="P854" s="218"/>
      <c r="Q854" s="218"/>
      <c r="R854" s="218"/>
      <c r="S854" s="218"/>
      <c r="T854" s="219"/>
      <c r="AT854" s="214" t="s">
        <v>178</v>
      </c>
      <c r="AU854" s="214" t="s">
        <v>81</v>
      </c>
      <c r="AV854" s="213" t="s">
        <v>176</v>
      </c>
      <c r="AW854" s="213" t="s">
        <v>35</v>
      </c>
      <c r="AX854" s="213" t="s">
        <v>79</v>
      </c>
      <c r="AY854" s="214" t="s">
        <v>169</v>
      </c>
    </row>
    <row r="855" spans="2:65" s="103" customFormat="1" ht="25.5" customHeight="1">
      <c r="B855" s="104"/>
      <c r="C855" s="185">
        <f>MAX($C$106:C854)+1</f>
        <v>150</v>
      </c>
      <c r="D855" s="185" t="s">
        <v>171</v>
      </c>
      <c r="E855" s="186" t="s">
        <v>1010</v>
      </c>
      <c r="F855" s="187" t="s">
        <v>1011</v>
      </c>
      <c r="G855" s="188" t="s">
        <v>188</v>
      </c>
      <c r="H855" s="189">
        <v>128</v>
      </c>
      <c r="I855" s="87"/>
      <c r="J855" s="190">
        <f>ROUND(I855*H855,2)</f>
        <v>0</v>
      </c>
      <c r="K855" s="187" t="s">
        <v>175</v>
      </c>
      <c r="L855" s="104"/>
      <c r="M855" s="191" t="s">
        <v>5</v>
      </c>
      <c r="N855" s="192" t="s">
        <v>42</v>
      </c>
      <c r="O855" s="105"/>
      <c r="P855" s="193">
        <f>O855*H855</f>
        <v>0</v>
      </c>
      <c r="Q855" s="193">
        <v>0.004</v>
      </c>
      <c r="R855" s="193">
        <f>Q855*H855</f>
        <v>0.512</v>
      </c>
      <c r="S855" s="193">
        <v>0</v>
      </c>
      <c r="T855" s="194">
        <f>S855*H855</f>
        <v>0</v>
      </c>
      <c r="AR855" s="93" t="s">
        <v>266</v>
      </c>
      <c r="AT855" s="93" t="s">
        <v>171</v>
      </c>
      <c r="AU855" s="93" t="s">
        <v>81</v>
      </c>
      <c r="AY855" s="93" t="s">
        <v>169</v>
      </c>
      <c r="BE855" s="195">
        <f>IF(N855="základní",J855,0)</f>
        <v>0</v>
      </c>
      <c r="BF855" s="195">
        <f>IF(N855="snížená",J855,0)</f>
        <v>0</v>
      </c>
      <c r="BG855" s="195">
        <f>IF(N855="zákl. přenesená",J855,0)</f>
        <v>0</v>
      </c>
      <c r="BH855" s="195">
        <f>IF(N855="sníž. přenesená",J855,0)</f>
        <v>0</v>
      </c>
      <c r="BI855" s="195">
        <f>IF(N855="nulová",J855,0)</f>
        <v>0</v>
      </c>
      <c r="BJ855" s="93" t="s">
        <v>79</v>
      </c>
      <c r="BK855" s="195">
        <f>ROUND(I855*H855,2)</f>
        <v>0</v>
      </c>
      <c r="BL855" s="93" t="s">
        <v>266</v>
      </c>
      <c r="BM855" s="93" t="s">
        <v>1012</v>
      </c>
    </row>
    <row r="856" spans="2:51" s="197" customFormat="1" ht="13.5">
      <c r="B856" s="196"/>
      <c r="D856" s="198" t="s">
        <v>178</v>
      </c>
      <c r="E856" s="199" t="s">
        <v>5</v>
      </c>
      <c r="F856" s="200" t="s">
        <v>2034</v>
      </c>
      <c r="H856" s="199" t="s">
        <v>5</v>
      </c>
      <c r="L856" s="196"/>
      <c r="M856" s="201"/>
      <c r="N856" s="202"/>
      <c r="O856" s="202"/>
      <c r="P856" s="202"/>
      <c r="Q856" s="202"/>
      <c r="R856" s="202"/>
      <c r="S856" s="202"/>
      <c r="T856" s="203"/>
      <c r="AT856" s="199" t="s">
        <v>178</v>
      </c>
      <c r="AU856" s="199" t="s">
        <v>81</v>
      </c>
      <c r="AV856" s="197" t="s">
        <v>79</v>
      </c>
      <c r="AW856" s="197" t="s">
        <v>35</v>
      </c>
      <c r="AX856" s="197" t="s">
        <v>71</v>
      </c>
      <c r="AY856" s="199" t="s">
        <v>169</v>
      </c>
    </row>
    <row r="857" spans="2:51" s="205" customFormat="1" ht="13.5">
      <c r="B857" s="204"/>
      <c r="D857" s="198" t="s">
        <v>178</v>
      </c>
      <c r="E857" s="206" t="s">
        <v>5</v>
      </c>
      <c r="F857" s="207" t="s">
        <v>318</v>
      </c>
      <c r="H857" s="208">
        <v>25</v>
      </c>
      <c r="L857" s="204"/>
      <c r="M857" s="209"/>
      <c r="N857" s="210"/>
      <c r="O857" s="210"/>
      <c r="P857" s="210"/>
      <c r="Q857" s="210"/>
      <c r="R857" s="210"/>
      <c r="S857" s="210"/>
      <c r="T857" s="211"/>
      <c r="AT857" s="206" t="s">
        <v>178</v>
      </c>
      <c r="AU857" s="206" t="s">
        <v>81</v>
      </c>
      <c r="AV857" s="205" t="s">
        <v>81</v>
      </c>
      <c r="AW857" s="205" t="s">
        <v>35</v>
      </c>
      <c r="AX857" s="205" t="s">
        <v>71</v>
      </c>
      <c r="AY857" s="206" t="s">
        <v>169</v>
      </c>
    </row>
    <row r="858" spans="2:51" s="213" customFormat="1" ht="13.5">
      <c r="B858" s="212"/>
      <c r="D858" s="198" t="s">
        <v>178</v>
      </c>
      <c r="E858" s="214" t="s">
        <v>5</v>
      </c>
      <c r="F858" s="215" t="s">
        <v>181</v>
      </c>
      <c r="H858" s="216">
        <v>25</v>
      </c>
      <c r="L858" s="212"/>
      <c r="M858" s="217"/>
      <c r="N858" s="218"/>
      <c r="O858" s="218"/>
      <c r="P858" s="218"/>
      <c r="Q858" s="218"/>
      <c r="R858" s="218"/>
      <c r="S858" s="218"/>
      <c r="T858" s="219"/>
      <c r="AT858" s="214" t="s">
        <v>178</v>
      </c>
      <c r="AU858" s="214" t="s">
        <v>81</v>
      </c>
      <c r="AV858" s="213" t="s">
        <v>176</v>
      </c>
      <c r="AW858" s="213" t="s">
        <v>35</v>
      </c>
      <c r="AX858" s="213" t="s">
        <v>79</v>
      </c>
      <c r="AY858" s="214" t="s">
        <v>169</v>
      </c>
    </row>
    <row r="859" spans="2:65" s="103" customFormat="1" ht="25.5" customHeight="1">
      <c r="B859" s="104"/>
      <c r="C859" s="185">
        <f>MAX($C$106:C858)+1</f>
        <v>151</v>
      </c>
      <c r="D859" s="185" t="s">
        <v>171</v>
      </c>
      <c r="E859" s="186" t="s">
        <v>1013</v>
      </c>
      <c r="F859" s="187" t="s">
        <v>1014</v>
      </c>
      <c r="G859" s="188" t="s">
        <v>188</v>
      </c>
      <c r="H859" s="189">
        <v>964.27</v>
      </c>
      <c r="I859" s="87"/>
      <c r="J859" s="190">
        <f>ROUND(I859*H859,2)</f>
        <v>0</v>
      </c>
      <c r="K859" s="187" t="s">
        <v>175</v>
      </c>
      <c r="L859" s="104"/>
      <c r="M859" s="191" t="s">
        <v>5</v>
      </c>
      <c r="N859" s="192" t="s">
        <v>42</v>
      </c>
      <c r="O859" s="105"/>
      <c r="P859" s="193">
        <f>O859*H859</f>
        <v>0</v>
      </c>
      <c r="Q859" s="193">
        <v>0.0004</v>
      </c>
      <c r="R859" s="193">
        <f>Q859*H859</f>
        <v>0.385708</v>
      </c>
      <c r="S859" s="193">
        <v>0</v>
      </c>
      <c r="T859" s="194">
        <f>S859*H859</f>
        <v>0</v>
      </c>
      <c r="AR859" s="93" t="s">
        <v>266</v>
      </c>
      <c r="AT859" s="93" t="s">
        <v>171</v>
      </c>
      <c r="AU859" s="93" t="s">
        <v>81</v>
      </c>
      <c r="AY859" s="93" t="s">
        <v>169</v>
      </c>
      <c r="BE859" s="195">
        <f>IF(N859="základní",J859,0)</f>
        <v>0</v>
      </c>
      <c r="BF859" s="195">
        <f>IF(N859="snížená",J859,0)</f>
        <v>0</v>
      </c>
      <c r="BG859" s="195">
        <f>IF(N859="zákl. přenesená",J859,0)</f>
        <v>0</v>
      </c>
      <c r="BH859" s="195">
        <f>IF(N859="sníž. přenesená",J859,0)</f>
        <v>0</v>
      </c>
      <c r="BI859" s="195">
        <f>IF(N859="nulová",J859,0)</f>
        <v>0</v>
      </c>
      <c r="BJ859" s="93" t="s">
        <v>79</v>
      </c>
      <c r="BK859" s="195">
        <f>ROUND(I859*H859,2)</f>
        <v>0</v>
      </c>
      <c r="BL859" s="93" t="s">
        <v>266</v>
      </c>
      <c r="BM859" s="93" t="s">
        <v>1015</v>
      </c>
    </row>
    <row r="860" spans="2:47" s="103" customFormat="1" ht="40.5">
      <c r="B860" s="104"/>
      <c r="D860" s="198" t="s">
        <v>207</v>
      </c>
      <c r="F860" s="220" t="s">
        <v>1016</v>
      </c>
      <c r="L860" s="104"/>
      <c r="M860" s="221"/>
      <c r="N860" s="105"/>
      <c r="O860" s="105"/>
      <c r="P860" s="105"/>
      <c r="Q860" s="105"/>
      <c r="R860" s="105"/>
      <c r="S860" s="105"/>
      <c r="T860" s="222"/>
      <c r="AT860" s="93" t="s">
        <v>207</v>
      </c>
      <c r="AU860" s="93" t="s">
        <v>81</v>
      </c>
    </row>
    <row r="861" spans="2:51" s="205" customFormat="1" ht="13.5">
      <c r="B861" s="204"/>
      <c r="D861" s="198" t="s">
        <v>178</v>
      </c>
      <c r="E861" s="206" t="s">
        <v>5</v>
      </c>
      <c r="F861" s="207" t="s">
        <v>1017</v>
      </c>
      <c r="H861" s="208">
        <v>964.27</v>
      </c>
      <c r="L861" s="204"/>
      <c r="M861" s="209"/>
      <c r="N861" s="210"/>
      <c r="O861" s="210"/>
      <c r="P861" s="210"/>
      <c r="Q861" s="210"/>
      <c r="R861" s="210"/>
      <c r="S861" s="210"/>
      <c r="T861" s="211"/>
      <c r="AT861" s="206" t="s">
        <v>178</v>
      </c>
      <c r="AU861" s="206" t="s">
        <v>81</v>
      </c>
      <c r="AV861" s="205" t="s">
        <v>81</v>
      </c>
      <c r="AW861" s="205" t="s">
        <v>35</v>
      </c>
      <c r="AX861" s="205" t="s">
        <v>71</v>
      </c>
      <c r="AY861" s="206" t="s">
        <v>169</v>
      </c>
    </row>
    <row r="862" spans="2:51" s="213" customFormat="1" ht="13.5">
      <c r="B862" s="212"/>
      <c r="D862" s="198" t="s">
        <v>178</v>
      </c>
      <c r="E862" s="214" t="s">
        <v>5</v>
      </c>
      <c r="F862" s="215" t="s">
        <v>181</v>
      </c>
      <c r="H862" s="216">
        <v>964.27</v>
      </c>
      <c r="L862" s="212"/>
      <c r="M862" s="217"/>
      <c r="N862" s="218"/>
      <c r="O862" s="218"/>
      <c r="P862" s="218"/>
      <c r="Q862" s="218"/>
      <c r="R862" s="218"/>
      <c r="S862" s="218"/>
      <c r="T862" s="219"/>
      <c r="AT862" s="214" t="s">
        <v>178</v>
      </c>
      <c r="AU862" s="214" t="s">
        <v>81</v>
      </c>
      <c r="AV862" s="213" t="s">
        <v>176</v>
      </c>
      <c r="AW862" s="213" t="s">
        <v>35</v>
      </c>
      <c r="AX862" s="213" t="s">
        <v>79</v>
      </c>
      <c r="AY862" s="214" t="s">
        <v>169</v>
      </c>
    </row>
    <row r="863" spans="2:65" s="103" customFormat="1" ht="25.5" customHeight="1">
      <c r="B863" s="104"/>
      <c r="C863" s="223">
        <f>MAX($C$106:C862)+1</f>
        <v>152</v>
      </c>
      <c r="D863" s="223" t="s">
        <v>397</v>
      </c>
      <c r="E863" s="224" t="s">
        <v>1018</v>
      </c>
      <c r="F863" s="225" t="s">
        <v>1019</v>
      </c>
      <c r="G863" s="226" t="s">
        <v>188</v>
      </c>
      <c r="H863" s="227">
        <v>554.455</v>
      </c>
      <c r="I863" s="88"/>
      <c r="J863" s="228">
        <f>ROUND(I863*H863,2)</f>
        <v>0</v>
      </c>
      <c r="K863" s="225" t="s">
        <v>175</v>
      </c>
      <c r="L863" s="229"/>
      <c r="M863" s="230" t="s">
        <v>5</v>
      </c>
      <c r="N863" s="231" t="s">
        <v>42</v>
      </c>
      <c r="O863" s="105"/>
      <c r="P863" s="193">
        <f>O863*H863</f>
        <v>0</v>
      </c>
      <c r="Q863" s="193">
        <v>0.0045</v>
      </c>
      <c r="R863" s="193">
        <f>Q863*H863</f>
        <v>2.4950475</v>
      </c>
      <c r="S863" s="193">
        <v>0</v>
      </c>
      <c r="T863" s="194">
        <f>S863*H863</f>
        <v>0</v>
      </c>
      <c r="AR863" s="93" t="s">
        <v>402</v>
      </c>
      <c r="AT863" s="93" t="s">
        <v>397</v>
      </c>
      <c r="AU863" s="93" t="s">
        <v>81</v>
      </c>
      <c r="AY863" s="93" t="s">
        <v>169</v>
      </c>
      <c r="BE863" s="195">
        <f>IF(N863="základní",J863,0)</f>
        <v>0</v>
      </c>
      <c r="BF863" s="195">
        <f>IF(N863="snížená",J863,0)</f>
        <v>0</v>
      </c>
      <c r="BG863" s="195">
        <f>IF(N863="zákl. přenesená",J863,0)</f>
        <v>0</v>
      </c>
      <c r="BH863" s="195">
        <f>IF(N863="sníž. přenesená",J863,0)</f>
        <v>0</v>
      </c>
      <c r="BI863" s="195">
        <f>IF(N863="nulová",J863,0)</f>
        <v>0</v>
      </c>
      <c r="BJ863" s="93" t="s">
        <v>79</v>
      </c>
      <c r="BK863" s="195">
        <f>ROUND(I863*H863,2)</f>
        <v>0</v>
      </c>
      <c r="BL863" s="93" t="s">
        <v>266</v>
      </c>
      <c r="BM863" s="93" t="s">
        <v>1020</v>
      </c>
    </row>
    <row r="864" spans="2:51" s="205" customFormat="1" ht="13.5">
      <c r="B864" s="204"/>
      <c r="D864" s="198" t="s">
        <v>178</v>
      </c>
      <c r="F864" s="207" t="s">
        <v>1021</v>
      </c>
      <c r="H864" s="208">
        <v>554.455</v>
      </c>
      <c r="L864" s="204"/>
      <c r="M864" s="209"/>
      <c r="N864" s="210"/>
      <c r="O864" s="210"/>
      <c r="P864" s="210"/>
      <c r="Q864" s="210"/>
      <c r="R864" s="210"/>
      <c r="S864" s="210"/>
      <c r="T864" s="211"/>
      <c r="AT864" s="206" t="s">
        <v>178</v>
      </c>
      <c r="AU864" s="206" t="s">
        <v>81</v>
      </c>
      <c r="AV864" s="205" t="s">
        <v>81</v>
      </c>
      <c r="AW864" s="205" t="s">
        <v>6</v>
      </c>
      <c r="AX864" s="205" t="s">
        <v>79</v>
      </c>
      <c r="AY864" s="206" t="s">
        <v>169</v>
      </c>
    </row>
    <row r="865" spans="2:65" s="103" customFormat="1" ht="16.5" customHeight="1">
      <c r="B865" s="104"/>
      <c r="C865" s="223">
        <f>MAX($C$106:C864)+1</f>
        <v>153</v>
      </c>
      <c r="D865" s="223" t="s">
        <v>397</v>
      </c>
      <c r="E865" s="224" t="s">
        <v>1022</v>
      </c>
      <c r="F865" s="225" t="s">
        <v>1023</v>
      </c>
      <c r="G865" s="226" t="s">
        <v>188</v>
      </c>
      <c r="H865" s="227">
        <v>554.455</v>
      </c>
      <c r="I865" s="88"/>
      <c r="J865" s="228">
        <f>ROUND(I865*H865,2)</f>
        <v>0</v>
      </c>
      <c r="K865" s="225" t="s">
        <v>175</v>
      </c>
      <c r="L865" s="229"/>
      <c r="M865" s="230" t="s">
        <v>5</v>
      </c>
      <c r="N865" s="231" t="s">
        <v>42</v>
      </c>
      <c r="O865" s="105"/>
      <c r="P865" s="193">
        <f>O865*H865</f>
        <v>0</v>
      </c>
      <c r="Q865" s="193">
        <v>0.0041</v>
      </c>
      <c r="R865" s="193">
        <f>Q865*H865</f>
        <v>2.2732655000000004</v>
      </c>
      <c r="S865" s="193">
        <v>0</v>
      </c>
      <c r="T865" s="194">
        <f>S865*H865</f>
        <v>0</v>
      </c>
      <c r="AR865" s="93" t="s">
        <v>402</v>
      </c>
      <c r="AT865" s="93" t="s">
        <v>397</v>
      </c>
      <c r="AU865" s="93" t="s">
        <v>81</v>
      </c>
      <c r="AY865" s="93" t="s">
        <v>169</v>
      </c>
      <c r="BE865" s="195">
        <f>IF(N865="základní",J865,0)</f>
        <v>0</v>
      </c>
      <c r="BF865" s="195">
        <f>IF(N865="snížená",J865,0)</f>
        <v>0</v>
      </c>
      <c r="BG865" s="195">
        <f>IF(N865="zákl. přenesená",J865,0)</f>
        <v>0</v>
      </c>
      <c r="BH865" s="195">
        <f>IF(N865="sníž. přenesená",J865,0)</f>
        <v>0</v>
      </c>
      <c r="BI865" s="195">
        <f>IF(N865="nulová",J865,0)</f>
        <v>0</v>
      </c>
      <c r="BJ865" s="93" t="s">
        <v>79</v>
      </c>
      <c r="BK865" s="195">
        <f>ROUND(I865*H865,2)</f>
        <v>0</v>
      </c>
      <c r="BL865" s="93" t="s">
        <v>266</v>
      </c>
      <c r="BM865" s="93" t="s">
        <v>1024</v>
      </c>
    </row>
    <row r="866" spans="2:51" s="205" customFormat="1" ht="13.5">
      <c r="B866" s="204"/>
      <c r="D866" s="198" t="s">
        <v>178</v>
      </c>
      <c r="F866" s="207" t="s">
        <v>1021</v>
      </c>
      <c r="H866" s="208">
        <v>554.455</v>
      </c>
      <c r="L866" s="204"/>
      <c r="M866" s="209"/>
      <c r="N866" s="210"/>
      <c r="O866" s="210"/>
      <c r="P866" s="210"/>
      <c r="Q866" s="210"/>
      <c r="R866" s="210"/>
      <c r="S866" s="210"/>
      <c r="T866" s="211"/>
      <c r="AT866" s="206" t="s">
        <v>178</v>
      </c>
      <c r="AU866" s="206" t="s">
        <v>81</v>
      </c>
      <c r="AV866" s="205" t="s">
        <v>81</v>
      </c>
      <c r="AW866" s="205" t="s">
        <v>6</v>
      </c>
      <c r="AX866" s="205" t="s">
        <v>79</v>
      </c>
      <c r="AY866" s="206" t="s">
        <v>169</v>
      </c>
    </row>
    <row r="867" spans="2:65" s="103" customFormat="1" ht="25.5" customHeight="1">
      <c r="B867" s="104"/>
      <c r="C867" s="185">
        <f>MAX($C$106:C866)+1</f>
        <v>154</v>
      </c>
      <c r="D867" s="185" t="s">
        <v>171</v>
      </c>
      <c r="E867" s="186" t="s">
        <v>1025</v>
      </c>
      <c r="F867" s="187" t="s">
        <v>1026</v>
      </c>
      <c r="G867" s="188" t="s">
        <v>188</v>
      </c>
      <c r="H867" s="189">
        <v>417.278</v>
      </c>
      <c r="I867" s="87"/>
      <c r="J867" s="190">
        <f>ROUND(I867*H867,2)</f>
        <v>0</v>
      </c>
      <c r="K867" s="187" t="s">
        <v>175</v>
      </c>
      <c r="L867" s="104"/>
      <c r="M867" s="191" t="s">
        <v>5</v>
      </c>
      <c r="N867" s="192" t="s">
        <v>42</v>
      </c>
      <c r="O867" s="105"/>
      <c r="P867" s="193">
        <f>O867*H867</f>
        <v>0</v>
      </c>
      <c r="Q867" s="193">
        <v>0.0004</v>
      </c>
      <c r="R867" s="193">
        <f>Q867*H867</f>
        <v>0.1669112</v>
      </c>
      <c r="S867" s="193">
        <v>0</v>
      </c>
      <c r="T867" s="194">
        <f>S867*H867</f>
        <v>0</v>
      </c>
      <c r="AR867" s="93" t="s">
        <v>266</v>
      </c>
      <c r="AT867" s="93" t="s">
        <v>171</v>
      </c>
      <c r="AU867" s="93" t="s">
        <v>81</v>
      </c>
      <c r="AY867" s="93" t="s">
        <v>169</v>
      </c>
      <c r="BE867" s="195">
        <f>IF(N867="základní",J867,0)</f>
        <v>0</v>
      </c>
      <c r="BF867" s="195">
        <f>IF(N867="snížená",J867,0)</f>
        <v>0</v>
      </c>
      <c r="BG867" s="195">
        <f>IF(N867="zákl. přenesená",J867,0)</f>
        <v>0</v>
      </c>
      <c r="BH867" s="195">
        <f>IF(N867="sníž. přenesená",J867,0)</f>
        <v>0</v>
      </c>
      <c r="BI867" s="195">
        <f>IF(N867="nulová",J867,0)</f>
        <v>0</v>
      </c>
      <c r="BJ867" s="93" t="s">
        <v>79</v>
      </c>
      <c r="BK867" s="195">
        <f>ROUND(I867*H867,2)</f>
        <v>0</v>
      </c>
      <c r="BL867" s="93" t="s">
        <v>266</v>
      </c>
      <c r="BM867" s="93" t="s">
        <v>1027</v>
      </c>
    </row>
    <row r="868" spans="2:51" s="197" customFormat="1" ht="13.5">
      <c r="B868" s="196"/>
      <c r="D868" s="198" t="s">
        <v>178</v>
      </c>
      <c r="E868" s="199" t="s">
        <v>5</v>
      </c>
      <c r="F868" s="200" t="s">
        <v>1001</v>
      </c>
      <c r="H868" s="199" t="s">
        <v>5</v>
      </c>
      <c r="L868" s="196"/>
      <c r="M868" s="201"/>
      <c r="N868" s="202"/>
      <c r="O868" s="202"/>
      <c r="P868" s="202"/>
      <c r="Q868" s="202"/>
      <c r="R868" s="202"/>
      <c r="S868" s="202"/>
      <c r="T868" s="203"/>
      <c r="AT868" s="199" t="s">
        <v>178</v>
      </c>
      <c r="AU868" s="199" t="s">
        <v>81</v>
      </c>
      <c r="AV868" s="197" t="s">
        <v>79</v>
      </c>
      <c r="AW868" s="197" t="s">
        <v>35</v>
      </c>
      <c r="AX868" s="197" t="s">
        <v>71</v>
      </c>
      <c r="AY868" s="199" t="s">
        <v>169</v>
      </c>
    </row>
    <row r="869" spans="2:51" s="205" customFormat="1" ht="13.5">
      <c r="B869" s="204"/>
      <c r="D869" s="198" t="s">
        <v>178</v>
      </c>
      <c r="E869" s="206" t="s">
        <v>5</v>
      </c>
      <c r="F869" s="207" t="s">
        <v>1028</v>
      </c>
      <c r="H869" s="208">
        <v>417.278</v>
      </c>
      <c r="L869" s="204"/>
      <c r="M869" s="209"/>
      <c r="N869" s="210"/>
      <c r="O869" s="210"/>
      <c r="P869" s="210"/>
      <c r="Q869" s="210"/>
      <c r="R869" s="210"/>
      <c r="S869" s="210"/>
      <c r="T869" s="211"/>
      <c r="AT869" s="206" t="s">
        <v>178</v>
      </c>
      <c r="AU869" s="206" t="s">
        <v>81</v>
      </c>
      <c r="AV869" s="205" t="s">
        <v>81</v>
      </c>
      <c r="AW869" s="205" t="s">
        <v>35</v>
      </c>
      <c r="AX869" s="205" t="s">
        <v>71</v>
      </c>
      <c r="AY869" s="206" t="s">
        <v>169</v>
      </c>
    </row>
    <row r="870" spans="2:51" s="213" customFormat="1" ht="13.5">
      <c r="B870" s="212"/>
      <c r="D870" s="198" t="s">
        <v>178</v>
      </c>
      <c r="E870" s="214" t="s">
        <v>5</v>
      </c>
      <c r="F870" s="215" t="s">
        <v>181</v>
      </c>
      <c r="H870" s="216">
        <v>417.278</v>
      </c>
      <c r="L870" s="212"/>
      <c r="M870" s="217"/>
      <c r="N870" s="218"/>
      <c r="O870" s="218"/>
      <c r="P870" s="218"/>
      <c r="Q870" s="218"/>
      <c r="R870" s="218"/>
      <c r="S870" s="218"/>
      <c r="T870" s="219"/>
      <c r="AT870" s="214" t="s">
        <v>178</v>
      </c>
      <c r="AU870" s="214" t="s">
        <v>81</v>
      </c>
      <c r="AV870" s="213" t="s">
        <v>176</v>
      </c>
      <c r="AW870" s="213" t="s">
        <v>35</v>
      </c>
      <c r="AX870" s="213" t="s">
        <v>79</v>
      </c>
      <c r="AY870" s="214" t="s">
        <v>169</v>
      </c>
    </row>
    <row r="871" spans="2:65" s="103" customFormat="1" ht="25.5" customHeight="1">
      <c r="B871" s="104"/>
      <c r="C871" s="223">
        <f>MAX($C$106:C870)+1</f>
        <v>155</v>
      </c>
      <c r="D871" s="223" t="s">
        <v>397</v>
      </c>
      <c r="E871" s="224" t="s">
        <v>1029</v>
      </c>
      <c r="F871" s="225" t="s">
        <v>1019</v>
      </c>
      <c r="G871" s="226" t="s">
        <v>188</v>
      </c>
      <c r="H871" s="227">
        <v>250.367</v>
      </c>
      <c r="I871" s="88"/>
      <c r="J871" s="228">
        <f>ROUND(I871*H871,2)</f>
        <v>0</v>
      </c>
      <c r="K871" s="225" t="s">
        <v>175</v>
      </c>
      <c r="L871" s="229"/>
      <c r="M871" s="230" t="s">
        <v>5</v>
      </c>
      <c r="N871" s="231" t="s">
        <v>42</v>
      </c>
      <c r="O871" s="105"/>
      <c r="P871" s="193">
        <f>O871*H871</f>
        <v>0</v>
      </c>
      <c r="Q871" s="193">
        <v>0.0045</v>
      </c>
      <c r="R871" s="193">
        <f>Q871*H871</f>
        <v>1.1266515</v>
      </c>
      <c r="S871" s="193">
        <v>0</v>
      </c>
      <c r="T871" s="194">
        <f>S871*H871</f>
        <v>0</v>
      </c>
      <c r="AR871" s="93" t="s">
        <v>402</v>
      </c>
      <c r="AT871" s="93" t="s">
        <v>397</v>
      </c>
      <c r="AU871" s="93" t="s">
        <v>81</v>
      </c>
      <c r="AY871" s="93" t="s">
        <v>169</v>
      </c>
      <c r="BE871" s="195">
        <f>IF(N871="základní",J871,0)</f>
        <v>0</v>
      </c>
      <c r="BF871" s="195">
        <f>IF(N871="snížená",J871,0)</f>
        <v>0</v>
      </c>
      <c r="BG871" s="195">
        <f>IF(N871="zákl. přenesená",J871,0)</f>
        <v>0</v>
      </c>
      <c r="BH871" s="195">
        <f>IF(N871="sníž. přenesená",J871,0)</f>
        <v>0</v>
      </c>
      <c r="BI871" s="195">
        <f>IF(N871="nulová",J871,0)</f>
        <v>0</v>
      </c>
      <c r="BJ871" s="93" t="s">
        <v>79</v>
      </c>
      <c r="BK871" s="195">
        <f>ROUND(I871*H871,2)</f>
        <v>0</v>
      </c>
      <c r="BL871" s="93" t="s">
        <v>266</v>
      </c>
      <c r="BM871" s="93" t="s">
        <v>1030</v>
      </c>
    </row>
    <row r="872" spans="2:51" s="205" customFormat="1" ht="13.5">
      <c r="B872" s="204"/>
      <c r="D872" s="198" t="s">
        <v>178</v>
      </c>
      <c r="F872" s="207" t="s">
        <v>1031</v>
      </c>
      <c r="H872" s="208">
        <v>250.367</v>
      </c>
      <c r="L872" s="204"/>
      <c r="M872" s="209"/>
      <c r="N872" s="210"/>
      <c r="O872" s="210"/>
      <c r="P872" s="210"/>
      <c r="Q872" s="210"/>
      <c r="R872" s="210"/>
      <c r="S872" s="210"/>
      <c r="T872" s="211"/>
      <c r="AT872" s="206" t="s">
        <v>178</v>
      </c>
      <c r="AU872" s="206" t="s">
        <v>81</v>
      </c>
      <c r="AV872" s="205" t="s">
        <v>81</v>
      </c>
      <c r="AW872" s="205" t="s">
        <v>6</v>
      </c>
      <c r="AX872" s="205" t="s">
        <v>79</v>
      </c>
      <c r="AY872" s="206" t="s">
        <v>169</v>
      </c>
    </row>
    <row r="873" spans="2:65" s="103" customFormat="1" ht="16.5" customHeight="1">
      <c r="B873" s="104"/>
      <c r="C873" s="223">
        <f>MAX($C$106:C872)+1</f>
        <v>156</v>
      </c>
      <c r="D873" s="223" t="s">
        <v>397</v>
      </c>
      <c r="E873" s="224" t="s">
        <v>1022</v>
      </c>
      <c r="F873" s="225" t="s">
        <v>1023</v>
      </c>
      <c r="G873" s="226" t="s">
        <v>188</v>
      </c>
      <c r="H873" s="227">
        <v>250.367</v>
      </c>
      <c r="I873" s="88"/>
      <c r="J873" s="228">
        <f>ROUND(I873*H873,2)</f>
        <v>0</v>
      </c>
      <c r="K873" s="225" t="s">
        <v>175</v>
      </c>
      <c r="L873" s="229"/>
      <c r="M873" s="230" t="s">
        <v>5</v>
      </c>
      <c r="N873" s="231" t="s">
        <v>42</v>
      </c>
      <c r="O873" s="105"/>
      <c r="P873" s="193">
        <f>O873*H873</f>
        <v>0</v>
      </c>
      <c r="Q873" s="193">
        <v>0.0041</v>
      </c>
      <c r="R873" s="193">
        <f>Q873*H873</f>
        <v>1.0265047</v>
      </c>
      <c r="S873" s="193">
        <v>0</v>
      </c>
      <c r="T873" s="194">
        <f>S873*H873</f>
        <v>0</v>
      </c>
      <c r="AR873" s="93" t="s">
        <v>402</v>
      </c>
      <c r="AT873" s="93" t="s">
        <v>397</v>
      </c>
      <c r="AU873" s="93" t="s">
        <v>81</v>
      </c>
      <c r="AY873" s="93" t="s">
        <v>169</v>
      </c>
      <c r="BE873" s="195">
        <f>IF(N873="základní",J873,0)</f>
        <v>0</v>
      </c>
      <c r="BF873" s="195">
        <f>IF(N873="snížená",J873,0)</f>
        <v>0</v>
      </c>
      <c r="BG873" s="195">
        <f>IF(N873="zákl. přenesená",J873,0)</f>
        <v>0</v>
      </c>
      <c r="BH873" s="195">
        <f>IF(N873="sníž. přenesená",J873,0)</f>
        <v>0</v>
      </c>
      <c r="BI873" s="195">
        <f>IF(N873="nulová",J873,0)</f>
        <v>0</v>
      </c>
      <c r="BJ873" s="93" t="s">
        <v>79</v>
      </c>
      <c r="BK873" s="195">
        <f>ROUND(I873*H873,2)</f>
        <v>0</v>
      </c>
      <c r="BL873" s="93" t="s">
        <v>266</v>
      </c>
      <c r="BM873" s="93" t="s">
        <v>1032</v>
      </c>
    </row>
    <row r="874" spans="2:51" s="205" customFormat="1" ht="13.5">
      <c r="B874" s="204"/>
      <c r="D874" s="198" t="s">
        <v>178</v>
      </c>
      <c r="F874" s="207" t="s">
        <v>1031</v>
      </c>
      <c r="H874" s="208">
        <v>250.367</v>
      </c>
      <c r="L874" s="204"/>
      <c r="M874" s="209"/>
      <c r="N874" s="210"/>
      <c r="O874" s="210"/>
      <c r="P874" s="210"/>
      <c r="Q874" s="210"/>
      <c r="R874" s="210"/>
      <c r="S874" s="210"/>
      <c r="T874" s="211"/>
      <c r="AT874" s="206" t="s">
        <v>178</v>
      </c>
      <c r="AU874" s="206" t="s">
        <v>81</v>
      </c>
      <c r="AV874" s="205" t="s">
        <v>81</v>
      </c>
      <c r="AW874" s="205" t="s">
        <v>6</v>
      </c>
      <c r="AX874" s="205" t="s">
        <v>79</v>
      </c>
      <c r="AY874" s="206" t="s">
        <v>169</v>
      </c>
    </row>
    <row r="875" spans="2:65" s="103" customFormat="1" ht="38.25" customHeight="1">
      <c r="B875" s="104"/>
      <c r="C875" s="185">
        <f>MAX($C$106:C874)+1</f>
        <v>157</v>
      </c>
      <c r="D875" s="185" t="s">
        <v>171</v>
      </c>
      <c r="E875" s="186" t="s">
        <v>1033</v>
      </c>
      <c r="F875" s="187" t="s">
        <v>1034</v>
      </c>
      <c r="G875" s="188" t="s">
        <v>188</v>
      </c>
      <c r="H875" s="189">
        <v>79.068</v>
      </c>
      <c r="I875" s="87"/>
      <c r="J875" s="190">
        <f>ROUND(I875*H875,2)</f>
        <v>0</v>
      </c>
      <c r="K875" s="187" t="s">
        <v>175</v>
      </c>
      <c r="L875" s="104"/>
      <c r="M875" s="191" t="s">
        <v>5</v>
      </c>
      <c r="N875" s="192" t="s">
        <v>42</v>
      </c>
      <c r="O875" s="105"/>
      <c r="P875" s="193">
        <f>O875*H875</f>
        <v>0</v>
      </c>
      <c r="Q875" s="193">
        <v>0.00058</v>
      </c>
      <c r="R875" s="193">
        <f>Q875*H875</f>
        <v>0.04585944</v>
      </c>
      <c r="S875" s="193">
        <v>0</v>
      </c>
      <c r="T875" s="194">
        <f>S875*H875</f>
        <v>0</v>
      </c>
      <c r="AR875" s="93" t="s">
        <v>266</v>
      </c>
      <c r="AT875" s="93" t="s">
        <v>171</v>
      </c>
      <c r="AU875" s="93" t="s">
        <v>81</v>
      </c>
      <c r="AY875" s="93" t="s">
        <v>169</v>
      </c>
      <c r="BE875" s="195">
        <f>IF(N875="základní",J875,0)</f>
        <v>0</v>
      </c>
      <c r="BF875" s="195">
        <f>IF(N875="snížená",J875,0)</f>
        <v>0</v>
      </c>
      <c r="BG875" s="195">
        <f>IF(N875="zákl. přenesená",J875,0)</f>
        <v>0</v>
      </c>
      <c r="BH875" s="195">
        <f>IF(N875="sníž. přenesená",J875,0)</f>
        <v>0</v>
      </c>
      <c r="BI875" s="195">
        <f>IF(N875="nulová",J875,0)</f>
        <v>0</v>
      </c>
      <c r="BJ875" s="93" t="s">
        <v>79</v>
      </c>
      <c r="BK875" s="195">
        <f>ROUND(I875*H875,2)</f>
        <v>0</v>
      </c>
      <c r="BL875" s="93" t="s">
        <v>266</v>
      </c>
      <c r="BM875" s="93" t="s">
        <v>1035</v>
      </c>
    </row>
    <row r="876" spans="2:51" s="197" customFormat="1" ht="13.5">
      <c r="B876" s="196"/>
      <c r="D876" s="198" t="s">
        <v>178</v>
      </c>
      <c r="E876" s="199" t="s">
        <v>5</v>
      </c>
      <c r="F876" s="200" t="s">
        <v>1036</v>
      </c>
      <c r="H876" s="199" t="s">
        <v>5</v>
      </c>
      <c r="L876" s="196"/>
      <c r="M876" s="201"/>
      <c r="N876" s="202"/>
      <c r="O876" s="202"/>
      <c r="P876" s="202"/>
      <c r="Q876" s="202"/>
      <c r="R876" s="202"/>
      <c r="S876" s="202"/>
      <c r="T876" s="203"/>
      <c r="AT876" s="199" t="s">
        <v>178</v>
      </c>
      <c r="AU876" s="199" t="s">
        <v>81</v>
      </c>
      <c r="AV876" s="197" t="s">
        <v>79</v>
      </c>
      <c r="AW876" s="197" t="s">
        <v>35</v>
      </c>
      <c r="AX876" s="197" t="s">
        <v>71</v>
      </c>
      <c r="AY876" s="199" t="s">
        <v>169</v>
      </c>
    </row>
    <row r="877" spans="2:51" s="205" customFormat="1" ht="13.5">
      <c r="B877" s="204"/>
      <c r="D877" s="198" t="s">
        <v>178</v>
      </c>
      <c r="E877" s="206" t="s">
        <v>5</v>
      </c>
      <c r="F877" s="207" t="s">
        <v>240</v>
      </c>
      <c r="H877" s="208">
        <v>79.068</v>
      </c>
      <c r="L877" s="204"/>
      <c r="M877" s="209"/>
      <c r="N877" s="210"/>
      <c r="O877" s="210"/>
      <c r="P877" s="210"/>
      <c r="Q877" s="210"/>
      <c r="R877" s="210"/>
      <c r="S877" s="210"/>
      <c r="T877" s="211"/>
      <c r="AT877" s="206" t="s">
        <v>178</v>
      </c>
      <c r="AU877" s="206" t="s">
        <v>81</v>
      </c>
      <c r="AV877" s="205" t="s">
        <v>81</v>
      </c>
      <c r="AW877" s="205" t="s">
        <v>35</v>
      </c>
      <c r="AX877" s="205" t="s">
        <v>71</v>
      </c>
      <c r="AY877" s="206" t="s">
        <v>169</v>
      </c>
    </row>
    <row r="878" spans="2:51" s="213" customFormat="1" ht="13.5">
      <c r="B878" s="212"/>
      <c r="D878" s="198" t="s">
        <v>178</v>
      </c>
      <c r="E878" s="214" t="s">
        <v>5</v>
      </c>
      <c r="F878" s="215" t="s">
        <v>181</v>
      </c>
      <c r="H878" s="216">
        <v>79.068</v>
      </c>
      <c r="L878" s="212"/>
      <c r="M878" s="217"/>
      <c r="N878" s="218"/>
      <c r="O878" s="218"/>
      <c r="P878" s="218"/>
      <c r="Q878" s="218"/>
      <c r="R878" s="218"/>
      <c r="S878" s="218"/>
      <c r="T878" s="219"/>
      <c r="AT878" s="214" t="s">
        <v>178</v>
      </c>
      <c r="AU878" s="214" t="s">
        <v>81</v>
      </c>
      <c r="AV878" s="213" t="s">
        <v>176</v>
      </c>
      <c r="AW878" s="213" t="s">
        <v>35</v>
      </c>
      <c r="AX878" s="213" t="s">
        <v>79</v>
      </c>
      <c r="AY878" s="214" t="s">
        <v>169</v>
      </c>
    </row>
    <row r="879" spans="2:65" s="103" customFormat="1" ht="38.25" customHeight="1">
      <c r="B879" s="104"/>
      <c r="C879" s="185">
        <f>MAX($C$106:C878)+1</f>
        <v>158</v>
      </c>
      <c r="D879" s="185" t="s">
        <v>171</v>
      </c>
      <c r="E879" s="186" t="s">
        <v>1037</v>
      </c>
      <c r="F879" s="187" t="s">
        <v>1038</v>
      </c>
      <c r="G879" s="188" t="s">
        <v>315</v>
      </c>
      <c r="H879" s="189">
        <v>8.17</v>
      </c>
      <c r="I879" s="87"/>
      <c r="J879" s="190">
        <f>ROUND(I879*H879,2)</f>
        <v>0</v>
      </c>
      <c r="K879" s="187" t="s">
        <v>175</v>
      </c>
      <c r="L879" s="104"/>
      <c r="M879" s="191" t="s">
        <v>5</v>
      </c>
      <c r="N879" s="192" t="s">
        <v>42</v>
      </c>
      <c r="O879" s="105"/>
      <c r="P879" s="193">
        <f>O879*H879</f>
        <v>0</v>
      </c>
      <c r="Q879" s="193">
        <v>0</v>
      </c>
      <c r="R879" s="193">
        <f>Q879*H879</f>
        <v>0</v>
      </c>
      <c r="S879" s="193">
        <v>0</v>
      </c>
      <c r="T879" s="194">
        <f>S879*H879</f>
        <v>0</v>
      </c>
      <c r="AR879" s="93" t="s">
        <v>266</v>
      </c>
      <c r="AT879" s="93" t="s">
        <v>171</v>
      </c>
      <c r="AU879" s="93" t="s">
        <v>81</v>
      </c>
      <c r="AY879" s="93" t="s">
        <v>169</v>
      </c>
      <c r="BE879" s="195">
        <f>IF(N879="základní",J879,0)</f>
        <v>0</v>
      </c>
      <c r="BF879" s="195">
        <f>IF(N879="snížená",J879,0)</f>
        <v>0</v>
      </c>
      <c r="BG879" s="195">
        <f>IF(N879="zákl. přenesená",J879,0)</f>
        <v>0</v>
      </c>
      <c r="BH879" s="195">
        <f>IF(N879="sníž. přenesená",J879,0)</f>
        <v>0</v>
      </c>
      <c r="BI879" s="195">
        <f>IF(N879="nulová",J879,0)</f>
        <v>0</v>
      </c>
      <c r="BJ879" s="93" t="s">
        <v>79</v>
      </c>
      <c r="BK879" s="195">
        <f>ROUND(I879*H879,2)</f>
        <v>0</v>
      </c>
      <c r="BL879" s="93" t="s">
        <v>266</v>
      </c>
      <c r="BM879" s="93" t="s">
        <v>1039</v>
      </c>
    </row>
    <row r="880" spans="2:47" s="103" customFormat="1" ht="121.5">
      <c r="B880" s="104"/>
      <c r="D880" s="198" t="s">
        <v>207</v>
      </c>
      <c r="F880" s="220" t="s">
        <v>1040</v>
      </c>
      <c r="L880" s="104"/>
      <c r="M880" s="221"/>
      <c r="N880" s="105"/>
      <c r="O880" s="105"/>
      <c r="P880" s="105"/>
      <c r="Q880" s="105"/>
      <c r="R880" s="105"/>
      <c r="S880" s="105"/>
      <c r="T880" s="222"/>
      <c r="AT880" s="93" t="s">
        <v>207</v>
      </c>
      <c r="AU880" s="93" t="s">
        <v>81</v>
      </c>
    </row>
    <row r="881" spans="2:63" s="173" customFormat="1" ht="29.85" customHeight="1">
      <c r="B881" s="172"/>
      <c r="D881" s="174" t="s">
        <v>70</v>
      </c>
      <c r="E881" s="183" t="s">
        <v>1041</v>
      </c>
      <c r="F881" s="183" t="s">
        <v>1042</v>
      </c>
      <c r="J881" s="184">
        <f>BK881</f>
        <v>0</v>
      </c>
      <c r="L881" s="172"/>
      <c r="M881" s="177"/>
      <c r="N881" s="178"/>
      <c r="O881" s="178"/>
      <c r="P881" s="179">
        <f>SUM(P882:P907)</f>
        <v>0</v>
      </c>
      <c r="Q881" s="178"/>
      <c r="R881" s="179">
        <f>SUM(R882:R907)</f>
        <v>4.2210494</v>
      </c>
      <c r="S881" s="178"/>
      <c r="T881" s="180">
        <f>SUM(T882:T907)</f>
        <v>0</v>
      </c>
      <c r="AR881" s="174" t="s">
        <v>81</v>
      </c>
      <c r="AT881" s="181" t="s">
        <v>70</v>
      </c>
      <c r="AU881" s="181" t="s">
        <v>79</v>
      </c>
      <c r="AY881" s="174" t="s">
        <v>169</v>
      </c>
      <c r="BK881" s="182">
        <f>SUM(BK882:BK907)</f>
        <v>0</v>
      </c>
    </row>
    <row r="882" spans="2:65" s="103" customFormat="1" ht="25.5" customHeight="1">
      <c r="B882" s="104"/>
      <c r="C882" s="185">
        <f>MAX($C$106:C881)+1</f>
        <v>159</v>
      </c>
      <c r="D882" s="185" t="s">
        <v>171</v>
      </c>
      <c r="E882" s="186" t="s">
        <v>1043</v>
      </c>
      <c r="F882" s="187" t="s">
        <v>1044</v>
      </c>
      <c r="G882" s="188" t="s">
        <v>188</v>
      </c>
      <c r="H882" s="189">
        <v>486.98</v>
      </c>
      <c r="I882" s="87"/>
      <c r="J882" s="190">
        <f>ROUND(I882*H882,2)</f>
        <v>0</v>
      </c>
      <c r="K882" s="187" t="s">
        <v>175</v>
      </c>
      <c r="L882" s="104"/>
      <c r="M882" s="191" t="s">
        <v>5</v>
      </c>
      <c r="N882" s="192" t="s">
        <v>42</v>
      </c>
      <c r="O882" s="105"/>
      <c r="P882" s="193">
        <f>O882*H882</f>
        <v>0</v>
      </c>
      <c r="Q882" s="193">
        <v>0</v>
      </c>
      <c r="R882" s="193">
        <f>Q882*H882</f>
        <v>0</v>
      </c>
      <c r="S882" s="193">
        <v>0</v>
      </c>
      <c r="T882" s="194">
        <f>S882*H882</f>
        <v>0</v>
      </c>
      <c r="AR882" s="93" t="s">
        <v>266</v>
      </c>
      <c r="AT882" s="93" t="s">
        <v>171</v>
      </c>
      <c r="AU882" s="93" t="s">
        <v>81</v>
      </c>
      <c r="AY882" s="93" t="s">
        <v>169</v>
      </c>
      <c r="BE882" s="195">
        <f>IF(N882="základní",J882,0)</f>
        <v>0</v>
      </c>
      <c r="BF882" s="195">
        <f>IF(N882="snížená",J882,0)</f>
        <v>0</v>
      </c>
      <c r="BG882" s="195">
        <f>IF(N882="zákl. přenesená",J882,0)</f>
        <v>0</v>
      </c>
      <c r="BH882" s="195">
        <f>IF(N882="sníž. přenesená",J882,0)</f>
        <v>0</v>
      </c>
      <c r="BI882" s="195">
        <f>IF(N882="nulová",J882,0)</f>
        <v>0</v>
      </c>
      <c r="BJ882" s="93" t="s">
        <v>79</v>
      </c>
      <c r="BK882" s="195">
        <f>ROUND(I882*H882,2)</f>
        <v>0</v>
      </c>
      <c r="BL882" s="93" t="s">
        <v>266</v>
      </c>
      <c r="BM882" s="93" t="s">
        <v>1045</v>
      </c>
    </row>
    <row r="883" spans="2:47" s="103" customFormat="1" ht="40.5">
      <c r="B883" s="104"/>
      <c r="D883" s="198" t="s">
        <v>207</v>
      </c>
      <c r="F883" s="220" t="s">
        <v>1046</v>
      </c>
      <c r="L883" s="104"/>
      <c r="M883" s="221"/>
      <c r="N883" s="105"/>
      <c r="O883" s="105"/>
      <c r="P883" s="105"/>
      <c r="Q883" s="105"/>
      <c r="R883" s="105"/>
      <c r="S883" s="105"/>
      <c r="T883" s="222"/>
      <c r="AT883" s="93" t="s">
        <v>207</v>
      </c>
      <c r="AU883" s="93" t="s">
        <v>81</v>
      </c>
    </row>
    <row r="884" spans="2:51" s="205" customFormat="1" ht="13.5">
      <c r="B884" s="204"/>
      <c r="D884" s="198" t="s">
        <v>178</v>
      </c>
      <c r="E884" s="206" t="s">
        <v>5</v>
      </c>
      <c r="F884" s="207" t="s">
        <v>1047</v>
      </c>
      <c r="H884" s="208">
        <v>486.98</v>
      </c>
      <c r="L884" s="204"/>
      <c r="M884" s="209"/>
      <c r="N884" s="210"/>
      <c r="O884" s="210"/>
      <c r="P884" s="210"/>
      <c r="Q884" s="210"/>
      <c r="R884" s="210"/>
      <c r="S884" s="210"/>
      <c r="T884" s="211"/>
      <c r="AT884" s="206" t="s">
        <v>178</v>
      </c>
      <c r="AU884" s="206" t="s">
        <v>81</v>
      </c>
      <c r="AV884" s="205" t="s">
        <v>81</v>
      </c>
      <c r="AW884" s="205" t="s">
        <v>35</v>
      </c>
      <c r="AX884" s="205" t="s">
        <v>71</v>
      </c>
      <c r="AY884" s="206" t="s">
        <v>169</v>
      </c>
    </row>
    <row r="885" spans="2:51" s="213" customFormat="1" ht="13.5">
      <c r="B885" s="212"/>
      <c r="D885" s="198" t="s">
        <v>178</v>
      </c>
      <c r="E885" s="214" t="s">
        <v>5</v>
      </c>
      <c r="F885" s="215" t="s">
        <v>181</v>
      </c>
      <c r="H885" s="216">
        <v>486.98</v>
      </c>
      <c r="L885" s="212"/>
      <c r="M885" s="217"/>
      <c r="N885" s="218"/>
      <c r="O885" s="218"/>
      <c r="P885" s="218"/>
      <c r="Q885" s="218"/>
      <c r="R885" s="218"/>
      <c r="S885" s="218"/>
      <c r="T885" s="219"/>
      <c r="AT885" s="214" t="s">
        <v>178</v>
      </c>
      <c r="AU885" s="214" t="s">
        <v>81</v>
      </c>
      <c r="AV885" s="213" t="s">
        <v>176</v>
      </c>
      <c r="AW885" s="213" t="s">
        <v>35</v>
      </c>
      <c r="AX885" s="213" t="s">
        <v>79</v>
      </c>
      <c r="AY885" s="214" t="s">
        <v>169</v>
      </c>
    </row>
    <row r="886" spans="2:65" s="103" customFormat="1" ht="16.5" customHeight="1">
      <c r="B886" s="104"/>
      <c r="C886" s="223">
        <f>MAX($C$106:C885)+1</f>
        <v>160</v>
      </c>
      <c r="D886" s="223" t="s">
        <v>397</v>
      </c>
      <c r="E886" s="224" t="s">
        <v>994</v>
      </c>
      <c r="F886" s="225" t="s">
        <v>995</v>
      </c>
      <c r="G886" s="226" t="s">
        <v>315</v>
      </c>
      <c r="H886" s="227">
        <v>0.146</v>
      </c>
      <c r="I886" s="88"/>
      <c r="J886" s="228">
        <f>ROUND(I886*H886,2)</f>
        <v>0</v>
      </c>
      <c r="K886" s="225" t="s">
        <v>175</v>
      </c>
      <c r="L886" s="229"/>
      <c r="M886" s="230" t="s">
        <v>5</v>
      </c>
      <c r="N886" s="231" t="s">
        <v>42</v>
      </c>
      <c r="O886" s="105"/>
      <c r="P886" s="193">
        <f>O886*H886</f>
        <v>0</v>
      </c>
      <c r="Q886" s="193">
        <v>1</v>
      </c>
      <c r="R886" s="193">
        <f>Q886*H886</f>
        <v>0.146</v>
      </c>
      <c r="S886" s="193">
        <v>0</v>
      </c>
      <c r="T886" s="194">
        <f>S886*H886</f>
        <v>0</v>
      </c>
      <c r="AR886" s="93" t="s">
        <v>402</v>
      </c>
      <c r="AT886" s="93" t="s">
        <v>397</v>
      </c>
      <c r="AU886" s="93" t="s">
        <v>81</v>
      </c>
      <c r="AY886" s="93" t="s">
        <v>169</v>
      </c>
      <c r="BE886" s="195">
        <f>IF(N886="základní",J886,0)</f>
        <v>0</v>
      </c>
      <c r="BF886" s="195">
        <f>IF(N886="snížená",J886,0)</f>
        <v>0</v>
      </c>
      <c r="BG886" s="195">
        <f>IF(N886="zákl. přenesená",J886,0)</f>
        <v>0</v>
      </c>
      <c r="BH886" s="195">
        <f>IF(N886="sníž. přenesená",J886,0)</f>
        <v>0</v>
      </c>
      <c r="BI886" s="195">
        <f>IF(N886="nulová",J886,0)</f>
        <v>0</v>
      </c>
      <c r="BJ886" s="93" t="s">
        <v>79</v>
      </c>
      <c r="BK886" s="195">
        <f>ROUND(I886*H886,2)</f>
        <v>0</v>
      </c>
      <c r="BL886" s="93" t="s">
        <v>266</v>
      </c>
      <c r="BM886" s="93" t="s">
        <v>1048</v>
      </c>
    </row>
    <row r="887" spans="2:51" s="205" customFormat="1" ht="13.5">
      <c r="B887" s="204"/>
      <c r="D887" s="198" t="s">
        <v>178</v>
      </c>
      <c r="F887" s="207" t="s">
        <v>1049</v>
      </c>
      <c r="H887" s="208">
        <v>0.146</v>
      </c>
      <c r="L887" s="204"/>
      <c r="M887" s="209"/>
      <c r="N887" s="210"/>
      <c r="O887" s="210"/>
      <c r="P887" s="210"/>
      <c r="Q887" s="210"/>
      <c r="R887" s="210"/>
      <c r="S887" s="210"/>
      <c r="T887" s="211"/>
      <c r="AT887" s="206" t="s">
        <v>178</v>
      </c>
      <c r="AU887" s="206" t="s">
        <v>81</v>
      </c>
      <c r="AV887" s="205" t="s">
        <v>81</v>
      </c>
      <c r="AW887" s="205" t="s">
        <v>6</v>
      </c>
      <c r="AX887" s="205" t="s">
        <v>79</v>
      </c>
      <c r="AY887" s="206" t="s">
        <v>169</v>
      </c>
    </row>
    <row r="888" spans="2:65" s="103" customFormat="1" ht="25.5" customHeight="1">
      <c r="B888" s="104"/>
      <c r="C888" s="185">
        <f>MAX($C$106:C887)+1</f>
        <v>161</v>
      </c>
      <c r="D888" s="185" t="s">
        <v>171</v>
      </c>
      <c r="E888" s="186" t="s">
        <v>1050</v>
      </c>
      <c r="F888" s="187" t="s">
        <v>1051</v>
      </c>
      <c r="G888" s="188" t="s">
        <v>188</v>
      </c>
      <c r="H888" s="189">
        <v>486.98</v>
      </c>
      <c r="I888" s="87"/>
      <c r="J888" s="190">
        <f>ROUND(I888*H888,2)</f>
        <v>0</v>
      </c>
      <c r="K888" s="187" t="s">
        <v>175</v>
      </c>
      <c r="L888" s="104"/>
      <c r="M888" s="191" t="s">
        <v>5</v>
      </c>
      <c r="N888" s="192" t="s">
        <v>42</v>
      </c>
      <c r="O888" s="105"/>
      <c r="P888" s="193">
        <f>O888*H888</f>
        <v>0</v>
      </c>
      <c r="Q888" s="193">
        <v>0.00088</v>
      </c>
      <c r="R888" s="193">
        <f>Q888*H888</f>
        <v>0.42854240000000005</v>
      </c>
      <c r="S888" s="193">
        <v>0</v>
      </c>
      <c r="T888" s="194">
        <f>S888*H888</f>
        <v>0</v>
      </c>
      <c r="AR888" s="93" t="s">
        <v>266</v>
      </c>
      <c r="AT888" s="93" t="s">
        <v>171</v>
      </c>
      <c r="AU888" s="93" t="s">
        <v>81</v>
      </c>
      <c r="AY888" s="93" t="s">
        <v>169</v>
      </c>
      <c r="BE888" s="195">
        <f>IF(N888="základní",J888,0)</f>
        <v>0</v>
      </c>
      <c r="BF888" s="195">
        <f>IF(N888="snížená",J888,0)</f>
        <v>0</v>
      </c>
      <c r="BG888" s="195">
        <f>IF(N888="zákl. přenesená",J888,0)</f>
        <v>0</v>
      </c>
      <c r="BH888" s="195">
        <f>IF(N888="sníž. přenesená",J888,0)</f>
        <v>0</v>
      </c>
      <c r="BI888" s="195">
        <f>IF(N888="nulová",J888,0)</f>
        <v>0</v>
      </c>
      <c r="BJ888" s="93" t="s">
        <v>79</v>
      </c>
      <c r="BK888" s="195">
        <f>ROUND(I888*H888,2)</f>
        <v>0</v>
      </c>
      <c r="BL888" s="93" t="s">
        <v>266</v>
      </c>
      <c r="BM888" s="93" t="s">
        <v>1052</v>
      </c>
    </row>
    <row r="889" spans="2:47" s="103" customFormat="1" ht="40.5">
      <c r="B889" s="104"/>
      <c r="D889" s="198" t="s">
        <v>207</v>
      </c>
      <c r="F889" s="220" t="s">
        <v>1053</v>
      </c>
      <c r="L889" s="104"/>
      <c r="M889" s="221"/>
      <c r="N889" s="105"/>
      <c r="O889" s="105"/>
      <c r="P889" s="105"/>
      <c r="Q889" s="105"/>
      <c r="R889" s="105"/>
      <c r="S889" s="105"/>
      <c r="T889" s="222"/>
      <c r="AT889" s="93" t="s">
        <v>207</v>
      </c>
      <c r="AU889" s="93" t="s">
        <v>81</v>
      </c>
    </row>
    <row r="890" spans="2:51" s="205" customFormat="1" ht="13.5">
      <c r="B890" s="204"/>
      <c r="D890" s="198" t="s">
        <v>178</v>
      </c>
      <c r="E890" s="206" t="s">
        <v>5</v>
      </c>
      <c r="F890" s="207" t="s">
        <v>1047</v>
      </c>
      <c r="H890" s="208">
        <v>486.98</v>
      </c>
      <c r="L890" s="204"/>
      <c r="M890" s="209"/>
      <c r="N890" s="210"/>
      <c r="O890" s="210"/>
      <c r="P890" s="210"/>
      <c r="Q890" s="210"/>
      <c r="R890" s="210"/>
      <c r="S890" s="210"/>
      <c r="T890" s="211"/>
      <c r="AT890" s="206" t="s">
        <v>178</v>
      </c>
      <c r="AU890" s="206" t="s">
        <v>81</v>
      </c>
      <c r="AV890" s="205" t="s">
        <v>81</v>
      </c>
      <c r="AW890" s="205" t="s">
        <v>35</v>
      </c>
      <c r="AX890" s="205" t="s">
        <v>71</v>
      </c>
      <c r="AY890" s="206" t="s">
        <v>169</v>
      </c>
    </row>
    <row r="891" spans="2:51" s="213" customFormat="1" ht="13.5">
      <c r="B891" s="212"/>
      <c r="D891" s="198" t="s">
        <v>178</v>
      </c>
      <c r="E891" s="214" t="s">
        <v>5</v>
      </c>
      <c r="F891" s="215" t="s">
        <v>181</v>
      </c>
      <c r="H891" s="216">
        <v>486.98</v>
      </c>
      <c r="L891" s="212"/>
      <c r="M891" s="217"/>
      <c r="N891" s="218"/>
      <c r="O891" s="218"/>
      <c r="P891" s="218"/>
      <c r="Q891" s="218"/>
      <c r="R891" s="218"/>
      <c r="S891" s="218"/>
      <c r="T891" s="219"/>
      <c r="AT891" s="214" t="s">
        <v>178</v>
      </c>
      <c r="AU891" s="214" t="s">
        <v>81</v>
      </c>
      <c r="AV891" s="213" t="s">
        <v>176</v>
      </c>
      <c r="AW891" s="213" t="s">
        <v>35</v>
      </c>
      <c r="AX891" s="213" t="s">
        <v>79</v>
      </c>
      <c r="AY891" s="214" t="s">
        <v>169</v>
      </c>
    </row>
    <row r="892" spans="2:65" s="103" customFormat="1" ht="25.5" customHeight="1">
      <c r="B892" s="104"/>
      <c r="C892" s="223">
        <f>MAX($C$106:C891)+1</f>
        <v>162</v>
      </c>
      <c r="D892" s="223" t="s">
        <v>397</v>
      </c>
      <c r="E892" s="224" t="s">
        <v>1018</v>
      </c>
      <c r="F892" s="225" t="s">
        <v>1019</v>
      </c>
      <c r="G892" s="226" t="s">
        <v>188</v>
      </c>
      <c r="H892" s="227">
        <v>560.027</v>
      </c>
      <c r="I892" s="88"/>
      <c r="J892" s="228">
        <f>ROUND(I892*H892,2)</f>
        <v>0</v>
      </c>
      <c r="K892" s="225" t="s">
        <v>175</v>
      </c>
      <c r="L892" s="229"/>
      <c r="M892" s="230" t="s">
        <v>5</v>
      </c>
      <c r="N892" s="231" t="s">
        <v>42</v>
      </c>
      <c r="O892" s="105"/>
      <c r="P892" s="193">
        <f>O892*H892</f>
        <v>0</v>
      </c>
      <c r="Q892" s="193">
        <v>0.0045</v>
      </c>
      <c r="R892" s="193">
        <f>Q892*H892</f>
        <v>2.5201215</v>
      </c>
      <c r="S892" s="193">
        <v>0</v>
      </c>
      <c r="T892" s="194">
        <f>S892*H892</f>
        <v>0</v>
      </c>
      <c r="AR892" s="93" t="s">
        <v>402</v>
      </c>
      <c r="AT892" s="93" t="s">
        <v>397</v>
      </c>
      <c r="AU892" s="93" t="s">
        <v>81</v>
      </c>
      <c r="AY892" s="93" t="s">
        <v>169</v>
      </c>
      <c r="BE892" s="195">
        <f>IF(N892="základní",J892,0)</f>
        <v>0</v>
      </c>
      <c r="BF892" s="195">
        <f>IF(N892="snížená",J892,0)</f>
        <v>0</v>
      </c>
      <c r="BG892" s="195">
        <f>IF(N892="zákl. přenesená",J892,0)</f>
        <v>0</v>
      </c>
      <c r="BH892" s="195">
        <f>IF(N892="sníž. přenesená",J892,0)</f>
        <v>0</v>
      </c>
      <c r="BI892" s="195">
        <f>IF(N892="nulová",J892,0)</f>
        <v>0</v>
      </c>
      <c r="BJ892" s="93" t="s">
        <v>79</v>
      </c>
      <c r="BK892" s="195">
        <f>ROUND(I892*H892,2)</f>
        <v>0</v>
      </c>
      <c r="BL892" s="93" t="s">
        <v>266</v>
      </c>
      <c r="BM892" s="93" t="s">
        <v>1054</v>
      </c>
    </row>
    <row r="893" spans="2:51" s="205" customFormat="1" ht="13.5">
      <c r="B893" s="204"/>
      <c r="D893" s="198" t="s">
        <v>178</v>
      </c>
      <c r="F893" s="207" t="s">
        <v>1055</v>
      </c>
      <c r="H893" s="208">
        <v>560.027</v>
      </c>
      <c r="L893" s="204"/>
      <c r="M893" s="209"/>
      <c r="N893" s="210"/>
      <c r="O893" s="210"/>
      <c r="P893" s="210"/>
      <c r="Q893" s="210"/>
      <c r="R893" s="210"/>
      <c r="S893" s="210"/>
      <c r="T893" s="211"/>
      <c r="AT893" s="206" t="s">
        <v>178</v>
      </c>
      <c r="AU893" s="206" t="s">
        <v>81</v>
      </c>
      <c r="AV893" s="205" t="s">
        <v>81</v>
      </c>
      <c r="AW893" s="205" t="s">
        <v>6</v>
      </c>
      <c r="AX893" s="205" t="s">
        <v>79</v>
      </c>
      <c r="AY893" s="206" t="s">
        <v>169</v>
      </c>
    </row>
    <row r="894" spans="2:65" s="103" customFormat="1" ht="25.5" customHeight="1">
      <c r="B894" s="104"/>
      <c r="C894" s="185">
        <f>MAX($C$106:C893)+1</f>
        <v>163</v>
      </c>
      <c r="D894" s="185" t="s">
        <v>171</v>
      </c>
      <c r="E894" s="186" t="s">
        <v>1056</v>
      </c>
      <c r="F894" s="187" t="s">
        <v>1057</v>
      </c>
      <c r="G894" s="188" t="s">
        <v>188</v>
      </c>
      <c r="H894" s="189">
        <v>486.98</v>
      </c>
      <c r="I894" s="87"/>
      <c r="J894" s="190">
        <f>ROUND(I894*H894,2)</f>
        <v>0</v>
      </c>
      <c r="K894" s="187" t="s">
        <v>175</v>
      </c>
      <c r="L894" s="104"/>
      <c r="M894" s="191" t="s">
        <v>5</v>
      </c>
      <c r="N894" s="192" t="s">
        <v>42</v>
      </c>
      <c r="O894" s="105"/>
      <c r="P894" s="193">
        <f>O894*H894</f>
        <v>0</v>
      </c>
      <c r="Q894" s="193">
        <v>3E-05</v>
      </c>
      <c r="R894" s="193">
        <f>Q894*H894</f>
        <v>0.014609400000000002</v>
      </c>
      <c r="S894" s="193">
        <v>0</v>
      </c>
      <c r="T894" s="194">
        <f>S894*H894</f>
        <v>0</v>
      </c>
      <c r="AR894" s="93" t="s">
        <v>266</v>
      </c>
      <c r="AT894" s="93" t="s">
        <v>171</v>
      </c>
      <c r="AU894" s="93" t="s">
        <v>81</v>
      </c>
      <c r="AY894" s="93" t="s">
        <v>169</v>
      </c>
      <c r="BE894" s="195">
        <f>IF(N894="základní",J894,0)</f>
        <v>0</v>
      </c>
      <c r="BF894" s="195">
        <f>IF(N894="snížená",J894,0)</f>
        <v>0</v>
      </c>
      <c r="BG894" s="195">
        <f>IF(N894="zákl. přenesená",J894,0)</f>
        <v>0</v>
      </c>
      <c r="BH894" s="195">
        <f>IF(N894="sníž. přenesená",J894,0)</f>
        <v>0</v>
      </c>
      <c r="BI894" s="195">
        <f>IF(N894="nulová",J894,0)</f>
        <v>0</v>
      </c>
      <c r="BJ894" s="93" t="s">
        <v>79</v>
      </c>
      <c r="BK894" s="195">
        <f>ROUND(I894*H894,2)</f>
        <v>0</v>
      </c>
      <c r="BL894" s="93" t="s">
        <v>266</v>
      </c>
      <c r="BM894" s="93" t="s">
        <v>1058</v>
      </c>
    </row>
    <row r="895" spans="2:47" s="103" customFormat="1" ht="40.5">
      <c r="B895" s="104"/>
      <c r="D895" s="198" t="s">
        <v>207</v>
      </c>
      <c r="F895" s="220" t="s">
        <v>1053</v>
      </c>
      <c r="L895" s="104"/>
      <c r="M895" s="221"/>
      <c r="N895" s="105"/>
      <c r="O895" s="105"/>
      <c r="P895" s="105"/>
      <c r="Q895" s="105"/>
      <c r="R895" s="105"/>
      <c r="S895" s="105"/>
      <c r="T895" s="222"/>
      <c r="AT895" s="93" t="s">
        <v>207</v>
      </c>
      <c r="AU895" s="93" t="s">
        <v>81</v>
      </c>
    </row>
    <row r="896" spans="2:51" s="205" customFormat="1" ht="13.5">
      <c r="B896" s="204"/>
      <c r="D896" s="198" t="s">
        <v>178</v>
      </c>
      <c r="E896" s="206" t="s">
        <v>5</v>
      </c>
      <c r="F896" s="207" t="s">
        <v>1047</v>
      </c>
      <c r="H896" s="208">
        <v>486.98</v>
      </c>
      <c r="L896" s="204"/>
      <c r="M896" s="209"/>
      <c r="N896" s="210"/>
      <c r="O896" s="210"/>
      <c r="P896" s="210"/>
      <c r="Q896" s="210"/>
      <c r="R896" s="210"/>
      <c r="S896" s="210"/>
      <c r="T896" s="211"/>
      <c r="AT896" s="206" t="s">
        <v>178</v>
      </c>
      <c r="AU896" s="206" t="s">
        <v>81</v>
      </c>
      <c r="AV896" s="205" t="s">
        <v>81</v>
      </c>
      <c r="AW896" s="205" t="s">
        <v>35</v>
      </c>
      <c r="AX896" s="205" t="s">
        <v>71</v>
      </c>
      <c r="AY896" s="206" t="s">
        <v>169</v>
      </c>
    </row>
    <row r="897" spans="2:51" s="213" customFormat="1" ht="13.5">
      <c r="B897" s="212"/>
      <c r="D897" s="198" t="s">
        <v>178</v>
      </c>
      <c r="E897" s="214" t="s">
        <v>5</v>
      </c>
      <c r="F897" s="215" t="s">
        <v>181</v>
      </c>
      <c r="H897" s="216">
        <v>486.98</v>
      </c>
      <c r="L897" s="212"/>
      <c r="M897" s="217"/>
      <c r="N897" s="218"/>
      <c r="O897" s="218"/>
      <c r="P897" s="218"/>
      <c r="Q897" s="218"/>
      <c r="R897" s="218"/>
      <c r="S897" s="218"/>
      <c r="T897" s="219"/>
      <c r="AT897" s="214" t="s">
        <v>178</v>
      </c>
      <c r="AU897" s="214" t="s">
        <v>81</v>
      </c>
      <c r="AV897" s="213" t="s">
        <v>176</v>
      </c>
      <c r="AW897" s="213" t="s">
        <v>35</v>
      </c>
      <c r="AX897" s="213" t="s">
        <v>79</v>
      </c>
      <c r="AY897" s="214" t="s">
        <v>169</v>
      </c>
    </row>
    <row r="898" spans="2:65" s="103" customFormat="1" ht="16.5" customHeight="1">
      <c r="B898" s="104"/>
      <c r="C898" s="223">
        <f>MAX($C$106:C897)+1</f>
        <v>164</v>
      </c>
      <c r="D898" s="223" t="s">
        <v>397</v>
      </c>
      <c r="E898" s="224" t="s">
        <v>1059</v>
      </c>
      <c r="F898" s="225" t="s">
        <v>1060</v>
      </c>
      <c r="G898" s="226" t="s">
        <v>188</v>
      </c>
      <c r="H898" s="227">
        <v>496.72</v>
      </c>
      <c r="I898" s="88"/>
      <c r="J898" s="228">
        <f>ROUND(I898*H898,2)</f>
        <v>0</v>
      </c>
      <c r="K898" s="225" t="s">
        <v>175</v>
      </c>
      <c r="L898" s="229"/>
      <c r="M898" s="230" t="s">
        <v>5</v>
      </c>
      <c r="N898" s="231" t="s">
        <v>42</v>
      </c>
      <c r="O898" s="105"/>
      <c r="P898" s="193">
        <f>O898*H898</f>
        <v>0</v>
      </c>
      <c r="Q898" s="193">
        <v>0.0019</v>
      </c>
      <c r="R898" s="193">
        <f>Q898*H898</f>
        <v>0.943768</v>
      </c>
      <c r="S898" s="193">
        <v>0</v>
      </c>
      <c r="T898" s="194">
        <f>S898*H898</f>
        <v>0</v>
      </c>
      <c r="AR898" s="93" t="s">
        <v>402</v>
      </c>
      <c r="AT898" s="93" t="s">
        <v>397</v>
      </c>
      <c r="AU898" s="93" t="s">
        <v>81</v>
      </c>
      <c r="AY898" s="93" t="s">
        <v>169</v>
      </c>
      <c r="BE898" s="195">
        <f>IF(N898="základní",J898,0)</f>
        <v>0</v>
      </c>
      <c r="BF898" s="195">
        <f>IF(N898="snížená",J898,0)</f>
        <v>0</v>
      </c>
      <c r="BG898" s="195">
        <f>IF(N898="zákl. přenesená",J898,0)</f>
        <v>0</v>
      </c>
      <c r="BH898" s="195">
        <f>IF(N898="sníž. přenesená",J898,0)</f>
        <v>0</v>
      </c>
      <c r="BI898" s="195">
        <f>IF(N898="nulová",J898,0)</f>
        <v>0</v>
      </c>
      <c r="BJ898" s="93" t="s">
        <v>79</v>
      </c>
      <c r="BK898" s="195">
        <f>ROUND(I898*H898,2)</f>
        <v>0</v>
      </c>
      <c r="BL898" s="93" t="s">
        <v>266</v>
      </c>
      <c r="BM898" s="93" t="s">
        <v>1061</v>
      </c>
    </row>
    <row r="899" spans="2:51" s="205" customFormat="1" ht="13.5">
      <c r="B899" s="204"/>
      <c r="D899" s="198" t="s">
        <v>178</v>
      </c>
      <c r="F899" s="207" t="s">
        <v>1062</v>
      </c>
      <c r="H899" s="208">
        <v>496.72</v>
      </c>
      <c r="L899" s="204"/>
      <c r="M899" s="209"/>
      <c r="N899" s="210"/>
      <c r="O899" s="210"/>
      <c r="P899" s="210"/>
      <c r="Q899" s="210"/>
      <c r="R899" s="210"/>
      <c r="S899" s="210"/>
      <c r="T899" s="211"/>
      <c r="AT899" s="206" t="s">
        <v>178</v>
      </c>
      <c r="AU899" s="206" t="s">
        <v>81</v>
      </c>
      <c r="AV899" s="205" t="s">
        <v>81</v>
      </c>
      <c r="AW899" s="205" t="s">
        <v>6</v>
      </c>
      <c r="AX899" s="205" t="s">
        <v>79</v>
      </c>
      <c r="AY899" s="206" t="s">
        <v>169</v>
      </c>
    </row>
    <row r="900" spans="2:65" s="103" customFormat="1" ht="25.5" customHeight="1">
      <c r="B900" s="104"/>
      <c r="C900" s="185">
        <f>MAX($C$106:C899)+1</f>
        <v>165</v>
      </c>
      <c r="D900" s="185" t="s">
        <v>171</v>
      </c>
      <c r="E900" s="186" t="s">
        <v>1063</v>
      </c>
      <c r="F900" s="187" t="s">
        <v>1064</v>
      </c>
      <c r="G900" s="188" t="s">
        <v>188</v>
      </c>
      <c r="H900" s="189">
        <v>486.98</v>
      </c>
      <c r="I900" s="87"/>
      <c r="J900" s="190">
        <f>ROUND(I900*H900,2)</f>
        <v>0</v>
      </c>
      <c r="K900" s="187" t="s">
        <v>175</v>
      </c>
      <c r="L900" s="104"/>
      <c r="M900" s="191" t="s">
        <v>5</v>
      </c>
      <c r="N900" s="192" t="s">
        <v>42</v>
      </c>
      <c r="O900" s="105"/>
      <c r="P900" s="193">
        <f>O900*H900</f>
        <v>0</v>
      </c>
      <c r="Q900" s="193">
        <v>0</v>
      </c>
      <c r="R900" s="193">
        <f>Q900*H900</f>
        <v>0</v>
      </c>
      <c r="S900" s="193">
        <v>0</v>
      </c>
      <c r="T900" s="194">
        <f>S900*H900</f>
        <v>0</v>
      </c>
      <c r="AR900" s="93" t="s">
        <v>266</v>
      </c>
      <c r="AT900" s="93" t="s">
        <v>171</v>
      </c>
      <c r="AU900" s="93" t="s">
        <v>81</v>
      </c>
      <c r="AY900" s="93" t="s">
        <v>169</v>
      </c>
      <c r="BE900" s="195">
        <f>IF(N900="základní",J900,0)</f>
        <v>0</v>
      </c>
      <c r="BF900" s="195">
        <f>IF(N900="snížená",J900,0)</f>
        <v>0</v>
      </c>
      <c r="BG900" s="195">
        <f>IF(N900="zákl. přenesená",J900,0)</f>
        <v>0</v>
      </c>
      <c r="BH900" s="195">
        <f>IF(N900="sníž. přenesená",J900,0)</f>
        <v>0</v>
      </c>
      <c r="BI900" s="195">
        <f>IF(N900="nulová",J900,0)</f>
        <v>0</v>
      </c>
      <c r="BJ900" s="93" t="s">
        <v>79</v>
      </c>
      <c r="BK900" s="195">
        <f>ROUND(I900*H900,2)</f>
        <v>0</v>
      </c>
      <c r="BL900" s="93" t="s">
        <v>266</v>
      </c>
      <c r="BM900" s="93" t="s">
        <v>1065</v>
      </c>
    </row>
    <row r="901" spans="2:47" s="103" customFormat="1" ht="40.5">
      <c r="B901" s="104"/>
      <c r="D901" s="198" t="s">
        <v>207</v>
      </c>
      <c r="F901" s="220" t="s">
        <v>1066</v>
      </c>
      <c r="L901" s="104"/>
      <c r="M901" s="221"/>
      <c r="N901" s="105"/>
      <c r="O901" s="105"/>
      <c r="P901" s="105"/>
      <c r="Q901" s="105"/>
      <c r="R901" s="105"/>
      <c r="S901" s="105"/>
      <c r="T901" s="222"/>
      <c r="AT901" s="93" t="s">
        <v>207</v>
      </c>
      <c r="AU901" s="93" t="s">
        <v>81</v>
      </c>
    </row>
    <row r="902" spans="2:51" s="205" customFormat="1" ht="13.5">
      <c r="B902" s="204"/>
      <c r="D902" s="198" t="s">
        <v>178</v>
      </c>
      <c r="E902" s="206" t="s">
        <v>5</v>
      </c>
      <c r="F902" s="207" t="s">
        <v>1047</v>
      </c>
      <c r="H902" s="208">
        <v>486.98</v>
      </c>
      <c r="L902" s="204"/>
      <c r="M902" s="209"/>
      <c r="N902" s="210"/>
      <c r="O902" s="210"/>
      <c r="P902" s="210"/>
      <c r="Q902" s="210"/>
      <c r="R902" s="210"/>
      <c r="S902" s="210"/>
      <c r="T902" s="211"/>
      <c r="AT902" s="206" t="s">
        <v>178</v>
      </c>
      <c r="AU902" s="206" t="s">
        <v>81</v>
      </c>
      <c r="AV902" s="205" t="s">
        <v>81</v>
      </c>
      <c r="AW902" s="205" t="s">
        <v>35</v>
      </c>
      <c r="AX902" s="205" t="s">
        <v>71</v>
      </c>
      <c r="AY902" s="206" t="s">
        <v>169</v>
      </c>
    </row>
    <row r="903" spans="2:51" s="213" customFormat="1" ht="13.5">
      <c r="B903" s="212"/>
      <c r="D903" s="198" t="s">
        <v>178</v>
      </c>
      <c r="E903" s="214" t="s">
        <v>5</v>
      </c>
      <c r="F903" s="215" t="s">
        <v>181</v>
      </c>
      <c r="H903" s="216">
        <v>486.98</v>
      </c>
      <c r="L903" s="212"/>
      <c r="M903" s="217"/>
      <c r="N903" s="218"/>
      <c r="O903" s="218"/>
      <c r="P903" s="218"/>
      <c r="Q903" s="218"/>
      <c r="R903" s="218"/>
      <c r="S903" s="218"/>
      <c r="T903" s="219"/>
      <c r="AT903" s="214" t="s">
        <v>178</v>
      </c>
      <c r="AU903" s="214" t="s">
        <v>81</v>
      </c>
      <c r="AV903" s="213" t="s">
        <v>176</v>
      </c>
      <c r="AW903" s="213" t="s">
        <v>35</v>
      </c>
      <c r="AX903" s="213" t="s">
        <v>79</v>
      </c>
      <c r="AY903" s="214" t="s">
        <v>169</v>
      </c>
    </row>
    <row r="904" spans="2:65" s="103" customFormat="1" ht="16.5" customHeight="1">
      <c r="B904" s="104"/>
      <c r="C904" s="223">
        <f>MAX($C$106:C903)+1</f>
        <v>166</v>
      </c>
      <c r="D904" s="223" t="s">
        <v>397</v>
      </c>
      <c r="E904" s="224" t="s">
        <v>1067</v>
      </c>
      <c r="F904" s="225" t="s">
        <v>1068</v>
      </c>
      <c r="G904" s="226" t="s">
        <v>188</v>
      </c>
      <c r="H904" s="227">
        <v>560.027</v>
      </c>
      <c r="I904" s="88"/>
      <c r="J904" s="228">
        <f>ROUND(I904*H904,2)</f>
        <v>0</v>
      </c>
      <c r="K904" s="225" t="s">
        <v>175</v>
      </c>
      <c r="L904" s="229"/>
      <c r="M904" s="230" t="s">
        <v>5</v>
      </c>
      <c r="N904" s="231" t="s">
        <v>42</v>
      </c>
      <c r="O904" s="105"/>
      <c r="P904" s="193">
        <f>O904*H904</f>
        <v>0</v>
      </c>
      <c r="Q904" s="193">
        <v>0.0003</v>
      </c>
      <c r="R904" s="193">
        <f>Q904*H904</f>
        <v>0.1680081</v>
      </c>
      <c r="S904" s="193">
        <v>0</v>
      </c>
      <c r="T904" s="194">
        <f>S904*H904</f>
        <v>0</v>
      </c>
      <c r="AR904" s="93" t="s">
        <v>402</v>
      </c>
      <c r="AT904" s="93" t="s">
        <v>397</v>
      </c>
      <c r="AU904" s="93" t="s">
        <v>81</v>
      </c>
      <c r="AY904" s="93" t="s">
        <v>169</v>
      </c>
      <c r="BE904" s="195">
        <f>IF(N904="základní",J904,0)</f>
        <v>0</v>
      </c>
      <c r="BF904" s="195">
        <f>IF(N904="snížená",J904,0)</f>
        <v>0</v>
      </c>
      <c r="BG904" s="195">
        <f>IF(N904="zákl. přenesená",J904,0)</f>
        <v>0</v>
      </c>
      <c r="BH904" s="195">
        <f>IF(N904="sníž. přenesená",J904,0)</f>
        <v>0</v>
      </c>
      <c r="BI904" s="195">
        <f>IF(N904="nulová",J904,0)</f>
        <v>0</v>
      </c>
      <c r="BJ904" s="93" t="s">
        <v>79</v>
      </c>
      <c r="BK904" s="195">
        <f>ROUND(I904*H904,2)</f>
        <v>0</v>
      </c>
      <c r="BL904" s="93" t="s">
        <v>266</v>
      </c>
      <c r="BM904" s="93" t="s">
        <v>1069</v>
      </c>
    </row>
    <row r="905" spans="2:51" s="205" customFormat="1" ht="13.5">
      <c r="B905" s="204"/>
      <c r="D905" s="198" t="s">
        <v>178</v>
      </c>
      <c r="F905" s="207" t="s">
        <v>1055</v>
      </c>
      <c r="H905" s="208">
        <v>560.027</v>
      </c>
      <c r="L905" s="204"/>
      <c r="M905" s="209"/>
      <c r="N905" s="210"/>
      <c r="O905" s="210"/>
      <c r="P905" s="210"/>
      <c r="Q905" s="210"/>
      <c r="R905" s="210"/>
      <c r="S905" s="210"/>
      <c r="T905" s="211"/>
      <c r="AT905" s="206" t="s">
        <v>178</v>
      </c>
      <c r="AU905" s="206" t="s">
        <v>81</v>
      </c>
      <c r="AV905" s="205" t="s">
        <v>81</v>
      </c>
      <c r="AW905" s="205" t="s">
        <v>6</v>
      </c>
      <c r="AX905" s="205" t="s">
        <v>79</v>
      </c>
      <c r="AY905" s="206" t="s">
        <v>169</v>
      </c>
    </row>
    <row r="906" spans="2:65" s="103" customFormat="1" ht="38.25" customHeight="1">
      <c r="B906" s="104"/>
      <c r="C906" s="185">
        <f>MAX($C$106:C905)+1</f>
        <v>167</v>
      </c>
      <c r="D906" s="185" t="s">
        <v>171</v>
      </c>
      <c r="E906" s="186" t="s">
        <v>1070</v>
      </c>
      <c r="F906" s="187" t="s">
        <v>1071</v>
      </c>
      <c r="G906" s="188" t="s">
        <v>315</v>
      </c>
      <c r="H906" s="189">
        <v>4.221</v>
      </c>
      <c r="I906" s="87"/>
      <c r="J906" s="190">
        <f>ROUND(I906*H906,2)</f>
        <v>0</v>
      </c>
      <c r="K906" s="187" t="s">
        <v>175</v>
      </c>
      <c r="L906" s="104"/>
      <c r="M906" s="191" t="s">
        <v>5</v>
      </c>
      <c r="N906" s="192" t="s">
        <v>42</v>
      </c>
      <c r="O906" s="105"/>
      <c r="P906" s="193">
        <f>O906*H906</f>
        <v>0</v>
      </c>
      <c r="Q906" s="193">
        <v>0</v>
      </c>
      <c r="R906" s="193">
        <f>Q906*H906</f>
        <v>0</v>
      </c>
      <c r="S906" s="193">
        <v>0</v>
      </c>
      <c r="T906" s="194">
        <f>S906*H906</f>
        <v>0</v>
      </c>
      <c r="AR906" s="93" t="s">
        <v>266</v>
      </c>
      <c r="AT906" s="93" t="s">
        <v>171</v>
      </c>
      <c r="AU906" s="93" t="s">
        <v>81</v>
      </c>
      <c r="AY906" s="93" t="s">
        <v>169</v>
      </c>
      <c r="BE906" s="195">
        <f>IF(N906="základní",J906,0)</f>
        <v>0</v>
      </c>
      <c r="BF906" s="195">
        <f>IF(N906="snížená",J906,0)</f>
        <v>0</v>
      </c>
      <c r="BG906" s="195">
        <f>IF(N906="zákl. přenesená",J906,0)</f>
        <v>0</v>
      </c>
      <c r="BH906" s="195">
        <f>IF(N906="sníž. přenesená",J906,0)</f>
        <v>0</v>
      </c>
      <c r="BI906" s="195">
        <f>IF(N906="nulová",J906,0)</f>
        <v>0</v>
      </c>
      <c r="BJ906" s="93" t="s">
        <v>79</v>
      </c>
      <c r="BK906" s="195">
        <f>ROUND(I906*H906,2)</f>
        <v>0</v>
      </c>
      <c r="BL906" s="93" t="s">
        <v>266</v>
      </c>
      <c r="BM906" s="93" t="s">
        <v>1072</v>
      </c>
    </row>
    <row r="907" spans="2:47" s="103" customFormat="1" ht="121.5">
      <c r="B907" s="104"/>
      <c r="D907" s="198" t="s">
        <v>207</v>
      </c>
      <c r="F907" s="220" t="s">
        <v>1073</v>
      </c>
      <c r="L907" s="104"/>
      <c r="M907" s="221"/>
      <c r="N907" s="105"/>
      <c r="O907" s="105"/>
      <c r="P907" s="105"/>
      <c r="Q907" s="105"/>
      <c r="R907" s="105"/>
      <c r="S907" s="105"/>
      <c r="T907" s="222"/>
      <c r="AT907" s="93" t="s">
        <v>207</v>
      </c>
      <c r="AU907" s="93" t="s">
        <v>81</v>
      </c>
    </row>
    <row r="908" spans="2:63" s="173" customFormat="1" ht="29.85" customHeight="1">
      <c r="B908" s="172"/>
      <c r="D908" s="174" t="s">
        <v>70</v>
      </c>
      <c r="E908" s="183" t="s">
        <v>1074</v>
      </c>
      <c r="F908" s="183" t="s">
        <v>1075</v>
      </c>
      <c r="J908" s="184">
        <f>BK908</f>
        <v>0</v>
      </c>
      <c r="L908" s="172"/>
      <c r="M908" s="177"/>
      <c r="N908" s="178"/>
      <c r="O908" s="178"/>
      <c r="P908" s="179">
        <f>SUM(P909:P948)</f>
        <v>0</v>
      </c>
      <c r="Q908" s="178"/>
      <c r="R908" s="179">
        <f>SUM(R909:R948)</f>
        <v>8.85775137</v>
      </c>
      <c r="S908" s="178"/>
      <c r="T908" s="180">
        <f>SUM(T909:T948)</f>
        <v>0</v>
      </c>
      <c r="AR908" s="174" t="s">
        <v>81</v>
      </c>
      <c r="AT908" s="181" t="s">
        <v>70</v>
      </c>
      <c r="AU908" s="181" t="s">
        <v>79</v>
      </c>
      <c r="AY908" s="174" t="s">
        <v>169</v>
      </c>
      <c r="BK908" s="182">
        <f>SUM(BK909:BK948)</f>
        <v>0</v>
      </c>
    </row>
    <row r="909" spans="2:65" s="103" customFormat="1" ht="25.5" customHeight="1">
      <c r="B909" s="104"/>
      <c r="C909" s="185">
        <f>MAX($C$106:C908)+1</f>
        <v>168</v>
      </c>
      <c r="D909" s="185" t="s">
        <v>171</v>
      </c>
      <c r="E909" s="186" t="s">
        <v>1076</v>
      </c>
      <c r="F909" s="187" t="s">
        <v>1077</v>
      </c>
      <c r="G909" s="188" t="s">
        <v>188</v>
      </c>
      <c r="H909" s="189">
        <v>487.28</v>
      </c>
      <c r="I909" s="87"/>
      <c r="J909" s="190">
        <f>ROUND(I909*H909,2)</f>
        <v>0</v>
      </c>
      <c r="K909" s="187" t="s">
        <v>175</v>
      </c>
      <c r="L909" s="104"/>
      <c r="M909" s="191" t="s">
        <v>5</v>
      </c>
      <c r="N909" s="192" t="s">
        <v>42</v>
      </c>
      <c r="O909" s="105"/>
      <c r="P909" s="193">
        <f>O909*H909</f>
        <v>0</v>
      </c>
      <c r="Q909" s="193">
        <v>0</v>
      </c>
      <c r="R909" s="193">
        <f>Q909*H909</f>
        <v>0</v>
      </c>
      <c r="S909" s="193">
        <v>0</v>
      </c>
      <c r="T909" s="194">
        <f>S909*H909</f>
        <v>0</v>
      </c>
      <c r="AR909" s="93" t="s">
        <v>266</v>
      </c>
      <c r="AT909" s="93" t="s">
        <v>171</v>
      </c>
      <c r="AU909" s="93" t="s">
        <v>81</v>
      </c>
      <c r="AY909" s="93" t="s">
        <v>169</v>
      </c>
      <c r="BE909" s="195">
        <f>IF(N909="základní",J909,0)</f>
        <v>0</v>
      </c>
      <c r="BF909" s="195">
        <f>IF(N909="snížená",J909,0)</f>
        <v>0</v>
      </c>
      <c r="BG909" s="195">
        <f>IF(N909="zákl. přenesená",J909,0)</f>
        <v>0</v>
      </c>
      <c r="BH909" s="195">
        <f>IF(N909="sníž. přenesená",J909,0)</f>
        <v>0</v>
      </c>
      <c r="BI909" s="195">
        <f>IF(N909="nulová",J909,0)</f>
        <v>0</v>
      </c>
      <c r="BJ909" s="93" t="s">
        <v>79</v>
      </c>
      <c r="BK909" s="195">
        <f>ROUND(I909*H909,2)</f>
        <v>0</v>
      </c>
      <c r="BL909" s="93" t="s">
        <v>266</v>
      </c>
      <c r="BM909" s="93" t="s">
        <v>1078</v>
      </c>
    </row>
    <row r="910" spans="2:47" s="103" customFormat="1" ht="40.5">
      <c r="B910" s="104"/>
      <c r="D910" s="198" t="s">
        <v>207</v>
      </c>
      <c r="F910" s="220" t="s">
        <v>1079</v>
      </c>
      <c r="L910" s="104"/>
      <c r="M910" s="221"/>
      <c r="N910" s="105"/>
      <c r="O910" s="105"/>
      <c r="P910" s="105"/>
      <c r="Q910" s="105"/>
      <c r="R910" s="105"/>
      <c r="S910" s="105"/>
      <c r="T910" s="222"/>
      <c r="AT910" s="93" t="s">
        <v>207</v>
      </c>
      <c r="AU910" s="93" t="s">
        <v>81</v>
      </c>
    </row>
    <row r="911" spans="2:51" s="205" customFormat="1" ht="40.5">
      <c r="B911" s="204"/>
      <c r="D911" s="198" t="s">
        <v>178</v>
      </c>
      <c r="E911" s="206" t="s">
        <v>5</v>
      </c>
      <c r="F911" s="207" t="s">
        <v>1080</v>
      </c>
      <c r="H911" s="208">
        <v>192.08</v>
      </c>
      <c r="L911" s="204"/>
      <c r="M911" s="209"/>
      <c r="N911" s="210"/>
      <c r="O911" s="210"/>
      <c r="P911" s="210"/>
      <c r="Q911" s="210"/>
      <c r="R911" s="210"/>
      <c r="S911" s="210"/>
      <c r="T911" s="211"/>
      <c r="AT911" s="206" t="s">
        <v>178</v>
      </c>
      <c r="AU911" s="206" t="s">
        <v>81</v>
      </c>
      <c r="AV911" s="205" t="s">
        <v>81</v>
      </c>
      <c r="AW911" s="205" t="s">
        <v>35</v>
      </c>
      <c r="AX911" s="205" t="s">
        <v>71</v>
      </c>
      <c r="AY911" s="206" t="s">
        <v>169</v>
      </c>
    </row>
    <row r="912" spans="2:51" s="205" customFormat="1" ht="13.5">
      <c r="B912" s="204"/>
      <c r="D912" s="198" t="s">
        <v>178</v>
      </c>
      <c r="E912" s="206" t="s">
        <v>5</v>
      </c>
      <c r="F912" s="207" t="s">
        <v>1081</v>
      </c>
      <c r="H912" s="208">
        <v>74.58</v>
      </c>
      <c r="L912" s="204"/>
      <c r="M912" s="209"/>
      <c r="N912" s="210"/>
      <c r="O912" s="210"/>
      <c r="P912" s="210"/>
      <c r="Q912" s="210"/>
      <c r="R912" s="210"/>
      <c r="S912" s="210"/>
      <c r="T912" s="211"/>
      <c r="AT912" s="206" t="s">
        <v>178</v>
      </c>
      <c r="AU912" s="206" t="s">
        <v>81</v>
      </c>
      <c r="AV912" s="205" t="s">
        <v>81</v>
      </c>
      <c r="AW912" s="205" t="s">
        <v>35</v>
      </c>
      <c r="AX912" s="205" t="s">
        <v>71</v>
      </c>
      <c r="AY912" s="206" t="s">
        <v>169</v>
      </c>
    </row>
    <row r="913" spans="2:51" s="205" customFormat="1" ht="13.5">
      <c r="B913" s="204"/>
      <c r="D913" s="198" t="s">
        <v>178</v>
      </c>
      <c r="E913" s="206" t="s">
        <v>5</v>
      </c>
      <c r="F913" s="207" t="s">
        <v>1082</v>
      </c>
      <c r="H913" s="208">
        <v>110.85</v>
      </c>
      <c r="L913" s="204"/>
      <c r="M913" s="209"/>
      <c r="N913" s="210"/>
      <c r="O913" s="210"/>
      <c r="P913" s="210"/>
      <c r="Q913" s="210"/>
      <c r="R913" s="210"/>
      <c r="S913" s="210"/>
      <c r="T913" s="211"/>
      <c r="AT913" s="206" t="s">
        <v>178</v>
      </c>
      <c r="AU913" s="206" t="s">
        <v>81</v>
      </c>
      <c r="AV913" s="205" t="s">
        <v>81</v>
      </c>
      <c r="AW913" s="205" t="s">
        <v>35</v>
      </c>
      <c r="AX913" s="205" t="s">
        <v>71</v>
      </c>
      <c r="AY913" s="206" t="s">
        <v>169</v>
      </c>
    </row>
    <row r="914" spans="2:51" s="205" customFormat="1" ht="13.5">
      <c r="B914" s="204"/>
      <c r="D914" s="198" t="s">
        <v>178</v>
      </c>
      <c r="E914" s="206" t="s">
        <v>5</v>
      </c>
      <c r="F914" s="207" t="s">
        <v>831</v>
      </c>
      <c r="H914" s="208">
        <v>109.77</v>
      </c>
      <c r="L914" s="204"/>
      <c r="M914" s="209"/>
      <c r="N914" s="210"/>
      <c r="O914" s="210"/>
      <c r="P914" s="210"/>
      <c r="Q914" s="210"/>
      <c r="R914" s="210"/>
      <c r="S914" s="210"/>
      <c r="T914" s="211"/>
      <c r="AT914" s="206" t="s">
        <v>178</v>
      </c>
      <c r="AU914" s="206" t="s">
        <v>81</v>
      </c>
      <c r="AV914" s="205" t="s">
        <v>81</v>
      </c>
      <c r="AW914" s="205" t="s">
        <v>35</v>
      </c>
      <c r="AX914" s="205" t="s">
        <v>71</v>
      </c>
      <c r="AY914" s="206" t="s">
        <v>169</v>
      </c>
    </row>
    <row r="915" spans="2:51" s="213" customFormat="1" ht="13.5">
      <c r="B915" s="212"/>
      <c r="D915" s="198" t="s">
        <v>178</v>
      </c>
      <c r="E915" s="214" t="s">
        <v>5</v>
      </c>
      <c r="F915" s="215" t="s">
        <v>181</v>
      </c>
      <c r="H915" s="216">
        <v>487.28</v>
      </c>
      <c r="L915" s="212"/>
      <c r="M915" s="217"/>
      <c r="N915" s="218"/>
      <c r="O915" s="218"/>
      <c r="P915" s="218"/>
      <c r="Q915" s="218"/>
      <c r="R915" s="218"/>
      <c r="S915" s="218"/>
      <c r="T915" s="219"/>
      <c r="AT915" s="214" t="s">
        <v>178</v>
      </c>
      <c r="AU915" s="214" t="s">
        <v>81</v>
      </c>
      <c r="AV915" s="213" t="s">
        <v>176</v>
      </c>
      <c r="AW915" s="213" t="s">
        <v>35</v>
      </c>
      <c r="AX915" s="213" t="s">
        <v>79</v>
      </c>
      <c r="AY915" s="214" t="s">
        <v>169</v>
      </c>
    </row>
    <row r="916" spans="2:65" s="103" customFormat="1" ht="16.5" customHeight="1">
      <c r="B916" s="104"/>
      <c r="C916" s="223">
        <f>MAX($C$106:C915)+1</f>
        <v>169</v>
      </c>
      <c r="D916" s="223" t="s">
        <v>397</v>
      </c>
      <c r="E916" s="224" t="s">
        <v>1083</v>
      </c>
      <c r="F916" s="225" t="s">
        <v>1084</v>
      </c>
      <c r="G916" s="226" t="s">
        <v>188</v>
      </c>
      <c r="H916" s="227">
        <v>279.993</v>
      </c>
      <c r="I916" s="88"/>
      <c r="J916" s="228">
        <f>ROUND(I916*H916,2)</f>
        <v>0</v>
      </c>
      <c r="K916" s="225" t="s">
        <v>175</v>
      </c>
      <c r="L916" s="229"/>
      <c r="M916" s="230" t="s">
        <v>5</v>
      </c>
      <c r="N916" s="231" t="s">
        <v>42</v>
      </c>
      <c r="O916" s="105"/>
      <c r="P916" s="193">
        <f>O916*H916</f>
        <v>0</v>
      </c>
      <c r="Q916" s="193">
        <v>0.003</v>
      </c>
      <c r="R916" s="193">
        <f>Q916*H916</f>
        <v>0.839979</v>
      </c>
      <c r="S916" s="193">
        <v>0</v>
      </c>
      <c r="T916" s="194">
        <f>S916*H916</f>
        <v>0</v>
      </c>
      <c r="AR916" s="93" t="s">
        <v>402</v>
      </c>
      <c r="AT916" s="93" t="s">
        <v>397</v>
      </c>
      <c r="AU916" s="93" t="s">
        <v>81</v>
      </c>
      <c r="AY916" s="93" t="s">
        <v>169</v>
      </c>
      <c r="BE916" s="195">
        <f>IF(N916="základní",J916,0)</f>
        <v>0</v>
      </c>
      <c r="BF916" s="195">
        <f>IF(N916="snížená",J916,0)</f>
        <v>0</v>
      </c>
      <c r="BG916" s="195">
        <f>IF(N916="zákl. přenesená",J916,0)</f>
        <v>0</v>
      </c>
      <c r="BH916" s="195">
        <f>IF(N916="sníž. přenesená",J916,0)</f>
        <v>0</v>
      </c>
      <c r="BI916" s="195">
        <f>IF(N916="nulová",J916,0)</f>
        <v>0</v>
      </c>
      <c r="BJ916" s="93" t="s">
        <v>79</v>
      </c>
      <c r="BK916" s="195">
        <f>ROUND(I916*H916,2)</f>
        <v>0</v>
      </c>
      <c r="BL916" s="93" t="s">
        <v>266</v>
      </c>
      <c r="BM916" s="93" t="s">
        <v>1085</v>
      </c>
    </row>
    <row r="917" spans="2:51" s="205" customFormat="1" ht="13.5">
      <c r="B917" s="204"/>
      <c r="D917" s="198" t="s">
        <v>178</v>
      </c>
      <c r="F917" s="207" t="s">
        <v>1086</v>
      </c>
      <c r="H917" s="208">
        <v>279.993</v>
      </c>
      <c r="L917" s="204"/>
      <c r="M917" s="209"/>
      <c r="N917" s="210"/>
      <c r="O917" s="210"/>
      <c r="P917" s="210"/>
      <c r="Q917" s="210"/>
      <c r="R917" s="210"/>
      <c r="S917" s="210"/>
      <c r="T917" s="211"/>
      <c r="AT917" s="206" t="s">
        <v>178</v>
      </c>
      <c r="AU917" s="206" t="s">
        <v>81</v>
      </c>
      <c r="AV917" s="205" t="s">
        <v>81</v>
      </c>
      <c r="AW917" s="205" t="s">
        <v>6</v>
      </c>
      <c r="AX917" s="205" t="s">
        <v>79</v>
      </c>
      <c r="AY917" s="206" t="s">
        <v>169</v>
      </c>
    </row>
    <row r="918" spans="2:65" s="103" customFormat="1" ht="16.5" customHeight="1">
      <c r="B918" s="104"/>
      <c r="C918" s="223">
        <f>MAX($C$106:C917)+1</f>
        <v>170</v>
      </c>
      <c r="D918" s="223" t="s">
        <v>397</v>
      </c>
      <c r="E918" s="224" t="s">
        <v>1087</v>
      </c>
      <c r="F918" s="225" t="s">
        <v>1088</v>
      </c>
      <c r="G918" s="226" t="s">
        <v>188</v>
      </c>
      <c r="H918" s="227">
        <v>115.259</v>
      </c>
      <c r="I918" s="88"/>
      <c r="J918" s="228">
        <f>ROUND(I918*H918,2)</f>
        <v>0</v>
      </c>
      <c r="K918" s="225" t="s">
        <v>175</v>
      </c>
      <c r="L918" s="229"/>
      <c r="M918" s="230" t="s">
        <v>5</v>
      </c>
      <c r="N918" s="231" t="s">
        <v>42</v>
      </c>
      <c r="O918" s="105"/>
      <c r="P918" s="193">
        <f>O918*H918</f>
        <v>0</v>
      </c>
      <c r="Q918" s="193">
        <v>0.0012</v>
      </c>
      <c r="R918" s="193">
        <f>Q918*H918</f>
        <v>0.13831079999999998</v>
      </c>
      <c r="S918" s="193">
        <v>0</v>
      </c>
      <c r="T918" s="194">
        <f>S918*H918</f>
        <v>0</v>
      </c>
      <c r="AR918" s="93" t="s">
        <v>402</v>
      </c>
      <c r="AT918" s="93" t="s">
        <v>397</v>
      </c>
      <c r="AU918" s="93" t="s">
        <v>81</v>
      </c>
      <c r="AY918" s="93" t="s">
        <v>169</v>
      </c>
      <c r="BE918" s="195">
        <f>IF(N918="základní",J918,0)</f>
        <v>0</v>
      </c>
      <c r="BF918" s="195">
        <f>IF(N918="snížená",J918,0)</f>
        <v>0</v>
      </c>
      <c r="BG918" s="195">
        <f>IF(N918="zákl. přenesená",J918,0)</f>
        <v>0</v>
      </c>
      <c r="BH918" s="195">
        <f>IF(N918="sníž. přenesená",J918,0)</f>
        <v>0</v>
      </c>
      <c r="BI918" s="195">
        <f>IF(N918="nulová",J918,0)</f>
        <v>0</v>
      </c>
      <c r="BJ918" s="93" t="s">
        <v>79</v>
      </c>
      <c r="BK918" s="195">
        <f>ROUND(I918*H918,2)</f>
        <v>0</v>
      </c>
      <c r="BL918" s="93" t="s">
        <v>266</v>
      </c>
      <c r="BM918" s="93" t="s">
        <v>1089</v>
      </c>
    </row>
    <row r="919" spans="2:51" s="205" customFormat="1" ht="13.5">
      <c r="B919" s="204"/>
      <c r="D919" s="198" t="s">
        <v>178</v>
      </c>
      <c r="F919" s="207" t="s">
        <v>1090</v>
      </c>
      <c r="H919" s="208">
        <v>115.259</v>
      </c>
      <c r="L919" s="204"/>
      <c r="M919" s="209"/>
      <c r="N919" s="210"/>
      <c r="O919" s="210"/>
      <c r="P919" s="210"/>
      <c r="Q919" s="210"/>
      <c r="R919" s="210"/>
      <c r="S919" s="210"/>
      <c r="T919" s="211"/>
      <c r="AT919" s="206" t="s">
        <v>178</v>
      </c>
      <c r="AU919" s="206" t="s">
        <v>81</v>
      </c>
      <c r="AV919" s="205" t="s">
        <v>81</v>
      </c>
      <c r="AW919" s="205" t="s">
        <v>6</v>
      </c>
      <c r="AX919" s="205" t="s">
        <v>79</v>
      </c>
      <c r="AY919" s="206" t="s">
        <v>169</v>
      </c>
    </row>
    <row r="920" spans="2:65" s="103" customFormat="1" ht="25.5" customHeight="1">
      <c r="B920" s="104"/>
      <c r="C920" s="223">
        <f>MAX($C$106:C919)+1</f>
        <v>171</v>
      </c>
      <c r="D920" s="223" t="s">
        <v>397</v>
      </c>
      <c r="E920" s="224" t="s">
        <v>1091</v>
      </c>
      <c r="F920" s="225" t="s">
        <v>1092</v>
      </c>
      <c r="G920" s="226" t="s">
        <v>188</v>
      </c>
      <c r="H920" s="227">
        <v>116.393</v>
      </c>
      <c r="I920" s="88"/>
      <c r="J920" s="228">
        <f>ROUND(I920*H920,2)</f>
        <v>0</v>
      </c>
      <c r="K920" s="225" t="s">
        <v>5</v>
      </c>
      <c r="L920" s="229"/>
      <c r="M920" s="230" t="s">
        <v>5</v>
      </c>
      <c r="N920" s="231" t="s">
        <v>42</v>
      </c>
      <c r="O920" s="105"/>
      <c r="P920" s="193">
        <f>O920*H920</f>
        <v>0</v>
      </c>
      <c r="Q920" s="193">
        <v>0.003</v>
      </c>
      <c r="R920" s="193">
        <f>Q920*H920</f>
        <v>0.349179</v>
      </c>
      <c r="S920" s="193">
        <v>0</v>
      </c>
      <c r="T920" s="194">
        <f>S920*H920</f>
        <v>0</v>
      </c>
      <c r="AR920" s="93" t="s">
        <v>402</v>
      </c>
      <c r="AT920" s="93" t="s">
        <v>397</v>
      </c>
      <c r="AU920" s="93" t="s">
        <v>81</v>
      </c>
      <c r="AY920" s="93" t="s">
        <v>169</v>
      </c>
      <c r="BE920" s="195">
        <f>IF(N920="základní",J920,0)</f>
        <v>0</v>
      </c>
      <c r="BF920" s="195">
        <f>IF(N920="snížená",J920,0)</f>
        <v>0</v>
      </c>
      <c r="BG920" s="195">
        <f>IF(N920="zákl. přenesená",J920,0)</f>
        <v>0</v>
      </c>
      <c r="BH920" s="195">
        <f>IF(N920="sníž. přenesená",J920,0)</f>
        <v>0</v>
      </c>
      <c r="BI920" s="195">
        <f>IF(N920="nulová",J920,0)</f>
        <v>0</v>
      </c>
      <c r="BJ920" s="93" t="s">
        <v>79</v>
      </c>
      <c r="BK920" s="195">
        <f>ROUND(I920*H920,2)</f>
        <v>0</v>
      </c>
      <c r="BL920" s="93" t="s">
        <v>266</v>
      </c>
      <c r="BM920" s="93" t="s">
        <v>1093</v>
      </c>
    </row>
    <row r="921" spans="2:51" s="205" customFormat="1" ht="13.5">
      <c r="B921" s="204"/>
      <c r="D921" s="198" t="s">
        <v>178</v>
      </c>
      <c r="F921" s="207" t="s">
        <v>1094</v>
      </c>
      <c r="H921" s="208">
        <v>116.393</v>
      </c>
      <c r="L921" s="204"/>
      <c r="M921" s="209"/>
      <c r="N921" s="210"/>
      <c r="O921" s="210"/>
      <c r="P921" s="210"/>
      <c r="Q921" s="210"/>
      <c r="R921" s="210"/>
      <c r="S921" s="210"/>
      <c r="T921" s="211"/>
      <c r="AT921" s="206" t="s">
        <v>178</v>
      </c>
      <c r="AU921" s="206" t="s">
        <v>81</v>
      </c>
      <c r="AV921" s="205" t="s">
        <v>81</v>
      </c>
      <c r="AW921" s="205" t="s">
        <v>6</v>
      </c>
      <c r="AX921" s="205" t="s">
        <v>79</v>
      </c>
      <c r="AY921" s="206" t="s">
        <v>169</v>
      </c>
    </row>
    <row r="922" spans="2:65" s="103" customFormat="1" ht="25.5" customHeight="1">
      <c r="B922" s="104"/>
      <c r="C922" s="185">
        <f>MAX($C$106:C921)+1</f>
        <v>172</v>
      </c>
      <c r="D922" s="185" t="s">
        <v>171</v>
      </c>
      <c r="E922" s="186" t="s">
        <v>1095</v>
      </c>
      <c r="F922" s="187" t="s">
        <v>1096</v>
      </c>
      <c r="G922" s="188" t="s">
        <v>188</v>
      </c>
      <c r="H922" s="189">
        <v>308.099</v>
      </c>
      <c r="I922" s="87"/>
      <c r="J922" s="190">
        <f>ROUND(I922*H922,2)</f>
        <v>0</v>
      </c>
      <c r="K922" s="187" t="s">
        <v>175</v>
      </c>
      <c r="L922" s="104"/>
      <c r="M922" s="191" t="s">
        <v>5</v>
      </c>
      <c r="N922" s="192" t="s">
        <v>42</v>
      </c>
      <c r="O922" s="105"/>
      <c r="P922" s="193">
        <f>O922*H922</f>
        <v>0</v>
      </c>
      <c r="Q922" s="193">
        <v>0.006</v>
      </c>
      <c r="R922" s="193">
        <f>Q922*H922</f>
        <v>1.848594</v>
      </c>
      <c r="S922" s="193">
        <v>0</v>
      </c>
      <c r="T922" s="194">
        <f>S922*H922</f>
        <v>0</v>
      </c>
      <c r="AR922" s="93" t="s">
        <v>266</v>
      </c>
      <c r="AT922" s="93" t="s">
        <v>171</v>
      </c>
      <c r="AU922" s="93" t="s">
        <v>81</v>
      </c>
      <c r="AY922" s="93" t="s">
        <v>169</v>
      </c>
      <c r="BE922" s="195">
        <f>IF(N922="základní",J922,0)</f>
        <v>0</v>
      </c>
      <c r="BF922" s="195">
        <f>IF(N922="snížená",J922,0)</f>
        <v>0</v>
      </c>
      <c r="BG922" s="195">
        <f>IF(N922="zákl. přenesená",J922,0)</f>
        <v>0</v>
      </c>
      <c r="BH922" s="195">
        <f>IF(N922="sníž. přenesená",J922,0)</f>
        <v>0</v>
      </c>
      <c r="BI922" s="195">
        <f>IF(N922="nulová",J922,0)</f>
        <v>0</v>
      </c>
      <c r="BJ922" s="93" t="s">
        <v>79</v>
      </c>
      <c r="BK922" s="195">
        <f>ROUND(I922*H922,2)</f>
        <v>0</v>
      </c>
      <c r="BL922" s="93" t="s">
        <v>266</v>
      </c>
      <c r="BM922" s="93" t="s">
        <v>1097</v>
      </c>
    </row>
    <row r="923" spans="2:47" s="103" customFormat="1" ht="81">
      <c r="B923" s="104"/>
      <c r="D923" s="198" t="s">
        <v>207</v>
      </c>
      <c r="F923" s="220" t="s">
        <v>1098</v>
      </c>
      <c r="L923" s="104"/>
      <c r="M923" s="221"/>
      <c r="N923" s="105"/>
      <c r="O923" s="105"/>
      <c r="P923" s="105"/>
      <c r="Q923" s="105"/>
      <c r="R923" s="105"/>
      <c r="S923" s="105"/>
      <c r="T923" s="222"/>
      <c r="AT923" s="93" t="s">
        <v>207</v>
      </c>
      <c r="AU923" s="93" t="s">
        <v>81</v>
      </c>
    </row>
    <row r="924" spans="2:51" s="205" customFormat="1" ht="13.5">
      <c r="B924" s="204"/>
      <c r="D924" s="198" t="s">
        <v>178</v>
      </c>
      <c r="E924" s="206" t="s">
        <v>5</v>
      </c>
      <c r="F924" s="207" t="s">
        <v>1099</v>
      </c>
      <c r="H924" s="208">
        <v>33.57</v>
      </c>
      <c r="L924" s="204"/>
      <c r="M924" s="209"/>
      <c r="N924" s="210"/>
      <c r="O924" s="210"/>
      <c r="P924" s="210"/>
      <c r="Q924" s="210"/>
      <c r="R924" s="210"/>
      <c r="S924" s="210"/>
      <c r="T924" s="211"/>
      <c r="AT924" s="206" t="s">
        <v>178</v>
      </c>
      <c r="AU924" s="206" t="s">
        <v>81</v>
      </c>
      <c r="AV924" s="205" t="s">
        <v>81</v>
      </c>
      <c r="AW924" s="205" t="s">
        <v>35</v>
      </c>
      <c r="AX924" s="205" t="s">
        <v>71</v>
      </c>
      <c r="AY924" s="206" t="s">
        <v>169</v>
      </c>
    </row>
    <row r="925" spans="2:51" s="205" customFormat="1" ht="13.5">
      <c r="B925" s="204"/>
      <c r="D925" s="198" t="s">
        <v>178</v>
      </c>
      <c r="E925" s="206" t="s">
        <v>5</v>
      </c>
      <c r="F925" s="207" t="s">
        <v>1100</v>
      </c>
      <c r="H925" s="208">
        <v>65.89</v>
      </c>
      <c r="L925" s="204"/>
      <c r="M925" s="209"/>
      <c r="N925" s="210"/>
      <c r="O925" s="210"/>
      <c r="P925" s="210"/>
      <c r="Q925" s="210"/>
      <c r="R925" s="210"/>
      <c r="S925" s="210"/>
      <c r="T925" s="211"/>
      <c r="AT925" s="206" t="s">
        <v>178</v>
      </c>
      <c r="AU925" s="206" t="s">
        <v>81</v>
      </c>
      <c r="AV925" s="205" t="s">
        <v>81</v>
      </c>
      <c r="AW925" s="205" t="s">
        <v>35</v>
      </c>
      <c r="AX925" s="205" t="s">
        <v>71</v>
      </c>
      <c r="AY925" s="206" t="s">
        <v>169</v>
      </c>
    </row>
    <row r="926" spans="2:51" s="205" customFormat="1" ht="13.5">
      <c r="B926" s="204"/>
      <c r="D926" s="198" t="s">
        <v>178</v>
      </c>
      <c r="E926" s="206" t="s">
        <v>5</v>
      </c>
      <c r="F926" s="207" t="s">
        <v>1101</v>
      </c>
      <c r="H926" s="208">
        <v>208.639</v>
      </c>
      <c r="L926" s="204"/>
      <c r="M926" s="209"/>
      <c r="N926" s="210"/>
      <c r="O926" s="210"/>
      <c r="P926" s="210"/>
      <c r="Q926" s="210"/>
      <c r="R926" s="210"/>
      <c r="S926" s="210"/>
      <c r="T926" s="211"/>
      <c r="AT926" s="206" t="s">
        <v>178</v>
      </c>
      <c r="AU926" s="206" t="s">
        <v>81</v>
      </c>
      <c r="AV926" s="205" t="s">
        <v>81</v>
      </c>
      <c r="AW926" s="205" t="s">
        <v>35</v>
      </c>
      <c r="AX926" s="205" t="s">
        <v>71</v>
      </c>
      <c r="AY926" s="206" t="s">
        <v>169</v>
      </c>
    </row>
    <row r="927" spans="2:51" s="213" customFormat="1" ht="13.5">
      <c r="B927" s="212"/>
      <c r="D927" s="198" t="s">
        <v>178</v>
      </c>
      <c r="E927" s="214" t="s">
        <v>5</v>
      </c>
      <c r="F927" s="215" t="s">
        <v>181</v>
      </c>
      <c r="H927" s="216">
        <v>308.099</v>
      </c>
      <c r="L927" s="212"/>
      <c r="M927" s="217"/>
      <c r="N927" s="218"/>
      <c r="O927" s="218"/>
      <c r="P927" s="218"/>
      <c r="Q927" s="218"/>
      <c r="R927" s="218"/>
      <c r="S927" s="218"/>
      <c r="T927" s="219"/>
      <c r="AT927" s="214" t="s">
        <v>178</v>
      </c>
      <c r="AU927" s="214" t="s">
        <v>81</v>
      </c>
      <c r="AV927" s="213" t="s">
        <v>176</v>
      </c>
      <c r="AW927" s="213" t="s">
        <v>35</v>
      </c>
      <c r="AX927" s="213" t="s">
        <v>79</v>
      </c>
      <c r="AY927" s="214" t="s">
        <v>169</v>
      </c>
    </row>
    <row r="928" spans="2:65" s="103" customFormat="1" ht="16.5" customHeight="1">
      <c r="B928" s="104"/>
      <c r="C928" s="223">
        <f>MAX($C$106:C927)+1</f>
        <v>173</v>
      </c>
      <c r="D928" s="223" t="s">
        <v>397</v>
      </c>
      <c r="E928" s="224" t="s">
        <v>1083</v>
      </c>
      <c r="F928" s="225" t="s">
        <v>1084</v>
      </c>
      <c r="G928" s="226" t="s">
        <v>188</v>
      </c>
      <c r="H928" s="227">
        <v>34.241</v>
      </c>
      <c r="I928" s="88"/>
      <c r="J928" s="228">
        <f>ROUND(I928*H928,2)</f>
        <v>0</v>
      </c>
      <c r="K928" s="225" t="s">
        <v>175</v>
      </c>
      <c r="L928" s="229"/>
      <c r="M928" s="230" t="s">
        <v>5</v>
      </c>
      <c r="N928" s="231" t="s">
        <v>42</v>
      </c>
      <c r="O928" s="105"/>
      <c r="P928" s="193">
        <f>O928*H928</f>
        <v>0</v>
      </c>
      <c r="Q928" s="193">
        <v>0.003</v>
      </c>
      <c r="R928" s="193">
        <f>Q928*H928</f>
        <v>0.102723</v>
      </c>
      <c r="S928" s="193">
        <v>0</v>
      </c>
      <c r="T928" s="194">
        <f>S928*H928</f>
        <v>0</v>
      </c>
      <c r="AR928" s="93" t="s">
        <v>402</v>
      </c>
      <c r="AT928" s="93" t="s">
        <v>397</v>
      </c>
      <c r="AU928" s="93" t="s">
        <v>81</v>
      </c>
      <c r="AY928" s="93" t="s">
        <v>169</v>
      </c>
      <c r="BE928" s="195">
        <f>IF(N928="základní",J928,0)</f>
        <v>0</v>
      </c>
      <c r="BF928" s="195">
        <f>IF(N928="snížená",J928,0)</f>
        <v>0</v>
      </c>
      <c r="BG928" s="195">
        <f>IF(N928="zákl. přenesená",J928,0)</f>
        <v>0</v>
      </c>
      <c r="BH928" s="195">
        <f>IF(N928="sníž. přenesená",J928,0)</f>
        <v>0</v>
      </c>
      <c r="BI928" s="195">
        <f>IF(N928="nulová",J928,0)</f>
        <v>0</v>
      </c>
      <c r="BJ928" s="93" t="s">
        <v>79</v>
      </c>
      <c r="BK928" s="195">
        <f>ROUND(I928*H928,2)</f>
        <v>0</v>
      </c>
      <c r="BL928" s="93" t="s">
        <v>266</v>
      </c>
      <c r="BM928" s="93" t="s">
        <v>1102</v>
      </c>
    </row>
    <row r="929" spans="2:51" s="205" customFormat="1" ht="13.5">
      <c r="B929" s="204"/>
      <c r="D929" s="198" t="s">
        <v>178</v>
      </c>
      <c r="F929" s="207" t="s">
        <v>1103</v>
      </c>
      <c r="H929" s="208">
        <v>34.241</v>
      </c>
      <c r="L929" s="204"/>
      <c r="M929" s="209"/>
      <c r="N929" s="210"/>
      <c r="O929" s="210"/>
      <c r="P929" s="210"/>
      <c r="Q929" s="210"/>
      <c r="R929" s="210"/>
      <c r="S929" s="210"/>
      <c r="T929" s="211"/>
      <c r="AT929" s="206" t="s">
        <v>178</v>
      </c>
      <c r="AU929" s="206" t="s">
        <v>81</v>
      </c>
      <c r="AV929" s="205" t="s">
        <v>81</v>
      </c>
      <c r="AW929" s="205" t="s">
        <v>6</v>
      </c>
      <c r="AX929" s="205" t="s">
        <v>79</v>
      </c>
      <c r="AY929" s="206" t="s">
        <v>169</v>
      </c>
    </row>
    <row r="930" spans="2:65" s="103" customFormat="1" ht="16.5" customHeight="1">
      <c r="B930" s="104"/>
      <c r="C930" s="223">
        <f>MAX($C$106:C929)+1</f>
        <v>174</v>
      </c>
      <c r="D930" s="223" t="s">
        <v>397</v>
      </c>
      <c r="E930" s="224" t="s">
        <v>1104</v>
      </c>
      <c r="F930" s="225" t="s">
        <v>1105</v>
      </c>
      <c r="G930" s="226" t="s">
        <v>188</v>
      </c>
      <c r="H930" s="227">
        <f>H931</f>
        <v>67.86670000000001</v>
      </c>
      <c r="I930" s="88"/>
      <c r="J930" s="228">
        <f>ROUND(I930*H930,2)</f>
        <v>0</v>
      </c>
      <c r="K930" s="225" t="s">
        <v>175</v>
      </c>
      <c r="L930" s="229"/>
      <c r="M930" s="230" t="s">
        <v>5</v>
      </c>
      <c r="N930" s="231" t="s">
        <v>42</v>
      </c>
      <c r="O930" s="105"/>
      <c r="P930" s="193">
        <f>O930*H930</f>
        <v>0</v>
      </c>
      <c r="Q930" s="193">
        <v>0.0041</v>
      </c>
      <c r="R930" s="193">
        <f>Q930*H930</f>
        <v>0.27825347000000006</v>
      </c>
      <c r="S930" s="193">
        <v>0</v>
      </c>
      <c r="T930" s="194">
        <f>S930*H930</f>
        <v>0</v>
      </c>
      <c r="AR930" s="93" t="s">
        <v>402</v>
      </c>
      <c r="AT930" s="93" t="s">
        <v>397</v>
      </c>
      <c r="AU930" s="93" t="s">
        <v>81</v>
      </c>
      <c r="AY930" s="93" t="s">
        <v>169</v>
      </c>
      <c r="BE930" s="195">
        <f>IF(N930="základní",J930,0)</f>
        <v>0</v>
      </c>
      <c r="BF930" s="195">
        <f>IF(N930="snížená",J930,0)</f>
        <v>0</v>
      </c>
      <c r="BG930" s="195">
        <f>IF(N930="zákl. přenesená",J930,0)</f>
        <v>0</v>
      </c>
      <c r="BH930" s="195">
        <f>IF(N930="sníž. přenesená",J930,0)</f>
        <v>0</v>
      </c>
      <c r="BI930" s="195">
        <f>IF(N930="nulová",J930,0)</f>
        <v>0</v>
      </c>
      <c r="BJ930" s="93" t="s">
        <v>79</v>
      </c>
      <c r="BK930" s="195">
        <f>ROUND(I930*H930,2)</f>
        <v>0</v>
      </c>
      <c r="BL930" s="93" t="s">
        <v>266</v>
      </c>
      <c r="BM930" s="93" t="s">
        <v>1106</v>
      </c>
    </row>
    <row r="931" spans="2:51" s="205" customFormat="1" ht="13.5">
      <c r="B931" s="204"/>
      <c r="D931" s="198" t="s">
        <v>178</v>
      </c>
      <c r="F931" s="207" t="s">
        <v>2062</v>
      </c>
      <c r="H931" s="208">
        <f>65.89*1.03</f>
        <v>67.86670000000001</v>
      </c>
      <c r="L931" s="204"/>
      <c r="M931" s="209"/>
      <c r="N931" s="210"/>
      <c r="O931" s="210"/>
      <c r="P931" s="210"/>
      <c r="Q931" s="210"/>
      <c r="R931" s="210"/>
      <c r="S931" s="210"/>
      <c r="T931" s="211"/>
      <c r="AT931" s="206" t="s">
        <v>178</v>
      </c>
      <c r="AU931" s="206" t="s">
        <v>81</v>
      </c>
      <c r="AV931" s="205" t="s">
        <v>81</v>
      </c>
      <c r="AW931" s="205" t="s">
        <v>6</v>
      </c>
      <c r="AX931" s="205" t="s">
        <v>79</v>
      </c>
      <c r="AY931" s="206" t="s">
        <v>169</v>
      </c>
    </row>
    <row r="932" spans="2:65" s="103" customFormat="1" ht="16.5" customHeight="1">
      <c r="B932" s="104"/>
      <c r="C932" s="223">
        <f>MAX($C$106:C931)+1</f>
        <v>175</v>
      </c>
      <c r="D932" s="223" t="s">
        <v>397</v>
      </c>
      <c r="E932" s="224" t="s">
        <v>1107</v>
      </c>
      <c r="F932" s="225" t="s">
        <v>1108</v>
      </c>
      <c r="G932" s="226" t="s">
        <v>188</v>
      </c>
      <c r="H932" s="227">
        <v>219.071</v>
      </c>
      <c r="I932" s="88"/>
      <c r="J932" s="228">
        <f>ROUND(I932*H932,2)</f>
        <v>0</v>
      </c>
      <c r="K932" s="225" t="s">
        <v>175</v>
      </c>
      <c r="L932" s="229"/>
      <c r="M932" s="230" t="s">
        <v>5</v>
      </c>
      <c r="N932" s="231" t="s">
        <v>42</v>
      </c>
      <c r="O932" s="105"/>
      <c r="P932" s="193">
        <f>O932*H932</f>
        <v>0</v>
      </c>
      <c r="Q932" s="193">
        <v>0.0015</v>
      </c>
      <c r="R932" s="193">
        <f>Q932*H932</f>
        <v>0.3286065</v>
      </c>
      <c r="S932" s="193">
        <v>0</v>
      </c>
      <c r="T932" s="194">
        <f>S932*H932</f>
        <v>0</v>
      </c>
      <c r="AR932" s="93" t="s">
        <v>402</v>
      </c>
      <c r="AT932" s="93" t="s">
        <v>397</v>
      </c>
      <c r="AU932" s="93" t="s">
        <v>81</v>
      </c>
      <c r="AY932" s="93" t="s">
        <v>169</v>
      </c>
      <c r="BE932" s="195">
        <f>IF(N932="základní",J932,0)</f>
        <v>0</v>
      </c>
      <c r="BF932" s="195">
        <f>IF(N932="snížená",J932,0)</f>
        <v>0</v>
      </c>
      <c r="BG932" s="195">
        <f>IF(N932="zákl. přenesená",J932,0)</f>
        <v>0</v>
      </c>
      <c r="BH932" s="195">
        <f>IF(N932="sníž. přenesená",J932,0)</f>
        <v>0</v>
      </c>
      <c r="BI932" s="195">
        <f>IF(N932="nulová",J932,0)</f>
        <v>0</v>
      </c>
      <c r="BJ932" s="93" t="s">
        <v>79</v>
      </c>
      <c r="BK932" s="195">
        <f>ROUND(I932*H932,2)</f>
        <v>0</v>
      </c>
      <c r="BL932" s="93" t="s">
        <v>266</v>
      </c>
      <c r="BM932" s="93" t="s">
        <v>1109</v>
      </c>
    </row>
    <row r="933" spans="2:51" s="205" customFormat="1" ht="13.5">
      <c r="B933" s="204"/>
      <c r="D933" s="198" t="s">
        <v>178</v>
      </c>
      <c r="F933" s="207" t="s">
        <v>1110</v>
      </c>
      <c r="H933" s="208">
        <v>219.071</v>
      </c>
      <c r="L933" s="204"/>
      <c r="M933" s="209"/>
      <c r="N933" s="210"/>
      <c r="O933" s="210"/>
      <c r="P933" s="210"/>
      <c r="Q933" s="210"/>
      <c r="R933" s="210"/>
      <c r="S933" s="210"/>
      <c r="T933" s="211"/>
      <c r="AT933" s="206" t="s">
        <v>178</v>
      </c>
      <c r="AU933" s="206" t="s">
        <v>81</v>
      </c>
      <c r="AV933" s="205" t="s">
        <v>81</v>
      </c>
      <c r="AW933" s="205" t="s">
        <v>6</v>
      </c>
      <c r="AX933" s="205" t="s">
        <v>79</v>
      </c>
      <c r="AY933" s="206" t="s">
        <v>169</v>
      </c>
    </row>
    <row r="934" spans="2:65" s="103" customFormat="1" ht="25.5" customHeight="1">
      <c r="B934" s="104"/>
      <c r="C934" s="185">
        <f>MAX($C$106:C933)+1</f>
        <v>176</v>
      </c>
      <c r="D934" s="185" t="s">
        <v>171</v>
      </c>
      <c r="E934" s="186" t="s">
        <v>1111</v>
      </c>
      <c r="F934" s="187" t="s">
        <v>1112</v>
      </c>
      <c r="G934" s="188" t="s">
        <v>188</v>
      </c>
      <c r="H934" s="189">
        <v>453.41</v>
      </c>
      <c r="I934" s="87"/>
      <c r="J934" s="190">
        <f>ROUND(I934*H934,2)</f>
        <v>0</v>
      </c>
      <c r="K934" s="187" t="s">
        <v>175</v>
      </c>
      <c r="L934" s="104"/>
      <c r="M934" s="191" t="s">
        <v>5</v>
      </c>
      <c r="N934" s="192" t="s">
        <v>42</v>
      </c>
      <c r="O934" s="105"/>
      <c r="P934" s="193">
        <f>O934*H934</f>
        <v>0</v>
      </c>
      <c r="Q934" s="193">
        <v>0.00116</v>
      </c>
      <c r="R934" s="193">
        <f>Q934*H934</f>
        <v>0.5259556000000001</v>
      </c>
      <c r="S934" s="193">
        <v>0</v>
      </c>
      <c r="T934" s="194">
        <f>S934*H934</f>
        <v>0</v>
      </c>
      <c r="AR934" s="93" t="s">
        <v>266</v>
      </c>
      <c r="AT934" s="93" t="s">
        <v>171</v>
      </c>
      <c r="AU934" s="93" t="s">
        <v>81</v>
      </c>
      <c r="AY934" s="93" t="s">
        <v>169</v>
      </c>
      <c r="BE934" s="195">
        <f>IF(N934="základní",J934,0)</f>
        <v>0</v>
      </c>
      <c r="BF934" s="195">
        <f>IF(N934="snížená",J934,0)</f>
        <v>0</v>
      </c>
      <c r="BG934" s="195">
        <f>IF(N934="zákl. přenesená",J934,0)</f>
        <v>0</v>
      </c>
      <c r="BH934" s="195">
        <f>IF(N934="sníž. přenesená",J934,0)</f>
        <v>0</v>
      </c>
      <c r="BI934" s="195">
        <f>IF(N934="nulová",J934,0)</f>
        <v>0</v>
      </c>
      <c r="BJ934" s="93" t="s">
        <v>79</v>
      </c>
      <c r="BK934" s="195">
        <f>ROUND(I934*H934,2)</f>
        <v>0</v>
      </c>
      <c r="BL934" s="93" t="s">
        <v>266</v>
      </c>
      <c r="BM934" s="93" t="s">
        <v>1113</v>
      </c>
    </row>
    <row r="935" spans="2:47" s="103" customFormat="1" ht="67.5">
      <c r="B935" s="104"/>
      <c r="D935" s="198" t="s">
        <v>207</v>
      </c>
      <c r="F935" s="220" t="s">
        <v>1114</v>
      </c>
      <c r="L935" s="104"/>
      <c r="M935" s="221"/>
      <c r="N935" s="105"/>
      <c r="O935" s="105"/>
      <c r="P935" s="105"/>
      <c r="Q935" s="105"/>
      <c r="R935" s="105"/>
      <c r="S935" s="105"/>
      <c r="T935" s="222"/>
      <c r="AT935" s="93" t="s">
        <v>207</v>
      </c>
      <c r="AU935" s="93" t="s">
        <v>81</v>
      </c>
    </row>
    <row r="936" spans="2:51" s="205" customFormat="1" ht="13.5">
      <c r="B936" s="204"/>
      <c r="D936" s="198" t="s">
        <v>178</v>
      </c>
      <c r="E936" s="206" t="s">
        <v>5</v>
      </c>
      <c r="F936" s="207" t="s">
        <v>1115</v>
      </c>
      <c r="H936" s="208">
        <v>453.41</v>
      </c>
      <c r="L936" s="204"/>
      <c r="M936" s="209"/>
      <c r="N936" s="210"/>
      <c r="O936" s="210"/>
      <c r="P936" s="210"/>
      <c r="Q936" s="210"/>
      <c r="R936" s="210"/>
      <c r="S936" s="210"/>
      <c r="T936" s="211"/>
      <c r="AT936" s="206" t="s">
        <v>178</v>
      </c>
      <c r="AU936" s="206" t="s">
        <v>81</v>
      </c>
      <c r="AV936" s="205" t="s">
        <v>81</v>
      </c>
      <c r="AW936" s="205" t="s">
        <v>35</v>
      </c>
      <c r="AX936" s="205" t="s">
        <v>71</v>
      </c>
      <c r="AY936" s="206" t="s">
        <v>169</v>
      </c>
    </row>
    <row r="937" spans="2:51" s="213" customFormat="1" ht="13.5">
      <c r="B937" s="212"/>
      <c r="D937" s="198" t="s">
        <v>178</v>
      </c>
      <c r="E937" s="214" t="s">
        <v>5</v>
      </c>
      <c r="F937" s="215" t="s">
        <v>181</v>
      </c>
      <c r="H937" s="216">
        <v>453.41</v>
      </c>
      <c r="L937" s="212"/>
      <c r="M937" s="217"/>
      <c r="N937" s="218"/>
      <c r="O937" s="218"/>
      <c r="P937" s="218"/>
      <c r="Q937" s="218"/>
      <c r="R937" s="218"/>
      <c r="S937" s="218"/>
      <c r="T937" s="219"/>
      <c r="AT937" s="214" t="s">
        <v>178</v>
      </c>
      <c r="AU937" s="214" t="s">
        <v>81</v>
      </c>
      <c r="AV937" s="213" t="s">
        <v>176</v>
      </c>
      <c r="AW937" s="213" t="s">
        <v>35</v>
      </c>
      <c r="AX937" s="213" t="s">
        <v>79</v>
      </c>
      <c r="AY937" s="214" t="s">
        <v>169</v>
      </c>
    </row>
    <row r="938" spans="2:65" s="103" customFormat="1" ht="16.5" customHeight="1">
      <c r="B938" s="104"/>
      <c r="C938" s="223">
        <f>MAX($C$106:C937)+1</f>
        <v>177</v>
      </c>
      <c r="D938" s="223" t="s">
        <v>397</v>
      </c>
      <c r="E938" s="224" t="s">
        <v>1116</v>
      </c>
      <c r="F938" s="225" t="s">
        <v>1117</v>
      </c>
      <c r="G938" s="226" t="s">
        <v>188</v>
      </c>
      <c r="H938" s="227">
        <v>462.478</v>
      </c>
      <c r="I938" s="88"/>
      <c r="J938" s="228">
        <f>ROUND(I938*H938,2)</f>
        <v>0</v>
      </c>
      <c r="K938" s="225" t="s">
        <v>175</v>
      </c>
      <c r="L938" s="229"/>
      <c r="M938" s="230" t="s">
        <v>5</v>
      </c>
      <c r="N938" s="231" t="s">
        <v>42</v>
      </c>
      <c r="O938" s="105"/>
      <c r="P938" s="193">
        <f>O938*H938</f>
        <v>0</v>
      </c>
      <c r="Q938" s="193">
        <v>0.0048</v>
      </c>
      <c r="R938" s="193">
        <f>Q938*H938</f>
        <v>2.2198944</v>
      </c>
      <c r="S938" s="193">
        <v>0</v>
      </c>
      <c r="T938" s="194">
        <f>S938*H938</f>
        <v>0</v>
      </c>
      <c r="AR938" s="93" t="s">
        <v>402</v>
      </c>
      <c r="AT938" s="93" t="s">
        <v>397</v>
      </c>
      <c r="AU938" s="93" t="s">
        <v>81</v>
      </c>
      <c r="AY938" s="93" t="s">
        <v>169</v>
      </c>
      <c r="BE938" s="195">
        <f>IF(N938="základní",J938,0)</f>
        <v>0</v>
      </c>
      <c r="BF938" s="195">
        <f>IF(N938="snížená",J938,0)</f>
        <v>0</v>
      </c>
      <c r="BG938" s="195">
        <f>IF(N938="zákl. přenesená",J938,0)</f>
        <v>0</v>
      </c>
      <c r="BH938" s="195">
        <f>IF(N938="sníž. přenesená",J938,0)</f>
        <v>0</v>
      </c>
      <c r="BI938" s="195">
        <f>IF(N938="nulová",J938,0)</f>
        <v>0</v>
      </c>
      <c r="BJ938" s="93" t="s">
        <v>79</v>
      </c>
      <c r="BK938" s="195">
        <f>ROUND(I938*H938,2)</f>
        <v>0</v>
      </c>
      <c r="BL938" s="93" t="s">
        <v>266</v>
      </c>
      <c r="BM938" s="93" t="s">
        <v>1118</v>
      </c>
    </row>
    <row r="939" spans="2:51" s="205" customFormat="1" ht="13.5">
      <c r="B939" s="204"/>
      <c r="D939" s="198" t="s">
        <v>178</v>
      </c>
      <c r="F939" s="207" t="s">
        <v>1119</v>
      </c>
      <c r="H939" s="208">
        <v>462.478</v>
      </c>
      <c r="L939" s="204"/>
      <c r="M939" s="209"/>
      <c r="N939" s="210"/>
      <c r="O939" s="210"/>
      <c r="P939" s="210"/>
      <c r="Q939" s="210"/>
      <c r="R939" s="210"/>
      <c r="S939" s="210"/>
      <c r="T939" s="211"/>
      <c r="AT939" s="206" t="s">
        <v>178</v>
      </c>
      <c r="AU939" s="206" t="s">
        <v>81</v>
      </c>
      <c r="AV939" s="205" t="s">
        <v>81</v>
      </c>
      <c r="AW939" s="205" t="s">
        <v>6</v>
      </c>
      <c r="AX939" s="205" t="s">
        <v>79</v>
      </c>
      <c r="AY939" s="206" t="s">
        <v>169</v>
      </c>
    </row>
    <row r="940" spans="2:65" s="103" customFormat="1" ht="25.5" customHeight="1">
      <c r="B940" s="104"/>
      <c r="C940" s="185">
        <f>MAX($C$106:C939)+1</f>
        <v>178</v>
      </c>
      <c r="D940" s="185" t="s">
        <v>171</v>
      </c>
      <c r="E940" s="186" t="s">
        <v>1120</v>
      </c>
      <c r="F940" s="187" t="s">
        <v>1121</v>
      </c>
      <c r="G940" s="188" t="s">
        <v>188</v>
      </c>
      <c r="H940" s="189">
        <v>453.41</v>
      </c>
      <c r="I940" s="87"/>
      <c r="J940" s="190">
        <f>ROUND(I940*H940,2)</f>
        <v>0</v>
      </c>
      <c r="K940" s="187" t="s">
        <v>175</v>
      </c>
      <c r="L940" s="104"/>
      <c r="M940" s="191" t="s">
        <v>5</v>
      </c>
      <c r="N940" s="192" t="s">
        <v>42</v>
      </c>
      <c r="O940" s="105"/>
      <c r="P940" s="193">
        <f>O940*H940</f>
        <v>0</v>
      </c>
      <c r="Q940" s="193">
        <v>0.00116</v>
      </c>
      <c r="R940" s="193">
        <f>Q940*H940</f>
        <v>0.5259556000000001</v>
      </c>
      <c r="S940" s="193">
        <v>0</v>
      </c>
      <c r="T940" s="194">
        <f>S940*H940</f>
        <v>0</v>
      </c>
      <c r="AR940" s="93" t="s">
        <v>266</v>
      </c>
      <c r="AT940" s="93" t="s">
        <v>171</v>
      </c>
      <c r="AU940" s="93" t="s">
        <v>81</v>
      </c>
      <c r="AY940" s="93" t="s">
        <v>169</v>
      </c>
      <c r="BE940" s="195">
        <f>IF(N940="základní",J940,0)</f>
        <v>0</v>
      </c>
      <c r="BF940" s="195">
        <f>IF(N940="snížená",J940,0)</f>
        <v>0</v>
      </c>
      <c r="BG940" s="195">
        <f>IF(N940="zákl. přenesená",J940,0)</f>
        <v>0</v>
      </c>
      <c r="BH940" s="195">
        <f>IF(N940="sníž. přenesená",J940,0)</f>
        <v>0</v>
      </c>
      <c r="BI940" s="195">
        <f>IF(N940="nulová",J940,0)</f>
        <v>0</v>
      </c>
      <c r="BJ940" s="93" t="s">
        <v>79</v>
      </c>
      <c r="BK940" s="195">
        <f>ROUND(I940*H940,2)</f>
        <v>0</v>
      </c>
      <c r="BL940" s="93" t="s">
        <v>266</v>
      </c>
      <c r="BM940" s="93" t="s">
        <v>1122</v>
      </c>
    </row>
    <row r="941" spans="2:47" s="103" customFormat="1" ht="67.5">
      <c r="B941" s="104"/>
      <c r="D941" s="198" t="s">
        <v>207</v>
      </c>
      <c r="F941" s="220" t="s">
        <v>1114</v>
      </c>
      <c r="L941" s="104"/>
      <c r="M941" s="221"/>
      <c r="N941" s="105"/>
      <c r="O941" s="105"/>
      <c r="P941" s="105"/>
      <c r="Q941" s="105"/>
      <c r="R941" s="105"/>
      <c r="S941" s="105"/>
      <c r="T941" s="222"/>
      <c r="AT941" s="93" t="s">
        <v>207</v>
      </c>
      <c r="AU941" s="93" t="s">
        <v>81</v>
      </c>
    </row>
    <row r="942" spans="2:51" s="205" customFormat="1" ht="13.5">
      <c r="B942" s="204"/>
      <c r="D942" s="198" t="s">
        <v>178</v>
      </c>
      <c r="E942" s="206" t="s">
        <v>5</v>
      </c>
      <c r="F942" s="207" t="s">
        <v>1115</v>
      </c>
      <c r="H942" s="208">
        <v>453.41</v>
      </c>
      <c r="L942" s="204"/>
      <c r="M942" s="209"/>
      <c r="N942" s="210"/>
      <c r="O942" s="210"/>
      <c r="P942" s="210"/>
      <c r="Q942" s="210"/>
      <c r="R942" s="210"/>
      <c r="S942" s="210"/>
      <c r="T942" s="211"/>
      <c r="AT942" s="206" t="s">
        <v>178</v>
      </c>
      <c r="AU942" s="206" t="s">
        <v>81</v>
      </c>
      <c r="AV942" s="205" t="s">
        <v>81</v>
      </c>
      <c r="AW942" s="205" t="s">
        <v>35</v>
      </c>
      <c r="AX942" s="205" t="s">
        <v>71</v>
      </c>
      <c r="AY942" s="206" t="s">
        <v>169</v>
      </c>
    </row>
    <row r="943" spans="2:51" s="213" customFormat="1" ht="13.5">
      <c r="B943" s="212"/>
      <c r="D943" s="198" t="s">
        <v>178</v>
      </c>
      <c r="E943" s="214" t="s">
        <v>5</v>
      </c>
      <c r="F943" s="215" t="s">
        <v>181</v>
      </c>
      <c r="H943" s="216">
        <v>453.41</v>
      </c>
      <c r="L943" s="212"/>
      <c r="M943" s="217"/>
      <c r="N943" s="218"/>
      <c r="O943" s="218"/>
      <c r="P943" s="218"/>
      <c r="Q943" s="218"/>
      <c r="R943" s="218"/>
      <c r="S943" s="218"/>
      <c r="T943" s="219"/>
      <c r="AT943" s="214" t="s">
        <v>178</v>
      </c>
      <c r="AU943" s="214" t="s">
        <v>81</v>
      </c>
      <c r="AV943" s="213" t="s">
        <v>176</v>
      </c>
      <c r="AW943" s="213" t="s">
        <v>35</v>
      </c>
      <c r="AX943" s="213" t="s">
        <v>79</v>
      </c>
      <c r="AY943" s="214" t="s">
        <v>169</v>
      </c>
    </row>
    <row r="944" spans="2:65" s="103" customFormat="1" ht="16.5" customHeight="1">
      <c r="B944" s="104"/>
      <c r="C944" s="223">
        <f>MAX($C$106:C943)+1</f>
        <v>179</v>
      </c>
      <c r="D944" s="223" t="s">
        <v>397</v>
      </c>
      <c r="E944" s="224" t="s">
        <v>1123</v>
      </c>
      <c r="F944" s="225" t="s">
        <v>1124</v>
      </c>
      <c r="G944" s="226" t="s">
        <v>205</v>
      </c>
      <c r="H944" s="227">
        <v>68.012</v>
      </c>
      <c r="I944" s="88"/>
      <c r="J944" s="228">
        <f>ROUND(I944*H944,2)</f>
        <v>0</v>
      </c>
      <c r="K944" s="225" t="s">
        <v>175</v>
      </c>
      <c r="L944" s="229"/>
      <c r="M944" s="230" t="s">
        <v>5</v>
      </c>
      <c r="N944" s="231" t="s">
        <v>42</v>
      </c>
      <c r="O944" s="105"/>
      <c r="P944" s="193">
        <f>O944*H944</f>
        <v>0</v>
      </c>
      <c r="Q944" s="193">
        <v>0.025</v>
      </c>
      <c r="R944" s="193">
        <f>Q944*H944</f>
        <v>1.7003000000000001</v>
      </c>
      <c r="S944" s="193">
        <v>0</v>
      </c>
      <c r="T944" s="194">
        <f>S944*H944</f>
        <v>0</v>
      </c>
      <c r="AR944" s="93" t="s">
        <v>402</v>
      </c>
      <c r="AT944" s="93" t="s">
        <v>397</v>
      </c>
      <c r="AU944" s="93" t="s">
        <v>81</v>
      </c>
      <c r="AY944" s="93" t="s">
        <v>169</v>
      </c>
      <c r="BE944" s="195">
        <f>IF(N944="základní",J944,0)</f>
        <v>0</v>
      </c>
      <c r="BF944" s="195">
        <f>IF(N944="snížená",J944,0)</f>
        <v>0</v>
      </c>
      <c r="BG944" s="195">
        <f>IF(N944="zákl. přenesená",J944,0)</f>
        <v>0</v>
      </c>
      <c r="BH944" s="195">
        <f>IF(N944="sníž. přenesená",J944,0)</f>
        <v>0</v>
      </c>
      <c r="BI944" s="195">
        <f>IF(N944="nulová",J944,0)</f>
        <v>0</v>
      </c>
      <c r="BJ944" s="93" t="s">
        <v>79</v>
      </c>
      <c r="BK944" s="195">
        <f>ROUND(I944*H944,2)</f>
        <v>0</v>
      </c>
      <c r="BL944" s="93" t="s">
        <v>266</v>
      </c>
      <c r="BM944" s="93" t="s">
        <v>1125</v>
      </c>
    </row>
    <row r="945" spans="2:51" s="205" customFormat="1" ht="13.5">
      <c r="B945" s="204"/>
      <c r="D945" s="198" t="s">
        <v>178</v>
      </c>
      <c r="E945" s="206" t="s">
        <v>5</v>
      </c>
      <c r="F945" s="207" t="s">
        <v>1126</v>
      </c>
      <c r="H945" s="208">
        <v>68.012</v>
      </c>
      <c r="L945" s="204"/>
      <c r="M945" s="209"/>
      <c r="N945" s="210"/>
      <c r="O945" s="210"/>
      <c r="P945" s="210"/>
      <c r="Q945" s="210"/>
      <c r="R945" s="210"/>
      <c r="S945" s="210"/>
      <c r="T945" s="211"/>
      <c r="AT945" s="206" t="s">
        <v>178</v>
      </c>
      <c r="AU945" s="206" t="s">
        <v>81</v>
      </c>
      <c r="AV945" s="205" t="s">
        <v>81</v>
      </c>
      <c r="AW945" s="205" t="s">
        <v>35</v>
      </c>
      <c r="AX945" s="205" t="s">
        <v>71</v>
      </c>
      <c r="AY945" s="206" t="s">
        <v>169</v>
      </c>
    </row>
    <row r="946" spans="2:51" s="213" customFormat="1" ht="13.5">
      <c r="B946" s="212"/>
      <c r="D946" s="198" t="s">
        <v>178</v>
      </c>
      <c r="E946" s="214" t="s">
        <v>5</v>
      </c>
      <c r="F946" s="215" t="s">
        <v>181</v>
      </c>
      <c r="H946" s="216">
        <v>68.012</v>
      </c>
      <c r="L946" s="212"/>
      <c r="M946" s="217"/>
      <c r="N946" s="218"/>
      <c r="O946" s="218"/>
      <c r="P946" s="218"/>
      <c r="Q946" s="218"/>
      <c r="R946" s="218"/>
      <c r="S946" s="218"/>
      <c r="T946" s="219"/>
      <c r="AT946" s="214" t="s">
        <v>178</v>
      </c>
      <c r="AU946" s="214" t="s">
        <v>81</v>
      </c>
      <c r="AV946" s="213" t="s">
        <v>176</v>
      </c>
      <c r="AW946" s="213" t="s">
        <v>35</v>
      </c>
      <c r="AX946" s="213" t="s">
        <v>79</v>
      </c>
      <c r="AY946" s="214" t="s">
        <v>169</v>
      </c>
    </row>
    <row r="947" spans="2:65" s="103" customFormat="1" ht="38.25" customHeight="1">
      <c r="B947" s="104"/>
      <c r="C947" s="185">
        <f>MAX($C$106:C946)+1</f>
        <v>180</v>
      </c>
      <c r="D947" s="185" t="s">
        <v>171</v>
      </c>
      <c r="E947" s="186" t="s">
        <v>1127</v>
      </c>
      <c r="F947" s="187" t="s">
        <v>1128</v>
      </c>
      <c r="G947" s="188" t="s">
        <v>315</v>
      </c>
      <c r="H947" s="189">
        <v>8.913</v>
      </c>
      <c r="I947" s="87"/>
      <c r="J947" s="190">
        <f>ROUND(I947*H947,2)</f>
        <v>0</v>
      </c>
      <c r="K947" s="187" t="s">
        <v>175</v>
      </c>
      <c r="L947" s="104"/>
      <c r="M947" s="191" t="s">
        <v>5</v>
      </c>
      <c r="N947" s="192" t="s">
        <v>42</v>
      </c>
      <c r="O947" s="105"/>
      <c r="P947" s="193">
        <f>O947*H947</f>
        <v>0</v>
      </c>
      <c r="Q947" s="193">
        <v>0</v>
      </c>
      <c r="R947" s="193">
        <f>Q947*H947</f>
        <v>0</v>
      </c>
      <c r="S947" s="193">
        <v>0</v>
      </c>
      <c r="T947" s="194">
        <f>S947*H947</f>
        <v>0</v>
      </c>
      <c r="AR947" s="93" t="s">
        <v>266</v>
      </c>
      <c r="AT947" s="93" t="s">
        <v>171</v>
      </c>
      <c r="AU947" s="93" t="s">
        <v>81</v>
      </c>
      <c r="AY947" s="93" t="s">
        <v>169</v>
      </c>
      <c r="BE947" s="195">
        <f>IF(N947="základní",J947,0)</f>
        <v>0</v>
      </c>
      <c r="BF947" s="195">
        <f>IF(N947="snížená",J947,0)</f>
        <v>0</v>
      </c>
      <c r="BG947" s="195">
        <f>IF(N947="zákl. přenesená",J947,0)</f>
        <v>0</v>
      </c>
      <c r="BH947" s="195">
        <f>IF(N947="sníž. přenesená",J947,0)</f>
        <v>0</v>
      </c>
      <c r="BI947" s="195">
        <f>IF(N947="nulová",J947,0)</f>
        <v>0</v>
      </c>
      <c r="BJ947" s="93" t="s">
        <v>79</v>
      </c>
      <c r="BK947" s="195">
        <f>ROUND(I947*H947,2)</f>
        <v>0</v>
      </c>
      <c r="BL947" s="93" t="s">
        <v>266</v>
      </c>
      <c r="BM947" s="93" t="s">
        <v>1129</v>
      </c>
    </row>
    <row r="948" spans="2:47" s="103" customFormat="1" ht="121.5">
      <c r="B948" s="104"/>
      <c r="D948" s="198" t="s">
        <v>207</v>
      </c>
      <c r="F948" s="220" t="s">
        <v>1130</v>
      </c>
      <c r="L948" s="104"/>
      <c r="M948" s="221"/>
      <c r="N948" s="105"/>
      <c r="O948" s="105"/>
      <c r="P948" s="105"/>
      <c r="Q948" s="105"/>
      <c r="R948" s="105"/>
      <c r="S948" s="105"/>
      <c r="T948" s="222"/>
      <c r="AT948" s="93" t="s">
        <v>207</v>
      </c>
      <c r="AU948" s="93" t="s">
        <v>81</v>
      </c>
    </row>
    <row r="949" spans="2:63" s="173" customFormat="1" ht="29.85" customHeight="1">
      <c r="B949" s="172"/>
      <c r="D949" s="174" t="s">
        <v>70</v>
      </c>
      <c r="E949" s="183" t="s">
        <v>1131</v>
      </c>
      <c r="F949" s="183" t="s">
        <v>1132</v>
      </c>
      <c r="J949" s="184">
        <f>BK949</f>
        <v>0</v>
      </c>
      <c r="L949" s="172"/>
      <c r="M949" s="177"/>
      <c r="N949" s="178"/>
      <c r="O949" s="178"/>
      <c r="P949" s="179">
        <f>P950</f>
        <v>0</v>
      </c>
      <c r="Q949" s="178"/>
      <c r="R949" s="179">
        <f>R950</f>
        <v>0</v>
      </c>
      <c r="S949" s="178"/>
      <c r="T949" s="180">
        <f>T950</f>
        <v>0.0092</v>
      </c>
      <c r="AR949" s="174" t="s">
        <v>81</v>
      </c>
      <c r="AT949" s="181" t="s">
        <v>70</v>
      </c>
      <c r="AU949" s="181" t="s">
        <v>79</v>
      </c>
      <c r="AY949" s="174" t="s">
        <v>169</v>
      </c>
      <c r="BK949" s="182">
        <f>BK950</f>
        <v>0</v>
      </c>
    </row>
    <row r="950" spans="2:65" s="103" customFormat="1" ht="25.5" customHeight="1">
      <c r="B950" s="104"/>
      <c r="C950" s="185">
        <f>MAX($C$106:C949)+1</f>
        <v>181</v>
      </c>
      <c r="D950" s="185" t="s">
        <v>171</v>
      </c>
      <c r="E950" s="186" t="s">
        <v>1133</v>
      </c>
      <c r="F950" s="187" t="s">
        <v>1134</v>
      </c>
      <c r="G950" s="188" t="s">
        <v>686</v>
      </c>
      <c r="H950" s="189">
        <v>1</v>
      </c>
      <c r="I950" s="87"/>
      <c r="J950" s="190">
        <f>ROUND(I950*H950,2)</f>
        <v>0</v>
      </c>
      <c r="K950" s="187" t="s">
        <v>175</v>
      </c>
      <c r="L950" s="104"/>
      <c r="M950" s="191" t="s">
        <v>5</v>
      </c>
      <c r="N950" s="192" t="s">
        <v>42</v>
      </c>
      <c r="O950" s="105"/>
      <c r="P950" s="193">
        <f>O950*H950</f>
        <v>0</v>
      </c>
      <c r="Q950" s="193">
        <v>0</v>
      </c>
      <c r="R950" s="193">
        <f>Q950*H950</f>
        <v>0</v>
      </c>
      <c r="S950" s="193">
        <v>0.0092</v>
      </c>
      <c r="T950" s="194">
        <f>S950*H950</f>
        <v>0.0092</v>
      </c>
      <c r="AR950" s="93" t="s">
        <v>266</v>
      </c>
      <c r="AT950" s="93" t="s">
        <v>171</v>
      </c>
      <c r="AU950" s="93" t="s">
        <v>81</v>
      </c>
      <c r="AY950" s="93" t="s">
        <v>169</v>
      </c>
      <c r="BE950" s="195">
        <f>IF(N950="základní",J950,0)</f>
        <v>0</v>
      </c>
      <c r="BF950" s="195">
        <f>IF(N950="snížená",J950,0)</f>
        <v>0</v>
      </c>
      <c r="BG950" s="195">
        <f>IF(N950="zákl. přenesená",J950,0)</f>
        <v>0</v>
      </c>
      <c r="BH950" s="195">
        <f>IF(N950="sníž. přenesená",J950,0)</f>
        <v>0</v>
      </c>
      <c r="BI950" s="195">
        <f>IF(N950="nulová",J950,0)</f>
        <v>0</v>
      </c>
      <c r="BJ950" s="93" t="s">
        <v>79</v>
      </c>
      <c r="BK950" s="195">
        <f>ROUND(I950*H950,2)</f>
        <v>0</v>
      </c>
      <c r="BL950" s="93" t="s">
        <v>266</v>
      </c>
      <c r="BM950" s="93" t="s">
        <v>1135</v>
      </c>
    </row>
    <row r="951" spans="2:63" s="173" customFormat="1" ht="29.85" customHeight="1">
      <c r="B951" s="172"/>
      <c r="D951" s="174" t="s">
        <v>70</v>
      </c>
      <c r="E951" s="183" t="s">
        <v>1136</v>
      </c>
      <c r="F951" s="183" t="s">
        <v>1137</v>
      </c>
      <c r="J951" s="184">
        <f>BK951</f>
        <v>0</v>
      </c>
      <c r="L951" s="172"/>
      <c r="M951" s="177"/>
      <c r="N951" s="178"/>
      <c r="O951" s="178"/>
      <c r="P951" s="179">
        <f>SUM(P952:P1085)</f>
        <v>0</v>
      </c>
      <c r="Q951" s="178"/>
      <c r="R951" s="179">
        <f>SUM(R952:R1085)</f>
        <v>28.30988729</v>
      </c>
      <c r="S951" s="178"/>
      <c r="T951" s="180">
        <f>SUM(T952:T1085)</f>
        <v>1.2716421</v>
      </c>
      <c r="AR951" s="174" t="s">
        <v>81</v>
      </c>
      <c r="AT951" s="181" t="s">
        <v>70</v>
      </c>
      <c r="AU951" s="181" t="s">
        <v>79</v>
      </c>
      <c r="AY951" s="174" t="s">
        <v>169</v>
      </c>
      <c r="BK951" s="182">
        <f>SUM(BK952:BK1085)</f>
        <v>0</v>
      </c>
    </row>
    <row r="952" spans="2:65" s="103" customFormat="1" ht="38.25" customHeight="1">
      <c r="B952" s="104"/>
      <c r="C952" s="185">
        <f>MAX($C$106:C951)+1</f>
        <v>182</v>
      </c>
      <c r="D952" s="185" t="s">
        <v>171</v>
      </c>
      <c r="E952" s="186" t="s">
        <v>1138</v>
      </c>
      <c r="F952" s="187" t="s">
        <v>1139</v>
      </c>
      <c r="G952" s="188" t="s">
        <v>188</v>
      </c>
      <c r="H952" s="189">
        <v>35</v>
      </c>
      <c r="I952" s="87"/>
      <c r="J952" s="190">
        <f>ROUND(I952*H952,2)</f>
        <v>0</v>
      </c>
      <c r="K952" s="187" t="s">
        <v>175</v>
      </c>
      <c r="L952" s="104"/>
      <c r="M952" s="191" t="s">
        <v>5</v>
      </c>
      <c r="N952" s="192" t="s">
        <v>42</v>
      </c>
      <c r="O952" s="105"/>
      <c r="P952" s="193">
        <f>O952*H952</f>
        <v>0</v>
      </c>
      <c r="Q952" s="193">
        <v>0.02478</v>
      </c>
      <c r="R952" s="193">
        <f>Q952*H952</f>
        <v>0.8673</v>
      </c>
      <c r="S952" s="193">
        <v>0</v>
      </c>
      <c r="T952" s="194">
        <f>S952*H952</f>
        <v>0</v>
      </c>
      <c r="AR952" s="93" t="s">
        <v>266</v>
      </c>
      <c r="AT952" s="93" t="s">
        <v>171</v>
      </c>
      <c r="AU952" s="93" t="s">
        <v>81</v>
      </c>
      <c r="AY952" s="93" t="s">
        <v>169</v>
      </c>
      <c r="BE952" s="195">
        <f>IF(N952="základní",J952,0)</f>
        <v>0</v>
      </c>
      <c r="BF952" s="195">
        <f>IF(N952="snížená",J952,0)</f>
        <v>0</v>
      </c>
      <c r="BG952" s="195">
        <f>IF(N952="zákl. přenesená",J952,0)</f>
        <v>0</v>
      </c>
      <c r="BH952" s="195">
        <f>IF(N952="sníž. přenesená",J952,0)</f>
        <v>0</v>
      </c>
      <c r="BI952" s="195">
        <f>IF(N952="nulová",J952,0)</f>
        <v>0</v>
      </c>
      <c r="BJ952" s="93" t="s">
        <v>79</v>
      </c>
      <c r="BK952" s="195">
        <f>ROUND(I952*H952,2)</f>
        <v>0</v>
      </c>
      <c r="BL952" s="93" t="s">
        <v>266</v>
      </c>
      <c r="BM952" s="93" t="s">
        <v>1140</v>
      </c>
    </row>
    <row r="953" spans="2:51" s="197" customFormat="1" ht="13.5">
      <c r="B953" s="196"/>
      <c r="D953" s="198" t="s">
        <v>178</v>
      </c>
      <c r="E953" s="199" t="s">
        <v>5</v>
      </c>
      <c r="F953" s="200" t="s">
        <v>1141</v>
      </c>
      <c r="H953" s="199" t="s">
        <v>5</v>
      </c>
      <c r="L953" s="196"/>
      <c r="M953" s="201"/>
      <c r="N953" s="202"/>
      <c r="O953" s="202"/>
      <c r="P953" s="202"/>
      <c r="Q953" s="202"/>
      <c r="R953" s="202"/>
      <c r="S953" s="202"/>
      <c r="T953" s="203"/>
      <c r="AT953" s="199" t="s">
        <v>178</v>
      </c>
      <c r="AU953" s="199" t="s">
        <v>81</v>
      </c>
      <c r="AV953" s="197" t="s">
        <v>79</v>
      </c>
      <c r="AW953" s="197" t="s">
        <v>35</v>
      </c>
      <c r="AX953" s="197" t="s">
        <v>71</v>
      </c>
      <c r="AY953" s="199" t="s">
        <v>169</v>
      </c>
    </row>
    <row r="954" spans="2:51" s="205" customFormat="1" ht="13.5">
      <c r="B954" s="204"/>
      <c r="D954" s="198" t="s">
        <v>178</v>
      </c>
      <c r="E954" s="206" t="s">
        <v>5</v>
      </c>
      <c r="F954" s="207" t="s">
        <v>1142</v>
      </c>
      <c r="H954" s="208">
        <v>35</v>
      </c>
      <c r="L954" s="204"/>
      <c r="M954" s="209"/>
      <c r="N954" s="210"/>
      <c r="O954" s="210"/>
      <c r="P954" s="210"/>
      <c r="Q954" s="210"/>
      <c r="R954" s="210"/>
      <c r="S954" s="210"/>
      <c r="T954" s="211"/>
      <c r="AT954" s="206" t="s">
        <v>178</v>
      </c>
      <c r="AU954" s="206" t="s">
        <v>81</v>
      </c>
      <c r="AV954" s="205" t="s">
        <v>81</v>
      </c>
      <c r="AW954" s="205" t="s">
        <v>35</v>
      </c>
      <c r="AX954" s="205" t="s">
        <v>71</v>
      </c>
      <c r="AY954" s="206" t="s">
        <v>169</v>
      </c>
    </row>
    <row r="955" spans="2:51" s="213" customFormat="1" ht="13.5">
      <c r="B955" s="212"/>
      <c r="D955" s="198" t="s">
        <v>178</v>
      </c>
      <c r="E955" s="214" t="s">
        <v>5</v>
      </c>
      <c r="F955" s="215" t="s">
        <v>181</v>
      </c>
      <c r="H955" s="216">
        <v>35</v>
      </c>
      <c r="L955" s="212"/>
      <c r="M955" s="217"/>
      <c r="N955" s="218"/>
      <c r="O955" s="218"/>
      <c r="P955" s="218"/>
      <c r="Q955" s="218"/>
      <c r="R955" s="218"/>
      <c r="S955" s="218"/>
      <c r="T955" s="219"/>
      <c r="AT955" s="214" t="s">
        <v>178</v>
      </c>
      <c r="AU955" s="214" t="s">
        <v>81</v>
      </c>
      <c r="AV955" s="213" t="s">
        <v>176</v>
      </c>
      <c r="AW955" s="213" t="s">
        <v>35</v>
      </c>
      <c r="AX955" s="213" t="s">
        <v>79</v>
      </c>
      <c r="AY955" s="214" t="s">
        <v>169</v>
      </c>
    </row>
    <row r="956" spans="2:65" s="103" customFormat="1" ht="38.25" customHeight="1">
      <c r="B956" s="104"/>
      <c r="C956" s="185">
        <f>MAX($C$106:C955)+1</f>
        <v>183</v>
      </c>
      <c r="D956" s="185" t="s">
        <v>171</v>
      </c>
      <c r="E956" s="186" t="s">
        <v>1143</v>
      </c>
      <c r="F956" s="187" t="s">
        <v>1144</v>
      </c>
      <c r="G956" s="188" t="s">
        <v>188</v>
      </c>
      <c r="H956" s="189">
        <v>12.86</v>
      </c>
      <c r="I956" s="87"/>
      <c r="J956" s="190">
        <f>ROUND(I956*H956,2)</f>
        <v>0</v>
      </c>
      <c r="K956" s="187" t="s">
        <v>175</v>
      </c>
      <c r="L956" s="104"/>
      <c r="M956" s="191" t="s">
        <v>5</v>
      </c>
      <c r="N956" s="192" t="s">
        <v>42</v>
      </c>
      <c r="O956" s="105"/>
      <c r="P956" s="193">
        <f>O956*H956</f>
        <v>0</v>
      </c>
      <c r="Q956" s="193">
        <v>0.0441</v>
      </c>
      <c r="R956" s="193">
        <f>Q956*H956</f>
        <v>0.567126</v>
      </c>
      <c r="S956" s="193">
        <v>0</v>
      </c>
      <c r="T956" s="194">
        <f>S956*H956</f>
        <v>0</v>
      </c>
      <c r="AR956" s="93" t="s">
        <v>266</v>
      </c>
      <c r="AT956" s="93" t="s">
        <v>171</v>
      </c>
      <c r="AU956" s="93" t="s">
        <v>81</v>
      </c>
      <c r="AY956" s="93" t="s">
        <v>169</v>
      </c>
      <c r="BE956" s="195">
        <f>IF(N956="základní",J956,0)</f>
        <v>0</v>
      </c>
      <c r="BF956" s="195">
        <f>IF(N956="snížená",J956,0)</f>
        <v>0</v>
      </c>
      <c r="BG956" s="195">
        <f>IF(N956="zákl. přenesená",J956,0)</f>
        <v>0</v>
      </c>
      <c r="BH956" s="195">
        <f>IF(N956="sníž. přenesená",J956,0)</f>
        <v>0</v>
      </c>
      <c r="BI956" s="195">
        <f>IF(N956="nulová",J956,0)</f>
        <v>0</v>
      </c>
      <c r="BJ956" s="93" t="s">
        <v>79</v>
      </c>
      <c r="BK956" s="195">
        <f>ROUND(I956*H956,2)</f>
        <v>0</v>
      </c>
      <c r="BL956" s="93" t="s">
        <v>266</v>
      </c>
      <c r="BM956" s="93" t="s">
        <v>1145</v>
      </c>
    </row>
    <row r="957" spans="2:47" s="103" customFormat="1" ht="135">
      <c r="B957" s="104"/>
      <c r="D957" s="198" t="s">
        <v>207</v>
      </c>
      <c r="F957" s="220" t="s">
        <v>1146</v>
      </c>
      <c r="L957" s="104"/>
      <c r="M957" s="221"/>
      <c r="N957" s="105"/>
      <c r="O957" s="105"/>
      <c r="P957" s="105"/>
      <c r="Q957" s="105"/>
      <c r="R957" s="105"/>
      <c r="S957" s="105"/>
      <c r="T957" s="222"/>
      <c r="AT957" s="93" t="s">
        <v>207</v>
      </c>
      <c r="AU957" s="93" t="s">
        <v>81</v>
      </c>
    </row>
    <row r="958" spans="2:51" s="197" customFormat="1" ht="13.5">
      <c r="B958" s="196"/>
      <c r="D958" s="198" t="s">
        <v>178</v>
      </c>
      <c r="E958" s="199" t="s">
        <v>5</v>
      </c>
      <c r="F958" s="200" t="s">
        <v>1147</v>
      </c>
      <c r="H958" s="199" t="s">
        <v>5</v>
      </c>
      <c r="L958" s="196"/>
      <c r="M958" s="201"/>
      <c r="N958" s="202"/>
      <c r="O958" s="202"/>
      <c r="P958" s="202"/>
      <c r="Q958" s="202"/>
      <c r="R958" s="202"/>
      <c r="S958" s="202"/>
      <c r="T958" s="203"/>
      <c r="AT958" s="199" t="s">
        <v>178</v>
      </c>
      <c r="AU958" s="199" t="s">
        <v>81</v>
      </c>
      <c r="AV958" s="197" t="s">
        <v>79</v>
      </c>
      <c r="AW958" s="197" t="s">
        <v>35</v>
      </c>
      <c r="AX958" s="197" t="s">
        <v>71</v>
      </c>
      <c r="AY958" s="199" t="s">
        <v>169</v>
      </c>
    </row>
    <row r="959" spans="2:51" s="205" customFormat="1" ht="13.5">
      <c r="B959" s="204"/>
      <c r="D959" s="198" t="s">
        <v>178</v>
      </c>
      <c r="E959" s="206" t="s">
        <v>5</v>
      </c>
      <c r="F959" s="207" t="s">
        <v>1148</v>
      </c>
      <c r="H959" s="208">
        <v>14.436</v>
      </c>
      <c r="L959" s="204"/>
      <c r="M959" s="209"/>
      <c r="N959" s="210"/>
      <c r="O959" s="210"/>
      <c r="P959" s="210"/>
      <c r="Q959" s="210"/>
      <c r="R959" s="210"/>
      <c r="S959" s="210"/>
      <c r="T959" s="211"/>
      <c r="AT959" s="206" t="s">
        <v>178</v>
      </c>
      <c r="AU959" s="206" t="s">
        <v>81</v>
      </c>
      <c r="AV959" s="205" t="s">
        <v>81</v>
      </c>
      <c r="AW959" s="205" t="s">
        <v>35</v>
      </c>
      <c r="AX959" s="205" t="s">
        <v>71</v>
      </c>
      <c r="AY959" s="206" t="s">
        <v>169</v>
      </c>
    </row>
    <row r="960" spans="2:51" s="197" customFormat="1" ht="13.5">
      <c r="B960" s="196"/>
      <c r="D960" s="198" t="s">
        <v>178</v>
      </c>
      <c r="E960" s="199" t="s">
        <v>5</v>
      </c>
      <c r="F960" s="200" t="s">
        <v>1149</v>
      </c>
      <c r="H960" s="199" t="s">
        <v>5</v>
      </c>
      <c r="L960" s="196"/>
      <c r="M960" s="201"/>
      <c r="N960" s="202"/>
      <c r="O960" s="202"/>
      <c r="P960" s="202"/>
      <c r="Q960" s="202"/>
      <c r="R960" s="202"/>
      <c r="S960" s="202"/>
      <c r="T960" s="203"/>
      <c r="AT960" s="199" t="s">
        <v>178</v>
      </c>
      <c r="AU960" s="199" t="s">
        <v>81</v>
      </c>
      <c r="AV960" s="197" t="s">
        <v>79</v>
      </c>
      <c r="AW960" s="197" t="s">
        <v>35</v>
      </c>
      <c r="AX960" s="197" t="s">
        <v>71</v>
      </c>
      <c r="AY960" s="199" t="s">
        <v>169</v>
      </c>
    </row>
    <row r="961" spans="2:51" s="205" customFormat="1" ht="13.5">
      <c r="B961" s="204"/>
      <c r="D961" s="198" t="s">
        <v>178</v>
      </c>
      <c r="E961" s="206" t="s">
        <v>5</v>
      </c>
      <c r="F961" s="207" t="s">
        <v>521</v>
      </c>
      <c r="H961" s="208">
        <v>-1.576</v>
      </c>
      <c r="L961" s="204"/>
      <c r="M961" s="209"/>
      <c r="N961" s="210"/>
      <c r="O961" s="210"/>
      <c r="P961" s="210"/>
      <c r="Q961" s="210"/>
      <c r="R961" s="210"/>
      <c r="S961" s="210"/>
      <c r="T961" s="211"/>
      <c r="AT961" s="206" t="s">
        <v>178</v>
      </c>
      <c r="AU961" s="206" t="s">
        <v>81</v>
      </c>
      <c r="AV961" s="205" t="s">
        <v>81</v>
      </c>
      <c r="AW961" s="205" t="s">
        <v>35</v>
      </c>
      <c r="AX961" s="205" t="s">
        <v>71</v>
      </c>
      <c r="AY961" s="206" t="s">
        <v>169</v>
      </c>
    </row>
    <row r="962" spans="2:51" s="213" customFormat="1" ht="13.5">
      <c r="B962" s="212"/>
      <c r="D962" s="198" t="s">
        <v>178</v>
      </c>
      <c r="E962" s="214" t="s">
        <v>5</v>
      </c>
      <c r="F962" s="215" t="s">
        <v>181</v>
      </c>
      <c r="H962" s="216">
        <v>12.86</v>
      </c>
      <c r="L962" s="212"/>
      <c r="M962" s="217"/>
      <c r="N962" s="218"/>
      <c r="O962" s="218"/>
      <c r="P962" s="218"/>
      <c r="Q962" s="218"/>
      <c r="R962" s="218"/>
      <c r="S962" s="218"/>
      <c r="T962" s="219"/>
      <c r="AT962" s="214" t="s">
        <v>178</v>
      </c>
      <c r="AU962" s="214" t="s">
        <v>81</v>
      </c>
      <c r="AV962" s="213" t="s">
        <v>176</v>
      </c>
      <c r="AW962" s="213" t="s">
        <v>35</v>
      </c>
      <c r="AX962" s="213" t="s">
        <v>79</v>
      </c>
      <c r="AY962" s="214" t="s">
        <v>169</v>
      </c>
    </row>
    <row r="963" spans="2:65" s="103" customFormat="1" ht="38.25" customHeight="1">
      <c r="B963" s="104"/>
      <c r="C963" s="185">
        <f>MAX($C$106:C962)+1</f>
        <v>184</v>
      </c>
      <c r="D963" s="185" t="s">
        <v>171</v>
      </c>
      <c r="E963" s="186" t="s">
        <v>1150</v>
      </c>
      <c r="F963" s="187" t="s">
        <v>1151</v>
      </c>
      <c r="G963" s="188" t="s">
        <v>188</v>
      </c>
      <c r="H963" s="189">
        <v>186.404</v>
      </c>
      <c r="I963" s="87"/>
      <c r="J963" s="190">
        <f>ROUND(I963*H963,2)</f>
        <v>0</v>
      </c>
      <c r="K963" s="187" t="s">
        <v>175</v>
      </c>
      <c r="L963" s="104"/>
      <c r="M963" s="191" t="s">
        <v>5</v>
      </c>
      <c r="N963" s="192" t="s">
        <v>42</v>
      </c>
      <c r="O963" s="105"/>
      <c r="P963" s="193">
        <f>O963*H963</f>
        <v>0</v>
      </c>
      <c r="Q963" s="193">
        <v>0.0462</v>
      </c>
      <c r="R963" s="193">
        <f>Q963*H963</f>
        <v>8.6118648</v>
      </c>
      <c r="S963" s="193">
        <v>0</v>
      </c>
      <c r="T963" s="194">
        <f>S963*H963</f>
        <v>0</v>
      </c>
      <c r="AR963" s="93" t="s">
        <v>266</v>
      </c>
      <c r="AT963" s="93" t="s">
        <v>171</v>
      </c>
      <c r="AU963" s="93" t="s">
        <v>81</v>
      </c>
      <c r="AY963" s="93" t="s">
        <v>169</v>
      </c>
      <c r="BE963" s="195">
        <f>IF(N963="základní",J963,0)</f>
        <v>0</v>
      </c>
      <c r="BF963" s="195">
        <f>IF(N963="snížená",J963,0)</f>
        <v>0</v>
      </c>
      <c r="BG963" s="195">
        <f>IF(N963="zákl. přenesená",J963,0)</f>
        <v>0</v>
      </c>
      <c r="BH963" s="195">
        <f>IF(N963="sníž. přenesená",J963,0)</f>
        <v>0</v>
      </c>
      <c r="BI963" s="195">
        <f>IF(N963="nulová",J963,0)</f>
        <v>0</v>
      </c>
      <c r="BJ963" s="93" t="s">
        <v>79</v>
      </c>
      <c r="BK963" s="195">
        <f>ROUND(I963*H963,2)</f>
        <v>0</v>
      </c>
      <c r="BL963" s="93" t="s">
        <v>266</v>
      </c>
      <c r="BM963" s="93" t="s">
        <v>1152</v>
      </c>
    </row>
    <row r="964" spans="2:47" s="103" customFormat="1" ht="135">
      <c r="B964" s="104"/>
      <c r="D964" s="198" t="s">
        <v>207</v>
      </c>
      <c r="F964" s="220" t="s">
        <v>1146</v>
      </c>
      <c r="L964" s="104"/>
      <c r="M964" s="221"/>
      <c r="N964" s="105"/>
      <c r="O964" s="105"/>
      <c r="P964" s="105"/>
      <c r="Q964" s="105"/>
      <c r="R964" s="105"/>
      <c r="S964" s="105"/>
      <c r="T964" s="222"/>
      <c r="AT964" s="93" t="s">
        <v>207</v>
      </c>
      <c r="AU964" s="93" t="s">
        <v>81</v>
      </c>
    </row>
    <row r="965" spans="2:51" s="197" customFormat="1" ht="13.5">
      <c r="B965" s="196"/>
      <c r="D965" s="198" t="s">
        <v>178</v>
      </c>
      <c r="E965" s="199" t="s">
        <v>5</v>
      </c>
      <c r="F965" s="200" t="s">
        <v>1153</v>
      </c>
      <c r="H965" s="199" t="s">
        <v>5</v>
      </c>
      <c r="L965" s="196"/>
      <c r="M965" s="201"/>
      <c r="N965" s="202"/>
      <c r="O965" s="202"/>
      <c r="P965" s="202"/>
      <c r="Q965" s="202"/>
      <c r="R965" s="202"/>
      <c r="S965" s="202"/>
      <c r="T965" s="203"/>
      <c r="AT965" s="199" t="s">
        <v>178</v>
      </c>
      <c r="AU965" s="199" t="s">
        <v>81</v>
      </c>
      <c r="AV965" s="197" t="s">
        <v>79</v>
      </c>
      <c r="AW965" s="197" t="s">
        <v>35</v>
      </c>
      <c r="AX965" s="197" t="s">
        <v>71</v>
      </c>
      <c r="AY965" s="199" t="s">
        <v>169</v>
      </c>
    </row>
    <row r="966" spans="2:51" s="205" customFormat="1" ht="13.5">
      <c r="B966" s="204"/>
      <c r="D966" s="198" t="s">
        <v>178</v>
      </c>
      <c r="E966" s="206" t="s">
        <v>5</v>
      </c>
      <c r="F966" s="207" t="s">
        <v>513</v>
      </c>
      <c r="H966" s="208">
        <v>22.248</v>
      </c>
      <c r="L966" s="204"/>
      <c r="M966" s="209"/>
      <c r="N966" s="210"/>
      <c r="O966" s="210"/>
      <c r="P966" s="210"/>
      <c r="Q966" s="210"/>
      <c r="R966" s="210"/>
      <c r="S966" s="210"/>
      <c r="T966" s="211"/>
      <c r="AT966" s="206" t="s">
        <v>178</v>
      </c>
      <c r="AU966" s="206" t="s">
        <v>81</v>
      </c>
      <c r="AV966" s="205" t="s">
        <v>81</v>
      </c>
      <c r="AW966" s="205" t="s">
        <v>35</v>
      </c>
      <c r="AX966" s="205" t="s">
        <v>71</v>
      </c>
      <c r="AY966" s="206" t="s">
        <v>169</v>
      </c>
    </row>
    <row r="967" spans="2:51" s="205" customFormat="1" ht="13.5">
      <c r="B967" s="204"/>
      <c r="D967" s="198" t="s">
        <v>178</v>
      </c>
      <c r="E967" s="206" t="s">
        <v>5</v>
      </c>
      <c r="F967" s="207" t="s">
        <v>1154</v>
      </c>
      <c r="H967" s="208">
        <v>13.788</v>
      </c>
      <c r="L967" s="204"/>
      <c r="M967" s="209"/>
      <c r="N967" s="210"/>
      <c r="O967" s="210"/>
      <c r="P967" s="210"/>
      <c r="Q967" s="210"/>
      <c r="R967" s="210"/>
      <c r="S967" s="210"/>
      <c r="T967" s="211"/>
      <c r="AT967" s="206" t="s">
        <v>178</v>
      </c>
      <c r="AU967" s="206" t="s">
        <v>81</v>
      </c>
      <c r="AV967" s="205" t="s">
        <v>81</v>
      </c>
      <c r="AW967" s="205" t="s">
        <v>35</v>
      </c>
      <c r="AX967" s="205" t="s">
        <v>71</v>
      </c>
      <c r="AY967" s="206" t="s">
        <v>169</v>
      </c>
    </row>
    <row r="968" spans="2:51" s="205" customFormat="1" ht="13.5">
      <c r="B968" s="204"/>
      <c r="D968" s="198" t="s">
        <v>178</v>
      </c>
      <c r="E968" s="206" t="s">
        <v>5</v>
      </c>
      <c r="F968" s="207" t="s">
        <v>1155</v>
      </c>
      <c r="H968" s="208">
        <v>6.84</v>
      </c>
      <c r="L968" s="204"/>
      <c r="M968" s="209"/>
      <c r="N968" s="210"/>
      <c r="O968" s="210"/>
      <c r="P968" s="210"/>
      <c r="Q968" s="210"/>
      <c r="R968" s="210"/>
      <c r="S968" s="210"/>
      <c r="T968" s="211"/>
      <c r="AT968" s="206" t="s">
        <v>178</v>
      </c>
      <c r="AU968" s="206" t="s">
        <v>81</v>
      </c>
      <c r="AV968" s="205" t="s">
        <v>81</v>
      </c>
      <c r="AW968" s="205" t="s">
        <v>35</v>
      </c>
      <c r="AX968" s="205" t="s">
        <v>71</v>
      </c>
      <c r="AY968" s="206" t="s">
        <v>169</v>
      </c>
    </row>
    <row r="969" spans="2:51" s="205" customFormat="1" ht="13.5">
      <c r="B969" s="204"/>
      <c r="D969" s="198" t="s">
        <v>178</v>
      </c>
      <c r="E969" s="206" t="s">
        <v>5</v>
      </c>
      <c r="F969" s="207" t="s">
        <v>1156</v>
      </c>
      <c r="H969" s="208">
        <v>12.24</v>
      </c>
      <c r="L969" s="204"/>
      <c r="M969" s="209"/>
      <c r="N969" s="210"/>
      <c r="O969" s="210"/>
      <c r="P969" s="210"/>
      <c r="Q969" s="210"/>
      <c r="R969" s="210"/>
      <c r="S969" s="210"/>
      <c r="T969" s="211"/>
      <c r="AT969" s="206" t="s">
        <v>178</v>
      </c>
      <c r="AU969" s="206" t="s">
        <v>81</v>
      </c>
      <c r="AV969" s="205" t="s">
        <v>81</v>
      </c>
      <c r="AW969" s="205" t="s">
        <v>35</v>
      </c>
      <c r="AX969" s="205" t="s">
        <v>71</v>
      </c>
      <c r="AY969" s="206" t="s">
        <v>169</v>
      </c>
    </row>
    <row r="970" spans="2:51" s="205" customFormat="1" ht="13.5">
      <c r="B970" s="204"/>
      <c r="D970" s="198" t="s">
        <v>178</v>
      </c>
      <c r="E970" s="206" t="s">
        <v>5</v>
      </c>
      <c r="F970" s="207" t="s">
        <v>1157</v>
      </c>
      <c r="H970" s="208">
        <v>11.52</v>
      </c>
      <c r="L970" s="204"/>
      <c r="M970" s="209"/>
      <c r="N970" s="210"/>
      <c r="O970" s="210"/>
      <c r="P970" s="210"/>
      <c r="Q970" s="210"/>
      <c r="R970" s="210"/>
      <c r="S970" s="210"/>
      <c r="T970" s="211"/>
      <c r="AT970" s="206" t="s">
        <v>178</v>
      </c>
      <c r="AU970" s="206" t="s">
        <v>81</v>
      </c>
      <c r="AV970" s="205" t="s">
        <v>81</v>
      </c>
      <c r="AW970" s="205" t="s">
        <v>35</v>
      </c>
      <c r="AX970" s="205" t="s">
        <v>71</v>
      </c>
      <c r="AY970" s="206" t="s">
        <v>169</v>
      </c>
    </row>
    <row r="971" spans="2:51" s="205" customFormat="1" ht="13.5">
      <c r="B971" s="204"/>
      <c r="D971" s="198" t="s">
        <v>178</v>
      </c>
      <c r="E971" s="206" t="s">
        <v>5</v>
      </c>
      <c r="F971" s="207" t="s">
        <v>1158</v>
      </c>
      <c r="H971" s="208">
        <v>7.956</v>
      </c>
      <c r="L971" s="204"/>
      <c r="M971" s="209"/>
      <c r="N971" s="210"/>
      <c r="O971" s="210"/>
      <c r="P971" s="210"/>
      <c r="Q971" s="210"/>
      <c r="R971" s="210"/>
      <c r="S971" s="210"/>
      <c r="T971" s="211"/>
      <c r="AT971" s="206" t="s">
        <v>178</v>
      </c>
      <c r="AU971" s="206" t="s">
        <v>81</v>
      </c>
      <c r="AV971" s="205" t="s">
        <v>81</v>
      </c>
      <c r="AW971" s="205" t="s">
        <v>35</v>
      </c>
      <c r="AX971" s="205" t="s">
        <v>71</v>
      </c>
      <c r="AY971" s="206" t="s">
        <v>169</v>
      </c>
    </row>
    <row r="972" spans="2:51" s="205" customFormat="1" ht="13.5">
      <c r="B972" s="204"/>
      <c r="D972" s="198" t="s">
        <v>178</v>
      </c>
      <c r="E972" s="206" t="s">
        <v>5</v>
      </c>
      <c r="F972" s="207" t="s">
        <v>1159</v>
      </c>
      <c r="H972" s="208">
        <v>10.116</v>
      </c>
      <c r="L972" s="204"/>
      <c r="M972" s="209"/>
      <c r="N972" s="210"/>
      <c r="O972" s="210"/>
      <c r="P972" s="210"/>
      <c r="Q972" s="210"/>
      <c r="R972" s="210"/>
      <c r="S972" s="210"/>
      <c r="T972" s="211"/>
      <c r="AT972" s="206" t="s">
        <v>178</v>
      </c>
      <c r="AU972" s="206" t="s">
        <v>81</v>
      </c>
      <c r="AV972" s="205" t="s">
        <v>81</v>
      </c>
      <c r="AW972" s="205" t="s">
        <v>35</v>
      </c>
      <c r="AX972" s="205" t="s">
        <v>71</v>
      </c>
      <c r="AY972" s="206" t="s">
        <v>169</v>
      </c>
    </row>
    <row r="973" spans="2:51" s="205" customFormat="1" ht="13.5">
      <c r="B973" s="204"/>
      <c r="D973" s="198" t="s">
        <v>178</v>
      </c>
      <c r="E973" s="206" t="s">
        <v>5</v>
      </c>
      <c r="F973" s="207" t="s">
        <v>1160</v>
      </c>
      <c r="H973" s="208">
        <v>21.96</v>
      </c>
      <c r="L973" s="204"/>
      <c r="M973" s="209"/>
      <c r="N973" s="210"/>
      <c r="O973" s="210"/>
      <c r="P973" s="210"/>
      <c r="Q973" s="210"/>
      <c r="R973" s="210"/>
      <c r="S973" s="210"/>
      <c r="T973" s="211"/>
      <c r="AT973" s="206" t="s">
        <v>178</v>
      </c>
      <c r="AU973" s="206" t="s">
        <v>81</v>
      </c>
      <c r="AV973" s="205" t="s">
        <v>81</v>
      </c>
      <c r="AW973" s="205" t="s">
        <v>35</v>
      </c>
      <c r="AX973" s="205" t="s">
        <v>71</v>
      </c>
      <c r="AY973" s="206" t="s">
        <v>169</v>
      </c>
    </row>
    <row r="974" spans="2:51" s="205" customFormat="1" ht="13.5">
      <c r="B974" s="204"/>
      <c r="D974" s="198" t="s">
        <v>178</v>
      </c>
      <c r="E974" s="206" t="s">
        <v>5</v>
      </c>
      <c r="F974" s="207" t="s">
        <v>1161</v>
      </c>
      <c r="H974" s="208">
        <v>1.44</v>
      </c>
      <c r="L974" s="204"/>
      <c r="M974" s="209"/>
      <c r="N974" s="210"/>
      <c r="O974" s="210"/>
      <c r="P974" s="210"/>
      <c r="Q974" s="210"/>
      <c r="R974" s="210"/>
      <c r="S974" s="210"/>
      <c r="T974" s="211"/>
      <c r="AT974" s="206" t="s">
        <v>178</v>
      </c>
      <c r="AU974" s="206" t="s">
        <v>81</v>
      </c>
      <c r="AV974" s="205" t="s">
        <v>81</v>
      </c>
      <c r="AW974" s="205" t="s">
        <v>35</v>
      </c>
      <c r="AX974" s="205" t="s">
        <v>71</v>
      </c>
      <c r="AY974" s="206" t="s">
        <v>169</v>
      </c>
    </row>
    <row r="975" spans="2:51" s="205" customFormat="1" ht="13.5">
      <c r="B975" s="204"/>
      <c r="D975" s="198" t="s">
        <v>178</v>
      </c>
      <c r="E975" s="206" t="s">
        <v>5</v>
      </c>
      <c r="F975" s="207" t="s">
        <v>1162</v>
      </c>
      <c r="H975" s="208">
        <v>29.232</v>
      </c>
      <c r="L975" s="204"/>
      <c r="M975" s="209"/>
      <c r="N975" s="210"/>
      <c r="O975" s="210"/>
      <c r="P975" s="210"/>
      <c r="Q975" s="210"/>
      <c r="R975" s="210"/>
      <c r="S975" s="210"/>
      <c r="T975" s="211"/>
      <c r="AT975" s="206" t="s">
        <v>178</v>
      </c>
      <c r="AU975" s="206" t="s">
        <v>81</v>
      </c>
      <c r="AV975" s="205" t="s">
        <v>81</v>
      </c>
      <c r="AW975" s="205" t="s">
        <v>35</v>
      </c>
      <c r="AX975" s="205" t="s">
        <v>71</v>
      </c>
      <c r="AY975" s="206" t="s">
        <v>169</v>
      </c>
    </row>
    <row r="976" spans="2:51" s="205" customFormat="1" ht="13.5">
      <c r="B976" s="204"/>
      <c r="D976" s="198" t="s">
        <v>178</v>
      </c>
      <c r="E976" s="206" t="s">
        <v>5</v>
      </c>
      <c r="F976" s="207" t="s">
        <v>1163</v>
      </c>
      <c r="H976" s="208">
        <v>33.876</v>
      </c>
      <c r="L976" s="204"/>
      <c r="M976" s="209"/>
      <c r="N976" s="210"/>
      <c r="O976" s="210"/>
      <c r="P976" s="210"/>
      <c r="Q976" s="210"/>
      <c r="R976" s="210"/>
      <c r="S976" s="210"/>
      <c r="T976" s="211"/>
      <c r="AT976" s="206" t="s">
        <v>178</v>
      </c>
      <c r="AU976" s="206" t="s">
        <v>81</v>
      </c>
      <c r="AV976" s="205" t="s">
        <v>81</v>
      </c>
      <c r="AW976" s="205" t="s">
        <v>35</v>
      </c>
      <c r="AX976" s="205" t="s">
        <v>71</v>
      </c>
      <c r="AY976" s="206" t="s">
        <v>169</v>
      </c>
    </row>
    <row r="977" spans="2:51" s="205" customFormat="1" ht="13.5">
      <c r="B977" s="204"/>
      <c r="D977" s="198" t="s">
        <v>178</v>
      </c>
      <c r="E977" s="206" t="s">
        <v>5</v>
      </c>
      <c r="F977" s="207" t="s">
        <v>1164</v>
      </c>
      <c r="H977" s="208">
        <v>28.584</v>
      </c>
      <c r="L977" s="204"/>
      <c r="M977" s="209"/>
      <c r="N977" s="210"/>
      <c r="O977" s="210"/>
      <c r="P977" s="210"/>
      <c r="Q977" s="210"/>
      <c r="R977" s="210"/>
      <c r="S977" s="210"/>
      <c r="T977" s="211"/>
      <c r="AT977" s="206" t="s">
        <v>178</v>
      </c>
      <c r="AU977" s="206" t="s">
        <v>81</v>
      </c>
      <c r="AV977" s="205" t="s">
        <v>81</v>
      </c>
      <c r="AW977" s="205" t="s">
        <v>35</v>
      </c>
      <c r="AX977" s="205" t="s">
        <v>71</v>
      </c>
      <c r="AY977" s="206" t="s">
        <v>169</v>
      </c>
    </row>
    <row r="978" spans="2:51" s="197" customFormat="1" ht="13.5">
      <c r="B978" s="196"/>
      <c r="D978" s="198" t="s">
        <v>178</v>
      </c>
      <c r="E978" s="199" t="s">
        <v>5</v>
      </c>
      <c r="F978" s="200" t="s">
        <v>497</v>
      </c>
      <c r="H978" s="199" t="s">
        <v>5</v>
      </c>
      <c r="L978" s="196"/>
      <c r="M978" s="201"/>
      <c r="N978" s="202"/>
      <c r="O978" s="202"/>
      <c r="P978" s="202"/>
      <c r="Q978" s="202"/>
      <c r="R978" s="202"/>
      <c r="S978" s="202"/>
      <c r="T978" s="203"/>
      <c r="AT978" s="199" t="s">
        <v>178</v>
      </c>
      <c r="AU978" s="199" t="s">
        <v>81</v>
      </c>
      <c r="AV978" s="197" t="s">
        <v>79</v>
      </c>
      <c r="AW978" s="197" t="s">
        <v>35</v>
      </c>
      <c r="AX978" s="197" t="s">
        <v>71</v>
      </c>
      <c r="AY978" s="199" t="s">
        <v>169</v>
      </c>
    </row>
    <row r="979" spans="2:51" s="205" customFormat="1" ht="13.5">
      <c r="B979" s="204"/>
      <c r="D979" s="198" t="s">
        <v>178</v>
      </c>
      <c r="E979" s="206" t="s">
        <v>5</v>
      </c>
      <c r="F979" s="207" t="s">
        <v>1165</v>
      </c>
      <c r="H979" s="208">
        <v>-9.456</v>
      </c>
      <c r="L979" s="204"/>
      <c r="M979" s="209"/>
      <c r="N979" s="210"/>
      <c r="O979" s="210"/>
      <c r="P979" s="210"/>
      <c r="Q979" s="210"/>
      <c r="R979" s="210"/>
      <c r="S979" s="210"/>
      <c r="T979" s="211"/>
      <c r="AT979" s="206" t="s">
        <v>178</v>
      </c>
      <c r="AU979" s="206" t="s">
        <v>81</v>
      </c>
      <c r="AV979" s="205" t="s">
        <v>81</v>
      </c>
      <c r="AW979" s="205" t="s">
        <v>35</v>
      </c>
      <c r="AX979" s="205" t="s">
        <v>71</v>
      </c>
      <c r="AY979" s="206" t="s">
        <v>169</v>
      </c>
    </row>
    <row r="980" spans="2:51" s="205" customFormat="1" ht="13.5">
      <c r="B980" s="204"/>
      <c r="D980" s="198" t="s">
        <v>178</v>
      </c>
      <c r="E980" s="206" t="s">
        <v>5</v>
      </c>
      <c r="F980" s="207" t="s">
        <v>1166</v>
      </c>
      <c r="H980" s="208">
        <v>-1.773</v>
      </c>
      <c r="L980" s="204"/>
      <c r="M980" s="209"/>
      <c r="N980" s="210"/>
      <c r="O980" s="210"/>
      <c r="P980" s="210"/>
      <c r="Q980" s="210"/>
      <c r="R980" s="210"/>
      <c r="S980" s="210"/>
      <c r="T980" s="211"/>
      <c r="AT980" s="206" t="s">
        <v>178</v>
      </c>
      <c r="AU980" s="206" t="s">
        <v>81</v>
      </c>
      <c r="AV980" s="205" t="s">
        <v>81</v>
      </c>
      <c r="AW980" s="205" t="s">
        <v>35</v>
      </c>
      <c r="AX980" s="205" t="s">
        <v>71</v>
      </c>
      <c r="AY980" s="206" t="s">
        <v>169</v>
      </c>
    </row>
    <row r="981" spans="2:51" s="205" customFormat="1" ht="13.5">
      <c r="B981" s="204"/>
      <c r="D981" s="198" t="s">
        <v>178</v>
      </c>
      <c r="E981" s="206" t="s">
        <v>5</v>
      </c>
      <c r="F981" s="207" t="s">
        <v>515</v>
      </c>
      <c r="H981" s="208">
        <v>-2.167</v>
      </c>
      <c r="L981" s="204"/>
      <c r="M981" s="209"/>
      <c r="N981" s="210"/>
      <c r="O981" s="210"/>
      <c r="P981" s="210"/>
      <c r="Q981" s="210"/>
      <c r="R981" s="210"/>
      <c r="S981" s="210"/>
      <c r="T981" s="211"/>
      <c r="AT981" s="206" t="s">
        <v>178</v>
      </c>
      <c r="AU981" s="206" t="s">
        <v>81</v>
      </c>
      <c r="AV981" s="205" t="s">
        <v>81</v>
      </c>
      <c r="AW981" s="205" t="s">
        <v>35</v>
      </c>
      <c r="AX981" s="205" t="s">
        <v>71</v>
      </c>
      <c r="AY981" s="206" t="s">
        <v>169</v>
      </c>
    </row>
    <row r="982" spans="2:51" s="213" customFormat="1" ht="13.5">
      <c r="B982" s="212"/>
      <c r="D982" s="198" t="s">
        <v>178</v>
      </c>
      <c r="E982" s="214" t="s">
        <v>5</v>
      </c>
      <c r="F982" s="215" t="s">
        <v>181</v>
      </c>
      <c r="H982" s="216">
        <v>186.404</v>
      </c>
      <c r="L982" s="212"/>
      <c r="M982" s="217"/>
      <c r="N982" s="218"/>
      <c r="O982" s="218"/>
      <c r="P982" s="218"/>
      <c r="Q982" s="218"/>
      <c r="R982" s="218"/>
      <c r="S982" s="218"/>
      <c r="T982" s="219"/>
      <c r="AT982" s="214" t="s">
        <v>178</v>
      </c>
      <c r="AU982" s="214" t="s">
        <v>81</v>
      </c>
      <c r="AV982" s="213" t="s">
        <v>176</v>
      </c>
      <c r="AW982" s="213" t="s">
        <v>35</v>
      </c>
      <c r="AX982" s="213" t="s">
        <v>79</v>
      </c>
      <c r="AY982" s="214" t="s">
        <v>169</v>
      </c>
    </row>
    <row r="983" spans="2:65" s="103" customFormat="1" ht="51" customHeight="1">
      <c r="B983" s="104"/>
      <c r="C983" s="185">
        <f>MAX($C$106:C982)+1</f>
        <v>185</v>
      </c>
      <c r="D983" s="185" t="s">
        <v>171</v>
      </c>
      <c r="E983" s="186" t="s">
        <v>1167</v>
      </c>
      <c r="F983" s="187" t="s">
        <v>1168</v>
      </c>
      <c r="G983" s="188" t="s">
        <v>188</v>
      </c>
      <c r="H983" s="189">
        <v>15.74</v>
      </c>
      <c r="I983" s="87"/>
      <c r="J983" s="190">
        <f>ROUND(I983*H983,2)</f>
        <v>0</v>
      </c>
      <c r="K983" s="187" t="s">
        <v>175</v>
      </c>
      <c r="L983" s="104"/>
      <c r="M983" s="191" t="s">
        <v>5</v>
      </c>
      <c r="N983" s="192" t="s">
        <v>42</v>
      </c>
      <c r="O983" s="105"/>
      <c r="P983" s="193">
        <f>O983*H983</f>
        <v>0</v>
      </c>
      <c r="Q983" s="193">
        <v>0.05346</v>
      </c>
      <c r="R983" s="193">
        <f>Q983*H983</f>
        <v>0.8414604</v>
      </c>
      <c r="S983" s="193">
        <v>0</v>
      </c>
      <c r="T983" s="194">
        <f>S983*H983</f>
        <v>0</v>
      </c>
      <c r="AR983" s="93" t="s">
        <v>266</v>
      </c>
      <c r="AT983" s="93" t="s">
        <v>171</v>
      </c>
      <c r="AU983" s="93" t="s">
        <v>81</v>
      </c>
      <c r="AY983" s="93" t="s">
        <v>169</v>
      </c>
      <c r="BE983" s="195">
        <f>IF(N983="základní",J983,0)</f>
        <v>0</v>
      </c>
      <c r="BF983" s="195">
        <f>IF(N983="snížená",J983,0)</f>
        <v>0</v>
      </c>
      <c r="BG983" s="195">
        <f>IF(N983="zákl. přenesená",J983,0)</f>
        <v>0</v>
      </c>
      <c r="BH983" s="195">
        <f>IF(N983="sníž. přenesená",J983,0)</f>
        <v>0</v>
      </c>
      <c r="BI983" s="195">
        <f>IF(N983="nulová",J983,0)</f>
        <v>0</v>
      </c>
      <c r="BJ983" s="93" t="s">
        <v>79</v>
      </c>
      <c r="BK983" s="195">
        <f>ROUND(I983*H983,2)</f>
        <v>0</v>
      </c>
      <c r="BL983" s="93" t="s">
        <v>266</v>
      </c>
      <c r="BM983" s="93" t="s">
        <v>1169</v>
      </c>
    </row>
    <row r="984" spans="2:47" s="103" customFormat="1" ht="135">
      <c r="B984" s="104"/>
      <c r="D984" s="198" t="s">
        <v>207</v>
      </c>
      <c r="F984" s="220" t="s">
        <v>1146</v>
      </c>
      <c r="L984" s="104"/>
      <c r="M984" s="221"/>
      <c r="N984" s="105"/>
      <c r="O984" s="105"/>
      <c r="P984" s="105"/>
      <c r="Q984" s="105"/>
      <c r="R984" s="105"/>
      <c r="S984" s="105"/>
      <c r="T984" s="222"/>
      <c r="AT984" s="93" t="s">
        <v>207</v>
      </c>
      <c r="AU984" s="93" t="s">
        <v>81</v>
      </c>
    </row>
    <row r="985" spans="2:51" s="197" customFormat="1" ht="13.5">
      <c r="B985" s="196"/>
      <c r="D985" s="198" t="s">
        <v>178</v>
      </c>
      <c r="E985" s="199" t="s">
        <v>5</v>
      </c>
      <c r="F985" s="200" t="s">
        <v>1170</v>
      </c>
      <c r="H985" s="199" t="s">
        <v>5</v>
      </c>
      <c r="L985" s="196"/>
      <c r="M985" s="201"/>
      <c r="N985" s="202"/>
      <c r="O985" s="202"/>
      <c r="P985" s="202"/>
      <c r="Q985" s="202"/>
      <c r="R985" s="202"/>
      <c r="S985" s="202"/>
      <c r="T985" s="203"/>
      <c r="AT985" s="199" t="s">
        <v>178</v>
      </c>
      <c r="AU985" s="199" t="s">
        <v>81</v>
      </c>
      <c r="AV985" s="197" t="s">
        <v>79</v>
      </c>
      <c r="AW985" s="197" t="s">
        <v>35</v>
      </c>
      <c r="AX985" s="197" t="s">
        <v>71</v>
      </c>
      <c r="AY985" s="199" t="s">
        <v>169</v>
      </c>
    </row>
    <row r="986" spans="2:51" s="205" customFormat="1" ht="13.5">
      <c r="B986" s="204"/>
      <c r="D986" s="198" t="s">
        <v>178</v>
      </c>
      <c r="E986" s="206" t="s">
        <v>5</v>
      </c>
      <c r="F986" s="207" t="s">
        <v>1171</v>
      </c>
      <c r="H986" s="208">
        <v>9.72</v>
      </c>
      <c r="L986" s="204"/>
      <c r="M986" s="209"/>
      <c r="N986" s="210"/>
      <c r="O986" s="210"/>
      <c r="P986" s="210"/>
      <c r="Q986" s="210"/>
      <c r="R986" s="210"/>
      <c r="S986" s="210"/>
      <c r="T986" s="211"/>
      <c r="AT986" s="206" t="s">
        <v>178</v>
      </c>
      <c r="AU986" s="206" t="s">
        <v>81</v>
      </c>
      <c r="AV986" s="205" t="s">
        <v>81</v>
      </c>
      <c r="AW986" s="205" t="s">
        <v>35</v>
      </c>
      <c r="AX986" s="205" t="s">
        <v>71</v>
      </c>
      <c r="AY986" s="206" t="s">
        <v>169</v>
      </c>
    </row>
    <row r="987" spans="2:51" s="205" customFormat="1" ht="13.5">
      <c r="B987" s="204"/>
      <c r="D987" s="198" t="s">
        <v>178</v>
      </c>
      <c r="E987" s="206" t="s">
        <v>5</v>
      </c>
      <c r="F987" s="207" t="s">
        <v>1172</v>
      </c>
      <c r="H987" s="208">
        <v>7.596</v>
      </c>
      <c r="L987" s="204"/>
      <c r="M987" s="209"/>
      <c r="N987" s="210"/>
      <c r="O987" s="210"/>
      <c r="P987" s="210"/>
      <c r="Q987" s="210"/>
      <c r="R987" s="210"/>
      <c r="S987" s="210"/>
      <c r="T987" s="211"/>
      <c r="AT987" s="206" t="s">
        <v>178</v>
      </c>
      <c r="AU987" s="206" t="s">
        <v>81</v>
      </c>
      <c r="AV987" s="205" t="s">
        <v>81</v>
      </c>
      <c r="AW987" s="205" t="s">
        <v>35</v>
      </c>
      <c r="AX987" s="205" t="s">
        <v>71</v>
      </c>
      <c r="AY987" s="206" t="s">
        <v>169</v>
      </c>
    </row>
    <row r="988" spans="2:51" s="197" customFormat="1" ht="13.5">
      <c r="B988" s="196"/>
      <c r="D988" s="198" t="s">
        <v>178</v>
      </c>
      <c r="E988" s="199" t="s">
        <v>5</v>
      </c>
      <c r="F988" s="200" t="s">
        <v>1149</v>
      </c>
      <c r="H988" s="199" t="s">
        <v>5</v>
      </c>
      <c r="L988" s="196"/>
      <c r="M988" s="201"/>
      <c r="N988" s="202"/>
      <c r="O988" s="202"/>
      <c r="P988" s="202"/>
      <c r="Q988" s="202"/>
      <c r="R988" s="202"/>
      <c r="S988" s="202"/>
      <c r="T988" s="203"/>
      <c r="AT988" s="199" t="s">
        <v>178</v>
      </c>
      <c r="AU988" s="199" t="s">
        <v>81</v>
      </c>
      <c r="AV988" s="197" t="s">
        <v>79</v>
      </c>
      <c r="AW988" s="197" t="s">
        <v>35</v>
      </c>
      <c r="AX988" s="197" t="s">
        <v>71</v>
      </c>
      <c r="AY988" s="199" t="s">
        <v>169</v>
      </c>
    </row>
    <row r="989" spans="2:51" s="205" customFormat="1" ht="13.5">
      <c r="B989" s="204"/>
      <c r="D989" s="198" t="s">
        <v>178</v>
      </c>
      <c r="E989" s="206" t="s">
        <v>5</v>
      </c>
      <c r="F989" s="207" t="s">
        <v>521</v>
      </c>
      <c r="H989" s="208">
        <v>-1.576</v>
      </c>
      <c r="L989" s="204"/>
      <c r="M989" s="209"/>
      <c r="N989" s="210"/>
      <c r="O989" s="210"/>
      <c r="P989" s="210"/>
      <c r="Q989" s="210"/>
      <c r="R989" s="210"/>
      <c r="S989" s="210"/>
      <c r="T989" s="211"/>
      <c r="AT989" s="206" t="s">
        <v>178</v>
      </c>
      <c r="AU989" s="206" t="s">
        <v>81</v>
      </c>
      <c r="AV989" s="205" t="s">
        <v>81</v>
      </c>
      <c r="AW989" s="205" t="s">
        <v>35</v>
      </c>
      <c r="AX989" s="205" t="s">
        <v>71</v>
      </c>
      <c r="AY989" s="206" t="s">
        <v>169</v>
      </c>
    </row>
    <row r="990" spans="2:51" s="213" customFormat="1" ht="13.5">
      <c r="B990" s="212"/>
      <c r="D990" s="198" t="s">
        <v>178</v>
      </c>
      <c r="E990" s="214" t="s">
        <v>5</v>
      </c>
      <c r="F990" s="215" t="s">
        <v>181</v>
      </c>
      <c r="H990" s="216">
        <v>15.74</v>
      </c>
      <c r="L990" s="212"/>
      <c r="M990" s="217"/>
      <c r="N990" s="218"/>
      <c r="O990" s="218"/>
      <c r="P990" s="218"/>
      <c r="Q990" s="218"/>
      <c r="R990" s="218"/>
      <c r="S990" s="218"/>
      <c r="T990" s="219"/>
      <c r="AT990" s="214" t="s">
        <v>178</v>
      </c>
      <c r="AU990" s="214" t="s">
        <v>81</v>
      </c>
      <c r="AV990" s="213" t="s">
        <v>176</v>
      </c>
      <c r="AW990" s="213" t="s">
        <v>35</v>
      </c>
      <c r="AX990" s="213" t="s">
        <v>79</v>
      </c>
      <c r="AY990" s="214" t="s">
        <v>169</v>
      </c>
    </row>
    <row r="991" spans="2:65" s="103" customFormat="1" ht="25.5" customHeight="1">
      <c r="B991" s="104"/>
      <c r="C991" s="185">
        <f>MAX($C$106:C990)+1</f>
        <v>186</v>
      </c>
      <c r="D991" s="185" t="s">
        <v>171</v>
      </c>
      <c r="E991" s="186" t="s">
        <v>1173</v>
      </c>
      <c r="F991" s="187" t="s">
        <v>1174</v>
      </c>
      <c r="G991" s="188" t="s">
        <v>188</v>
      </c>
      <c r="H991" s="189">
        <v>16.06</v>
      </c>
      <c r="I991" s="87"/>
      <c r="J991" s="190">
        <f>ROUND(I991*H991,2)</f>
        <v>0</v>
      </c>
      <c r="K991" s="187" t="s">
        <v>5</v>
      </c>
      <c r="L991" s="104"/>
      <c r="M991" s="191" t="s">
        <v>5</v>
      </c>
      <c r="N991" s="192" t="s">
        <v>42</v>
      </c>
      <c r="O991" s="105"/>
      <c r="P991" s="193">
        <f>O991*H991</f>
        <v>0</v>
      </c>
      <c r="Q991" s="193">
        <v>0.05346</v>
      </c>
      <c r="R991" s="193">
        <f>Q991*H991</f>
        <v>0.8585676</v>
      </c>
      <c r="S991" s="193">
        <v>0</v>
      </c>
      <c r="T991" s="194">
        <f>S991*H991</f>
        <v>0</v>
      </c>
      <c r="AR991" s="93" t="s">
        <v>266</v>
      </c>
      <c r="AT991" s="93" t="s">
        <v>171</v>
      </c>
      <c r="AU991" s="93" t="s">
        <v>81</v>
      </c>
      <c r="AY991" s="93" t="s">
        <v>169</v>
      </c>
      <c r="BE991" s="195">
        <f>IF(N991="základní",J991,0)</f>
        <v>0</v>
      </c>
      <c r="BF991" s="195">
        <f>IF(N991="snížená",J991,0)</f>
        <v>0</v>
      </c>
      <c r="BG991" s="195">
        <f>IF(N991="zákl. přenesená",J991,0)</f>
        <v>0</v>
      </c>
      <c r="BH991" s="195">
        <f>IF(N991="sníž. přenesená",J991,0)</f>
        <v>0</v>
      </c>
      <c r="BI991" s="195">
        <f>IF(N991="nulová",J991,0)</f>
        <v>0</v>
      </c>
      <c r="BJ991" s="93" t="s">
        <v>79</v>
      </c>
      <c r="BK991" s="195">
        <f>ROUND(I991*H991,2)</f>
        <v>0</v>
      </c>
      <c r="BL991" s="93" t="s">
        <v>266</v>
      </c>
      <c r="BM991" s="93" t="s">
        <v>1175</v>
      </c>
    </row>
    <row r="992" spans="2:47" s="103" customFormat="1" ht="135">
      <c r="B992" s="104"/>
      <c r="D992" s="198" t="s">
        <v>207</v>
      </c>
      <c r="F992" s="220" t="s">
        <v>1146</v>
      </c>
      <c r="L992" s="104"/>
      <c r="M992" s="221"/>
      <c r="N992" s="105"/>
      <c r="O992" s="105"/>
      <c r="P992" s="105"/>
      <c r="Q992" s="105"/>
      <c r="R992" s="105"/>
      <c r="S992" s="105"/>
      <c r="T992" s="222"/>
      <c r="AT992" s="93" t="s">
        <v>207</v>
      </c>
      <c r="AU992" s="93" t="s">
        <v>81</v>
      </c>
    </row>
    <row r="993" spans="2:51" s="197" customFormat="1" ht="13.5">
      <c r="B993" s="196"/>
      <c r="D993" s="198" t="s">
        <v>178</v>
      </c>
      <c r="E993" s="199" t="s">
        <v>5</v>
      </c>
      <c r="F993" s="200" t="s">
        <v>1176</v>
      </c>
      <c r="H993" s="199" t="s">
        <v>5</v>
      </c>
      <c r="L993" s="196"/>
      <c r="M993" s="201"/>
      <c r="N993" s="202"/>
      <c r="O993" s="202"/>
      <c r="P993" s="202"/>
      <c r="Q993" s="202"/>
      <c r="R993" s="202"/>
      <c r="S993" s="202"/>
      <c r="T993" s="203"/>
      <c r="AT993" s="199" t="s">
        <v>178</v>
      </c>
      <c r="AU993" s="199" t="s">
        <v>81</v>
      </c>
      <c r="AV993" s="197" t="s">
        <v>79</v>
      </c>
      <c r="AW993" s="197" t="s">
        <v>35</v>
      </c>
      <c r="AX993" s="197" t="s">
        <v>71</v>
      </c>
      <c r="AY993" s="199" t="s">
        <v>169</v>
      </c>
    </row>
    <row r="994" spans="2:51" s="205" customFormat="1" ht="13.5">
      <c r="B994" s="204"/>
      <c r="D994" s="198" t="s">
        <v>178</v>
      </c>
      <c r="E994" s="206" t="s">
        <v>5</v>
      </c>
      <c r="F994" s="207" t="s">
        <v>1177</v>
      </c>
      <c r="H994" s="208">
        <v>16.56</v>
      </c>
      <c r="L994" s="204"/>
      <c r="M994" s="209"/>
      <c r="N994" s="210"/>
      <c r="O994" s="210"/>
      <c r="P994" s="210"/>
      <c r="Q994" s="210"/>
      <c r="R994" s="210"/>
      <c r="S994" s="210"/>
      <c r="T994" s="211"/>
      <c r="AT994" s="206" t="s">
        <v>178</v>
      </c>
      <c r="AU994" s="206" t="s">
        <v>81</v>
      </c>
      <c r="AV994" s="205" t="s">
        <v>81</v>
      </c>
      <c r="AW994" s="205" t="s">
        <v>35</v>
      </c>
      <c r="AX994" s="205" t="s">
        <v>71</v>
      </c>
      <c r="AY994" s="206" t="s">
        <v>169</v>
      </c>
    </row>
    <row r="995" spans="2:51" s="197" customFormat="1" ht="13.5">
      <c r="B995" s="196"/>
      <c r="D995" s="198" t="s">
        <v>178</v>
      </c>
      <c r="E995" s="199" t="s">
        <v>5</v>
      </c>
      <c r="F995" s="200" t="s">
        <v>1149</v>
      </c>
      <c r="H995" s="199" t="s">
        <v>5</v>
      </c>
      <c r="L995" s="196"/>
      <c r="M995" s="201"/>
      <c r="N995" s="202"/>
      <c r="O995" s="202"/>
      <c r="P995" s="202"/>
      <c r="Q995" s="202"/>
      <c r="R995" s="202"/>
      <c r="S995" s="202"/>
      <c r="T995" s="203"/>
      <c r="AT995" s="199" t="s">
        <v>178</v>
      </c>
      <c r="AU995" s="199" t="s">
        <v>81</v>
      </c>
      <c r="AV995" s="197" t="s">
        <v>79</v>
      </c>
      <c r="AW995" s="197" t="s">
        <v>35</v>
      </c>
      <c r="AX995" s="197" t="s">
        <v>71</v>
      </c>
      <c r="AY995" s="199" t="s">
        <v>169</v>
      </c>
    </row>
    <row r="996" spans="2:51" s="205" customFormat="1" ht="13.5">
      <c r="B996" s="204"/>
      <c r="D996" s="198" t="s">
        <v>178</v>
      </c>
      <c r="E996" s="206" t="s">
        <v>5</v>
      </c>
      <c r="F996" s="207" t="s">
        <v>1178</v>
      </c>
      <c r="H996" s="208">
        <v>-0.5</v>
      </c>
      <c r="L996" s="204"/>
      <c r="M996" s="209"/>
      <c r="N996" s="210"/>
      <c r="O996" s="210"/>
      <c r="P996" s="210"/>
      <c r="Q996" s="210"/>
      <c r="R996" s="210"/>
      <c r="S996" s="210"/>
      <c r="T996" s="211"/>
      <c r="AT996" s="206" t="s">
        <v>178</v>
      </c>
      <c r="AU996" s="206" t="s">
        <v>81</v>
      </c>
      <c r="AV996" s="205" t="s">
        <v>81</v>
      </c>
      <c r="AW996" s="205" t="s">
        <v>35</v>
      </c>
      <c r="AX996" s="205" t="s">
        <v>71</v>
      </c>
      <c r="AY996" s="206" t="s">
        <v>169</v>
      </c>
    </row>
    <row r="997" spans="2:51" s="213" customFormat="1" ht="13.5">
      <c r="B997" s="212"/>
      <c r="D997" s="198" t="s">
        <v>178</v>
      </c>
      <c r="E997" s="214" t="s">
        <v>5</v>
      </c>
      <c r="F997" s="215" t="s">
        <v>181</v>
      </c>
      <c r="H997" s="216">
        <v>16.06</v>
      </c>
      <c r="L997" s="212"/>
      <c r="M997" s="217"/>
      <c r="N997" s="218"/>
      <c r="O997" s="218"/>
      <c r="P997" s="218"/>
      <c r="Q997" s="218"/>
      <c r="R997" s="218"/>
      <c r="S997" s="218"/>
      <c r="T997" s="219"/>
      <c r="AT997" s="214" t="s">
        <v>178</v>
      </c>
      <c r="AU997" s="214" t="s">
        <v>81</v>
      </c>
      <c r="AV997" s="213" t="s">
        <v>176</v>
      </c>
      <c r="AW997" s="213" t="s">
        <v>35</v>
      </c>
      <c r="AX997" s="213" t="s">
        <v>79</v>
      </c>
      <c r="AY997" s="214" t="s">
        <v>169</v>
      </c>
    </row>
    <row r="998" spans="2:65" s="103" customFormat="1" ht="51" customHeight="1">
      <c r="B998" s="104"/>
      <c r="C998" s="185">
        <f>MAX($C$106:C997)+1</f>
        <v>187</v>
      </c>
      <c r="D998" s="185" t="s">
        <v>171</v>
      </c>
      <c r="E998" s="186" t="s">
        <v>1179</v>
      </c>
      <c r="F998" s="187" t="s">
        <v>1180</v>
      </c>
      <c r="G998" s="188" t="s">
        <v>188</v>
      </c>
      <c r="H998" s="189">
        <v>13.184</v>
      </c>
      <c r="I998" s="87"/>
      <c r="J998" s="190">
        <f>ROUND(I998*H998,2)</f>
        <v>0</v>
      </c>
      <c r="K998" s="187" t="s">
        <v>175</v>
      </c>
      <c r="L998" s="104"/>
      <c r="M998" s="191" t="s">
        <v>5</v>
      </c>
      <c r="N998" s="192" t="s">
        <v>42</v>
      </c>
      <c r="O998" s="105"/>
      <c r="P998" s="193">
        <f>O998*H998</f>
        <v>0</v>
      </c>
      <c r="Q998" s="193">
        <v>0.05403</v>
      </c>
      <c r="R998" s="193">
        <f>Q998*H998</f>
        <v>0.71233152</v>
      </c>
      <c r="S998" s="193">
        <v>0</v>
      </c>
      <c r="T998" s="194">
        <f>S998*H998</f>
        <v>0</v>
      </c>
      <c r="AR998" s="93" t="s">
        <v>266</v>
      </c>
      <c r="AT998" s="93" t="s">
        <v>171</v>
      </c>
      <c r="AU998" s="93" t="s">
        <v>81</v>
      </c>
      <c r="AY998" s="93" t="s">
        <v>169</v>
      </c>
      <c r="BE998" s="195">
        <f>IF(N998="základní",J998,0)</f>
        <v>0</v>
      </c>
      <c r="BF998" s="195">
        <f>IF(N998="snížená",J998,0)</f>
        <v>0</v>
      </c>
      <c r="BG998" s="195">
        <f>IF(N998="zákl. přenesená",J998,0)</f>
        <v>0</v>
      </c>
      <c r="BH998" s="195">
        <f>IF(N998="sníž. přenesená",J998,0)</f>
        <v>0</v>
      </c>
      <c r="BI998" s="195">
        <f>IF(N998="nulová",J998,0)</f>
        <v>0</v>
      </c>
      <c r="BJ998" s="93" t="s">
        <v>79</v>
      </c>
      <c r="BK998" s="195">
        <f>ROUND(I998*H998,2)</f>
        <v>0</v>
      </c>
      <c r="BL998" s="93" t="s">
        <v>266</v>
      </c>
      <c r="BM998" s="93" t="s">
        <v>1181</v>
      </c>
    </row>
    <row r="999" spans="2:47" s="103" customFormat="1" ht="135">
      <c r="B999" s="104"/>
      <c r="D999" s="198" t="s">
        <v>207</v>
      </c>
      <c r="F999" s="220" t="s">
        <v>1146</v>
      </c>
      <c r="L999" s="104"/>
      <c r="M999" s="221"/>
      <c r="N999" s="105"/>
      <c r="O999" s="105"/>
      <c r="P999" s="105"/>
      <c r="Q999" s="105"/>
      <c r="R999" s="105"/>
      <c r="S999" s="105"/>
      <c r="T999" s="222"/>
      <c r="AT999" s="93" t="s">
        <v>207</v>
      </c>
      <c r="AU999" s="93" t="s">
        <v>81</v>
      </c>
    </row>
    <row r="1000" spans="2:51" s="197" customFormat="1" ht="13.5">
      <c r="B1000" s="196"/>
      <c r="D1000" s="198" t="s">
        <v>178</v>
      </c>
      <c r="E1000" s="199" t="s">
        <v>5</v>
      </c>
      <c r="F1000" s="200" t="s">
        <v>1182</v>
      </c>
      <c r="H1000" s="199" t="s">
        <v>5</v>
      </c>
      <c r="L1000" s="196"/>
      <c r="M1000" s="201"/>
      <c r="N1000" s="202"/>
      <c r="O1000" s="202"/>
      <c r="P1000" s="202"/>
      <c r="Q1000" s="202"/>
      <c r="R1000" s="202"/>
      <c r="S1000" s="202"/>
      <c r="T1000" s="203"/>
      <c r="AT1000" s="199" t="s">
        <v>178</v>
      </c>
      <c r="AU1000" s="199" t="s">
        <v>81</v>
      </c>
      <c r="AV1000" s="197" t="s">
        <v>79</v>
      </c>
      <c r="AW1000" s="197" t="s">
        <v>35</v>
      </c>
      <c r="AX1000" s="197" t="s">
        <v>71</v>
      </c>
      <c r="AY1000" s="199" t="s">
        <v>169</v>
      </c>
    </row>
    <row r="1001" spans="2:51" s="205" customFormat="1" ht="13.5">
      <c r="B1001" s="204"/>
      <c r="D1001" s="198" t="s">
        <v>178</v>
      </c>
      <c r="E1001" s="206" t="s">
        <v>5</v>
      </c>
      <c r="F1001" s="207" t="s">
        <v>1183</v>
      </c>
      <c r="H1001" s="208">
        <v>6.48</v>
      </c>
      <c r="L1001" s="204"/>
      <c r="M1001" s="209"/>
      <c r="N1001" s="210"/>
      <c r="O1001" s="210"/>
      <c r="P1001" s="210"/>
      <c r="Q1001" s="210"/>
      <c r="R1001" s="210"/>
      <c r="S1001" s="210"/>
      <c r="T1001" s="211"/>
      <c r="AT1001" s="206" t="s">
        <v>178</v>
      </c>
      <c r="AU1001" s="206" t="s">
        <v>81</v>
      </c>
      <c r="AV1001" s="205" t="s">
        <v>81</v>
      </c>
      <c r="AW1001" s="205" t="s">
        <v>35</v>
      </c>
      <c r="AX1001" s="205" t="s">
        <v>71</v>
      </c>
      <c r="AY1001" s="206" t="s">
        <v>169</v>
      </c>
    </row>
    <row r="1002" spans="2:51" s="205" customFormat="1" ht="13.5">
      <c r="B1002" s="204"/>
      <c r="D1002" s="198" t="s">
        <v>178</v>
      </c>
      <c r="E1002" s="206" t="s">
        <v>5</v>
      </c>
      <c r="F1002" s="207" t="s">
        <v>1184</v>
      </c>
      <c r="H1002" s="208">
        <v>8.28</v>
      </c>
      <c r="L1002" s="204"/>
      <c r="M1002" s="209"/>
      <c r="N1002" s="210"/>
      <c r="O1002" s="210"/>
      <c r="P1002" s="210"/>
      <c r="Q1002" s="210"/>
      <c r="R1002" s="210"/>
      <c r="S1002" s="210"/>
      <c r="T1002" s="211"/>
      <c r="AT1002" s="206" t="s">
        <v>178</v>
      </c>
      <c r="AU1002" s="206" t="s">
        <v>81</v>
      </c>
      <c r="AV1002" s="205" t="s">
        <v>81</v>
      </c>
      <c r="AW1002" s="205" t="s">
        <v>35</v>
      </c>
      <c r="AX1002" s="205" t="s">
        <v>71</v>
      </c>
      <c r="AY1002" s="206" t="s">
        <v>169</v>
      </c>
    </row>
    <row r="1003" spans="2:51" s="197" customFormat="1" ht="13.5">
      <c r="B1003" s="196"/>
      <c r="D1003" s="198" t="s">
        <v>178</v>
      </c>
      <c r="E1003" s="199" t="s">
        <v>5</v>
      </c>
      <c r="F1003" s="200" t="s">
        <v>497</v>
      </c>
      <c r="H1003" s="199" t="s">
        <v>5</v>
      </c>
      <c r="L1003" s="196"/>
      <c r="M1003" s="201"/>
      <c r="N1003" s="202"/>
      <c r="O1003" s="202"/>
      <c r="P1003" s="202"/>
      <c r="Q1003" s="202"/>
      <c r="R1003" s="202"/>
      <c r="S1003" s="202"/>
      <c r="T1003" s="203"/>
      <c r="AT1003" s="199" t="s">
        <v>178</v>
      </c>
      <c r="AU1003" s="199" t="s">
        <v>81</v>
      </c>
      <c r="AV1003" s="197" t="s">
        <v>79</v>
      </c>
      <c r="AW1003" s="197" t="s">
        <v>35</v>
      </c>
      <c r="AX1003" s="197" t="s">
        <v>71</v>
      </c>
      <c r="AY1003" s="199" t="s">
        <v>169</v>
      </c>
    </row>
    <row r="1004" spans="2:51" s="205" customFormat="1" ht="13.5">
      <c r="B1004" s="204"/>
      <c r="D1004" s="198" t="s">
        <v>178</v>
      </c>
      <c r="E1004" s="206" t="s">
        <v>5</v>
      </c>
      <c r="F1004" s="207" t="s">
        <v>521</v>
      </c>
      <c r="H1004" s="208">
        <v>-1.576</v>
      </c>
      <c r="L1004" s="204"/>
      <c r="M1004" s="209"/>
      <c r="N1004" s="210"/>
      <c r="O1004" s="210"/>
      <c r="P1004" s="210"/>
      <c r="Q1004" s="210"/>
      <c r="R1004" s="210"/>
      <c r="S1004" s="210"/>
      <c r="T1004" s="211"/>
      <c r="AT1004" s="206" t="s">
        <v>178</v>
      </c>
      <c r="AU1004" s="206" t="s">
        <v>81</v>
      </c>
      <c r="AV1004" s="205" t="s">
        <v>81</v>
      </c>
      <c r="AW1004" s="205" t="s">
        <v>35</v>
      </c>
      <c r="AX1004" s="205" t="s">
        <v>71</v>
      </c>
      <c r="AY1004" s="206" t="s">
        <v>169</v>
      </c>
    </row>
    <row r="1005" spans="2:51" s="213" customFormat="1" ht="13.5">
      <c r="B1005" s="212"/>
      <c r="D1005" s="198" t="s">
        <v>178</v>
      </c>
      <c r="E1005" s="214" t="s">
        <v>5</v>
      </c>
      <c r="F1005" s="215" t="s">
        <v>181</v>
      </c>
      <c r="H1005" s="216">
        <v>13.184</v>
      </c>
      <c r="L1005" s="212"/>
      <c r="M1005" s="217"/>
      <c r="N1005" s="218"/>
      <c r="O1005" s="218"/>
      <c r="P1005" s="218"/>
      <c r="Q1005" s="218"/>
      <c r="R1005" s="218"/>
      <c r="S1005" s="218"/>
      <c r="T1005" s="219"/>
      <c r="AT1005" s="214" t="s">
        <v>178</v>
      </c>
      <c r="AU1005" s="214" t="s">
        <v>81</v>
      </c>
      <c r="AV1005" s="213" t="s">
        <v>176</v>
      </c>
      <c r="AW1005" s="213" t="s">
        <v>35</v>
      </c>
      <c r="AX1005" s="213" t="s">
        <v>79</v>
      </c>
      <c r="AY1005" s="214" t="s">
        <v>169</v>
      </c>
    </row>
    <row r="1006" spans="2:65" s="103" customFormat="1" ht="25.5" customHeight="1">
      <c r="B1006" s="104"/>
      <c r="C1006" s="185">
        <f>MAX($C$106:C1005)+1</f>
        <v>188</v>
      </c>
      <c r="D1006" s="185" t="s">
        <v>171</v>
      </c>
      <c r="E1006" s="186" t="s">
        <v>1185</v>
      </c>
      <c r="F1006" s="187" t="s">
        <v>1186</v>
      </c>
      <c r="G1006" s="188" t="s">
        <v>188</v>
      </c>
      <c r="H1006" s="189">
        <v>116.491</v>
      </c>
      <c r="I1006" s="87"/>
      <c r="J1006" s="190">
        <f>ROUND(I1006*H1006,2)</f>
        <v>0</v>
      </c>
      <c r="K1006" s="187" t="s">
        <v>5</v>
      </c>
      <c r="L1006" s="104"/>
      <c r="M1006" s="191" t="s">
        <v>5</v>
      </c>
      <c r="N1006" s="192" t="s">
        <v>42</v>
      </c>
      <c r="O1006" s="105"/>
      <c r="P1006" s="193">
        <f>O1006*H1006</f>
        <v>0</v>
      </c>
      <c r="Q1006" s="193">
        <v>0.05403</v>
      </c>
      <c r="R1006" s="193">
        <f>Q1006*H1006</f>
        <v>6.29400873</v>
      </c>
      <c r="S1006" s="193">
        <v>0</v>
      </c>
      <c r="T1006" s="194">
        <f>S1006*H1006</f>
        <v>0</v>
      </c>
      <c r="AR1006" s="93" t="s">
        <v>266</v>
      </c>
      <c r="AT1006" s="93" t="s">
        <v>171</v>
      </c>
      <c r="AU1006" s="93" t="s">
        <v>81</v>
      </c>
      <c r="AY1006" s="93" t="s">
        <v>169</v>
      </c>
      <c r="BE1006" s="195">
        <f>IF(N1006="základní",J1006,0)</f>
        <v>0</v>
      </c>
      <c r="BF1006" s="195">
        <f>IF(N1006="snížená",J1006,0)</f>
        <v>0</v>
      </c>
      <c r="BG1006" s="195">
        <f>IF(N1006="zákl. přenesená",J1006,0)</f>
        <v>0</v>
      </c>
      <c r="BH1006" s="195">
        <f>IF(N1006="sníž. přenesená",J1006,0)</f>
        <v>0</v>
      </c>
      <c r="BI1006" s="195">
        <f>IF(N1006="nulová",J1006,0)</f>
        <v>0</v>
      </c>
      <c r="BJ1006" s="93" t="s">
        <v>79</v>
      </c>
      <c r="BK1006" s="195">
        <f>ROUND(I1006*H1006,2)</f>
        <v>0</v>
      </c>
      <c r="BL1006" s="93" t="s">
        <v>266</v>
      </c>
      <c r="BM1006" s="93" t="s">
        <v>1187</v>
      </c>
    </row>
    <row r="1007" spans="2:47" s="103" customFormat="1" ht="135">
      <c r="B1007" s="104"/>
      <c r="D1007" s="198" t="s">
        <v>207</v>
      </c>
      <c r="F1007" s="220" t="s">
        <v>1146</v>
      </c>
      <c r="L1007" s="104"/>
      <c r="M1007" s="221"/>
      <c r="N1007" s="105"/>
      <c r="O1007" s="105"/>
      <c r="P1007" s="105"/>
      <c r="Q1007" s="105"/>
      <c r="R1007" s="105"/>
      <c r="S1007" s="105"/>
      <c r="T1007" s="222"/>
      <c r="AT1007" s="93" t="s">
        <v>207</v>
      </c>
      <c r="AU1007" s="93" t="s">
        <v>81</v>
      </c>
    </row>
    <row r="1008" spans="2:51" s="197" customFormat="1" ht="13.5">
      <c r="B1008" s="196"/>
      <c r="D1008" s="198" t="s">
        <v>178</v>
      </c>
      <c r="E1008" s="199" t="s">
        <v>5</v>
      </c>
      <c r="F1008" s="200" t="s">
        <v>1188</v>
      </c>
      <c r="H1008" s="199" t="s">
        <v>5</v>
      </c>
      <c r="L1008" s="196"/>
      <c r="M1008" s="201"/>
      <c r="N1008" s="202"/>
      <c r="O1008" s="202"/>
      <c r="P1008" s="202"/>
      <c r="Q1008" s="202"/>
      <c r="R1008" s="202"/>
      <c r="S1008" s="202"/>
      <c r="T1008" s="203"/>
      <c r="AT1008" s="199" t="s">
        <v>178</v>
      </c>
      <c r="AU1008" s="199" t="s">
        <v>81</v>
      </c>
      <c r="AV1008" s="197" t="s">
        <v>79</v>
      </c>
      <c r="AW1008" s="197" t="s">
        <v>35</v>
      </c>
      <c r="AX1008" s="197" t="s">
        <v>71</v>
      </c>
      <c r="AY1008" s="199" t="s">
        <v>169</v>
      </c>
    </row>
    <row r="1009" spans="2:51" s="205" customFormat="1" ht="13.5">
      <c r="B1009" s="204"/>
      <c r="D1009" s="198" t="s">
        <v>178</v>
      </c>
      <c r="E1009" s="206" t="s">
        <v>5</v>
      </c>
      <c r="F1009" s="207" t="s">
        <v>1189</v>
      </c>
      <c r="H1009" s="208">
        <v>28.872</v>
      </c>
      <c r="L1009" s="204"/>
      <c r="M1009" s="209"/>
      <c r="N1009" s="210"/>
      <c r="O1009" s="210"/>
      <c r="P1009" s="210"/>
      <c r="Q1009" s="210"/>
      <c r="R1009" s="210"/>
      <c r="S1009" s="210"/>
      <c r="T1009" s="211"/>
      <c r="AT1009" s="206" t="s">
        <v>178</v>
      </c>
      <c r="AU1009" s="206" t="s">
        <v>81</v>
      </c>
      <c r="AV1009" s="205" t="s">
        <v>81</v>
      </c>
      <c r="AW1009" s="205" t="s">
        <v>35</v>
      </c>
      <c r="AX1009" s="205" t="s">
        <v>71</v>
      </c>
      <c r="AY1009" s="206" t="s">
        <v>169</v>
      </c>
    </row>
    <row r="1010" spans="2:51" s="205" customFormat="1" ht="13.5">
      <c r="B1010" s="204"/>
      <c r="D1010" s="198" t="s">
        <v>178</v>
      </c>
      <c r="E1010" s="206" t="s">
        <v>5</v>
      </c>
      <c r="F1010" s="207" t="s">
        <v>1190</v>
      </c>
      <c r="H1010" s="208">
        <v>4.68</v>
      </c>
      <c r="L1010" s="204"/>
      <c r="M1010" s="209"/>
      <c r="N1010" s="210"/>
      <c r="O1010" s="210"/>
      <c r="P1010" s="210"/>
      <c r="Q1010" s="210"/>
      <c r="R1010" s="210"/>
      <c r="S1010" s="210"/>
      <c r="T1010" s="211"/>
      <c r="AT1010" s="206" t="s">
        <v>178</v>
      </c>
      <c r="AU1010" s="206" t="s">
        <v>81</v>
      </c>
      <c r="AV1010" s="205" t="s">
        <v>81</v>
      </c>
      <c r="AW1010" s="205" t="s">
        <v>35</v>
      </c>
      <c r="AX1010" s="205" t="s">
        <v>71</v>
      </c>
      <c r="AY1010" s="206" t="s">
        <v>169</v>
      </c>
    </row>
    <row r="1011" spans="2:51" s="205" customFormat="1" ht="13.5">
      <c r="B1011" s="204"/>
      <c r="D1011" s="198" t="s">
        <v>178</v>
      </c>
      <c r="E1011" s="206" t="s">
        <v>5</v>
      </c>
      <c r="F1011" s="207" t="s">
        <v>1191</v>
      </c>
      <c r="H1011" s="208">
        <v>6.444</v>
      </c>
      <c r="L1011" s="204"/>
      <c r="M1011" s="209"/>
      <c r="N1011" s="210"/>
      <c r="O1011" s="210"/>
      <c r="P1011" s="210"/>
      <c r="Q1011" s="210"/>
      <c r="R1011" s="210"/>
      <c r="S1011" s="210"/>
      <c r="T1011" s="211"/>
      <c r="AT1011" s="206" t="s">
        <v>178</v>
      </c>
      <c r="AU1011" s="206" t="s">
        <v>81</v>
      </c>
      <c r="AV1011" s="205" t="s">
        <v>81</v>
      </c>
      <c r="AW1011" s="205" t="s">
        <v>35</v>
      </c>
      <c r="AX1011" s="205" t="s">
        <v>71</v>
      </c>
      <c r="AY1011" s="206" t="s">
        <v>169</v>
      </c>
    </row>
    <row r="1012" spans="2:51" s="205" customFormat="1" ht="13.5">
      <c r="B1012" s="204"/>
      <c r="D1012" s="198" t="s">
        <v>178</v>
      </c>
      <c r="E1012" s="206" t="s">
        <v>5</v>
      </c>
      <c r="F1012" s="207" t="s">
        <v>1192</v>
      </c>
      <c r="H1012" s="208">
        <v>33.048</v>
      </c>
      <c r="L1012" s="204"/>
      <c r="M1012" s="209"/>
      <c r="N1012" s="210"/>
      <c r="O1012" s="210"/>
      <c r="P1012" s="210"/>
      <c r="Q1012" s="210"/>
      <c r="R1012" s="210"/>
      <c r="S1012" s="210"/>
      <c r="T1012" s="211"/>
      <c r="AT1012" s="206" t="s">
        <v>178</v>
      </c>
      <c r="AU1012" s="206" t="s">
        <v>81</v>
      </c>
      <c r="AV1012" s="205" t="s">
        <v>81</v>
      </c>
      <c r="AW1012" s="205" t="s">
        <v>35</v>
      </c>
      <c r="AX1012" s="205" t="s">
        <v>71</v>
      </c>
      <c r="AY1012" s="206" t="s">
        <v>169</v>
      </c>
    </row>
    <row r="1013" spans="2:51" s="205" customFormat="1" ht="13.5">
      <c r="B1013" s="204"/>
      <c r="D1013" s="198" t="s">
        <v>178</v>
      </c>
      <c r="E1013" s="206" t="s">
        <v>5</v>
      </c>
      <c r="F1013" s="207" t="s">
        <v>1193</v>
      </c>
      <c r="H1013" s="208">
        <v>10.98</v>
      </c>
      <c r="L1013" s="204"/>
      <c r="M1013" s="209"/>
      <c r="N1013" s="210"/>
      <c r="O1013" s="210"/>
      <c r="P1013" s="210"/>
      <c r="Q1013" s="210"/>
      <c r="R1013" s="210"/>
      <c r="S1013" s="210"/>
      <c r="T1013" s="211"/>
      <c r="AT1013" s="206" t="s">
        <v>178</v>
      </c>
      <c r="AU1013" s="206" t="s">
        <v>81</v>
      </c>
      <c r="AV1013" s="205" t="s">
        <v>81</v>
      </c>
      <c r="AW1013" s="205" t="s">
        <v>35</v>
      </c>
      <c r="AX1013" s="205" t="s">
        <v>71</v>
      </c>
      <c r="AY1013" s="206" t="s">
        <v>169</v>
      </c>
    </row>
    <row r="1014" spans="2:51" s="205" customFormat="1" ht="13.5">
      <c r="B1014" s="204"/>
      <c r="D1014" s="198" t="s">
        <v>178</v>
      </c>
      <c r="E1014" s="206" t="s">
        <v>5</v>
      </c>
      <c r="F1014" s="207" t="s">
        <v>1194</v>
      </c>
      <c r="H1014" s="208">
        <v>18</v>
      </c>
      <c r="L1014" s="204"/>
      <c r="M1014" s="209"/>
      <c r="N1014" s="210"/>
      <c r="O1014" s="210"/>
      <c r="P1014" s="210"/>
      <c r="Q1014" s="210"/>
      <c r="R1014" s="210"/>
      <c r="S1014" s="210"/>
      <c r="T1014" s="211"/>
      <c r="AT1014" s="206" t="s">
        <v>178</v>
      </c>
      <c r="AU1014" s="206" t="s">
        <v>81</v>
      </c>
      <c r="AV1014" s="205" t="s">
        <v>81</v>
      </c>
      <c r="AW1014" s="205" t="s">
        <v>35</v>
      </c>
      <c r="AX1014" s="205" t="s">
        <v>71</v>
      </c>
      <c r="AY1014" s="206" t="s">
        <v>169</v>
      </c>
    </row>
    <row r="1015" spans="2:51" s="205" customFormat="1" ht="13.5">
      <c r="B1015" s="204"/>
      <c r="D1015" s="198" t="s">
        <v>178</v>
      </c>
      <c r="E1015" s="206" t="s">
        <v>5</v>
      </c>
      <c r="F1015" s="207" t="s">
        <v>1195</v>
      </c>
      <c r="H1015" s="208">
        <v>9.9</v>
      </c>
      <c r="L1015" s="204"/>
      <c r="M1015" s="209"/>
      <c r="N1015" s="210"/>
      <c r="O1015" s="210"/>
      <c r="P1015" s="210"/>
      <c r="Q1015" s="210"/>
      <c r="R1015" s="210"/>
      <c r="S1015" s="210"/>
      <c r="T1015" s="211"/>
      <c r="AT1015" s="206" t="s">
        <v>178</v>
      </c>
      <c r="AU1015" s="206" t="s">
        <v>81</v>
      </c>
      <c r="AV1015" s="205" t="s">
        <v>81</v>
      </c>
      <c r="AW1015" s="205" t="s">
        <v>35</v>
      </c>
      <c r="AX1015" s="205" t="s">
        <v>71</v>
      </c>
      <c r="AY1015" s="206" t="s">
        <v>169</v>
      </c>
    </row>
    <row r="1016" spans="2:51" s="205" customFormat="1" ht="13.5">
      <c r="B1016" s="204"/>
      <c r="D1016" s="198" t="s">
        <v>178</v>
      </c>
      <c r="E1016" s="206" t="s">
        <v>5</v>
      </c>
      <c r="F1016" s="207" t="s">
        <v>1196</v>
      </c>
      <c r="H1016" s="208">
        <v>7.92</v>
      </c>
      <c r="L1016" s="204"/>
      <c r="M1016" s="209"/>
      <c r="N1016" s="210"/>
      <c r="O1016" s="210"/>
      <c r="P1016" s="210"/>
      <c r="Q1016" s="210"/>
      <c r="R1016" s="210"/>
      <c r="S1016" s="210"/>
      <c r="T1016" s="211"/>
      <c r="AT1016" s="206" t="s">
        <v>178</v>
      </c>
      <c r="AU1016" s="206" t="s">
        <v>81</v>
      </c>
      <c r="AV1016" s="205" t="s">
        <v>81</v>
      </c>
      <c r="AW1016" s="205" t="s">
        <v>35</v>
      </c>
      <c r="AX1016" s="205" t="s">
        <v>71</v>
      </c>
      <c r="AY1016" s="206" t="s">
        <v>169</v>
      </c>
    </row>
    <row r="1017" spans="2:51" s="205" customFormat="1" ht="13.5">
      <c r="B1017" s="204"/>
      <c r="D1017" s="198" t="s">
        <v>178</v>
      </c>
      <c r="E1017" s="206" t="s">
        <v>5</v>
      </c>
      <c r="F1017" s="207" t="s">
        <v>1197</v>
      </c>
      <c r="H1017" s="208">
        <v>6.3</v>
      </c>
      <c r="L1017" s="204"/>
      <c r="M1017" s="209"/>
      <c r="N1017" s="210"/>
      <c r="O1017" s="210"/>
      <c r="P1017" s="210"/>
      <c r="Q1017" s="210"/>
      <c r="R1017" s="210"/>
      <c r="S1017" s="210"/>
      <c r="T1017" s="211"/>
      <c r="AT1017" s="206" t="s">
        <v>178</v>
      </c>
      <c r="AU1017" s="206" t="s">
        <v>81</v>
      </c>
      <c r="AV1017" s="205" t="s">
        <v>81</v>
      </c>
      <c r="AW1017" s="205" t="s">
        <v>35</v>
      </c>
      <c r="AX1017" s="205" t="s">
        <v>71</v>
      </c>
      <c r="AY1017" s="206" t="s">
        <v>169</v>
      </c>
    </row>
    <row r="1018" spans="2:51" s="197" customFormat="1" ht="13.5">
      <c r="B1018" s="196"/>
      <c r="D1018" s="198" t="s">
        <v>178</v>
      </c>
      <c r="E1018" s="199" t="s">
        <v>5</v>
      </c>
      <c r="F1018" s="200" t="s">
        <v>497</v>
      </c>
      <c r="H1018" s="199" t="s">
        <v>5</v>
      </c>
      <c r="L1018" s="196"/>
      <c r="M1018" s="201"/>
      <c r="N1018" s="202"/>
      <c r="O1018" s="202"/>
      <c r="P1018" s="202"/>
      <c r="Q1018" s="202"/>
      <c r="R1018" s="202"/>
      <c r="S1018" s="202"/>
      <c r="T1018" s="203"/>
      <c r="AT1018" s="199" t="s">
        <v>178</v>
      </c>
      <c r="AU1018" s="199" t="s">
        <v>81</v>
      </c>
      <c r="AV1018" s="197" t="s">
        <v>79</v>
      </c>
      <c r="AW1018" s="197" t="s">
        <v>35</v>
      </c>
      <c r="AX1018" s="197" t="s">
        <v>71</v>
      </c>
      <c r="AY1018" s="199" t="s">
        <v>169</v>
      </c>
    </row>
    <row r="1019" spans="2:51" s="205" customFormat="1" ht="13.5">
      <c r="B1019" s="204"/>
      <c r="D1019" s="198" t="s">
        <v>178</v>
      </c>
      <c r="E1019" s="206" t="s">
        <v>5</v>
      </c>
      <c r="F1019" s="207" t="s">
        <v>1198</v>
      </c>
      <c r="H1019" s="208">
        <v>-1.379</v>
      </c>
      <c r="L1019" s="204"/>
      <c r="M1019" s="209"/>
      <c r="N1019" s="210"/>
      <c r="O1019" s="210"/>
      <c r="P1019" s="210"/>
      <c r="Q1019" s="210"/>
      <c r="R1019" s="210"/>
      <c r="S1019" s="210"/>
      <c r="T1019" s="211"/>
      <c r="AT1019" s="206" t="s">
        <v>178</v>
      </c>
      <c r="AU1019" s="206" t="s">
        <v>81</v>
      </c>
      <c r="AV1019" s="205" t="s">
        <v>81</v>
      </c>
      <c r="AW1019" s="205" t="s">
        <v>35</v>
      </c>
      <c r="AX1019" s="205" t="s">
        <v>71</v>
      </c>
      <c r="AY1019" s="206" t="s">
        <v>169</v>
      </c>
    </row>
    <row r="1020" spans="2:51" s="205" customFormat="1" ht="13.5">
      <c r="B1020" s="204"/>
      <c r="D1020" s="198" t="s">
        <v>178</v>
      </c>
      <c r="E1020" s="206" t="s">
        <v>5</v>
      </c>
      <c r="F1020" s="207" t="s">
        <v>514</v>
      </c>
      <c r="H1020" s="208">
        <v>-4.728</v>
      </c>
      <c r="L1020" s="204"/>
      <c r="M1020" s="209"/>
      <c r="N1020" s="210"/>
      <c r="O1020" s="210"/>
      <c r="P1020" s="210"/>
      <c r="Q1020" s="210"/>
      <c r="R1020" s="210"/>
      <c r="S1020" s="210"/>
      <c r="T1020" s="211"/>
      <c r="AT1020" s="206" t="s">
        <v>178</v>
      </c>
      <c r="AU1020" s="206" t="s">
        <v>81</v>
      </c>
      <c r="AV1020" s="205" t="s">
        <v>81</v>
      </c>
      <c r="AW1020" s="205" t="s">
        <v>35</v>
      </c>
      <c r="AX1020" s="205" t="s">
        <v>71</v>
      </c>
      <c r="AY1020" s="206" t="s">
        <v>169</v>
      </c>
    </row>
    <row r="1021" spans="2:51" s="205" customFormat="1" ht="13.5">
      <c r="B1021" s="204"/>
      <c r="D1021" s="198" t="s">
        <v>178</v>
      </c>
      <c r="E1021" s="206" t="s">
        <v>5</v>
      </c>
      <c r="F1021" s="207" t="s">
        <v>1199</v>
      </c>
      <c r="H1021" s="208">
        <v>-3.546</v>
      </c>
      <c r="L1021" s="204"/>
      <c r="M1021" s="209"/>
      <c r="N1021" s="210"/>
      <c r="O1021" s="210"/>
      <c r="P1021" s="210"/>
      <c r="Q1021" s="210"/>
      <c r="R1021" s="210"/>
      <c r="S1021" s="210"/>
      <c r="T1021" s="211"/>
      <c r="AT1021" s="206" t="s">
        <v>178</v>
      </c>
      <c r="AU1021" s="206" t="s">
        <v>81</v>
      </c>
      <c r="AV1021" s="205" t="s">
        <v>81</v>
      </c>
      <c r="AW1021" s="205" t="s">
        <v>35</v>
      </c>
      <c r="AX1021" s="205" t="s">
        <v>71</v>
      </c>
      <c r="AY1021" s="206" t="s">
        <v>169</v>
      </c>
    </row>
    <row r="1022" spans="2:51" s="213" customFormat="1" ht="13.5">
      <c r="B1022" s="212"/>
      <c r="D1022" s="198" t="s">
        <v>178</v>
      </c>
      <c r="E1022" s="214" t="s">
        <v>5</v>
      </c>
      <c r="F1022" s="215" t="s">
        <v>181</v>
      </c>
      <c r="H1022" s="216">
        <v>116.491</v>
      </c>
      <c r="L1022" s="212"/>
      <c r="M1022" s="217"/>
      <c r="N1022" s="218"/>
      <c r="O1022" s="218"/>
      <c r="P1022" s="218"/>
      <c r="Q1022" s="218"/>
      <c r="R1022" s="218"/>
      <c r="S1022" s="218"/>
      <c r="T1022" s="219"/>
      <c r="AT1022" s="214" t="s">
        <v>178</v>
      </c>
      <c r="AU1022" s="214" t="s">
        <v>81</v>
      </c>
      <c r="AV1022" s="213" t="s">
        <v>176</v>
      </c>
      <c r="AW1022" s="213" t="s">
        <v>35</v>
      </c>
      <c r="AX1022" s="213" t="s">
        <v>79</v>
      </c>
      <c r="AY1022" s="214" t="s">
        <v>169</v>
      </c>
    </row>
    <row r="1023" spans="2:65" s="103" customFormat="1" ht="25.5" customHeight="1">
      <c r="B1023" s="104"/>
      <c r="C1023" s="185">
        <f>MAX($C$106:C1022)+1</f>
        <v>189</v>
      </c>
      <c r="D1023" s="185" t="s">
        <v>171</v>
      </c>
      <c r="E1023" s="186" t="s">
        <v>1200</v>
      </c>
      <c r="F1023" s="187" t="s">
        <v>1201</v>
      </c>
      <c r="G1023" s="188" t="s">
        <v>188</v>
      </c>
      <c r="H1023" s="189">
        <v>8.417</v>
      </c>
      <c r="I1023" s="87"/>
      <c r="J1023" s="190">
        <f>ROUND(I1023*H1023,2)</f>
        <v>0</v>
      </c>
      <c r="K1023" s="187" t="s">
        <v>5</v>
      </c>
      <c r="L1023" s="104"/>
      <c r="M1023" s="191" t="s">
        <v>5</v>
      </c>
      <c r="N1023" s="192" t="s">
        <v>42</v>
      </c>
      <c r="O1023" s="105"/>
      <c r="P1023" s="193">
        <f>O1023*H1023</f>
        <v>0</v>
      </c>
      <c r="Q1023" s="193">
        <v>0.08376</v>
      </c>
      <c r="R1023" s="193">
        <f>Q1023*H1023</f>
        <v>0.70500792</v>
      </c>
      <c r="S1023" s="193">
        <v>0</v>
      </c>
      <c r="T1023" s="194">
        <f>S1023*H1023</f>
        <v>0</v>
      </c>
      <c r="AR1023" s="93" t="s">
        <v>266</v>
      </c>
      <c r="AT1023" s="93" t="s">
        <v>171</v>
      </c>
      <c r="AU1023" s="93" t="s">
        <v>81</v>
      </c>
      <c r="AY1023" s="93" t="s">
        <v>169</v>
      </c>
      <c r="BE1023" s="195">
        <f>IF(N1023="základní",J1023,0)</f>
        <v>0</v>
      </c>
      <c r="BF1023" s="195">
        <f>IF(N1023="snížená",J1023,0)</f>
        <v>0</v>
      </c>
      <c r="BG1023" s="195">
        <f>IF(N1023="zákl. přenesená",J1023,0)</f>
        <v>0</v>
      </c>
      <c r="BH1023" s="195">
        <f>IF(N1023="sníž. přenesená",J1023,0)</f>
        <v>0</v>
      </c>
      <c r="BI1023" s="195">
        <f>IF(N1023="nulová",J1023,0)</f>
        <v>0</v>
      </c>
      <c r="BJ1023" s="93" t="s">
        <v>79</v>
      </c>
      <c r="BK1023" s="195">
        <f>ROUND(I1023*H1023,2)</f>
        <v>0</v>
      </c>
      <c r="BL1023" s="93" t="s">
        <v>266</v>
      </c>
      <c r="BM1023" s="93" t="s">
        <v>1202</v>
      </c>
    </row>
    <row r="1024" spans="2:47" s="103" customFormat="1" ht="135">
      <c r="B1024" s="104"/>
      <c r="D1024" s="198" t="s">
        <v>207</v>
      </c>
      <c r="F1024" s="220" t="s">
        <v>1146</v>
      </c>
      <c r="L1024" s="104"/>
      <c r="M1024" s="221"/>
      <c r="N1024" s="105"/>
      <c r="O1024" s="105"/>
      <c r="P1024" s="105"/>
      <c r="Q1024" s="105"/>
      <c r="R1024" s="105"/>
      <c r="S1024" s="105"/>
      <c r="T1024" s="222"/>
      <c r="AT1024" s="93" t="s">
        <v>207</v>
      </c>
      <c r="AU1024" s="93" t="s">
        <v>81</v>
      </c>
    </row>
    <row r="1025" spans="2:51" s="197" customFormat="1" ht="13.5">
      <c r="B1025" s="196"/>
      <c r="D1025" s="198" t="s">
        <v>178</v>
      </c>
      <c r="E1025" s="199" t="s">
        <v>5</v>
      </c>
      <c r="F1025" s="200" t="s">
        <v>1203</v>
      </c>
      <c r="H1025" s="199" t="s">
        <v>5</v>
      </c>
      <c r="L1025" s="196"/>
      <c r="M1025" s="201"/>
      <c r="N1025" s="202"/>
      <c r="O1025" s="202"/>
      <c r="P1025" s="202"/>
      <c r="Q1025" s="202"/>
      <c r="R1025" s="202"/>
      <c r="S1025" s="202"/>
      <c r="T1025" s="203"/>
      <c r="AT1025" s="199" t="s">
        <v>178</v>
      </c>
      <c r="AU1025" s="199" t="s">
        <v>81</v>
      </c>
      <c r="AV1025" s="197" t="s">
        <v>79</v>
      </c>
      <c r="AW1025" s="197" t="s">
        <v>35</v>
      </c>
      <c r="AX1025" s="197" t="s">
        <v>71</v>
      </c>
      <c r="AY1025" s="199" t="s">
        <v>169</v>
      </c>
    </row>
    <row r="1026" spans="2:51" s="205" customFormat="1" ht="13.5">
      <c r="B1026" s="204"/>
      <c r="D1026" s="198" t="s">
        <v>178</v>
      </c>
      <c r="E1026" s="206" t="s">
        <v>5</v>
      </c>
      <c r="F1026" s="207" t="s">
        <v>1204</v>
      </c>
      <c r="H1026" s="208">
        <v>10.44</v>
      </c>
      <c r="L1026" s="204"/>
      <c r="M1026" s="209"/>
      <c r="N1026" s="210"/>
      <c r="O1026" s="210"/>
      <c r="P1026" s="210"/>
      <c r="Q1026" s="210"/>
      <c r="R1026" s="210"/>
      <c r="S1026" s="210"/>
      <c r="T1026" s="211"/>
      <c r="AT1026" s="206" t="s">
        <v>178</v>
      </c>
      <c r="AU1026" s="206" t="s">
        <v>81</v>
      </c>
      <c r="AV1026" s="205" t="s">
        <v>81</v>
      </c>
      <c r="AW1026" s="205" t="s">
        <v>35</v>
      </c>
      <c r="AX1026" s="205" t="s">
        <v>71</v>
      </c>
      <c r="AY1026" s="206" t="s">
        <v>169</v>
      </c>
    </row>
    <row r="1027" spans="2:51" s="197" customFormat="1" ht="13.5">
      <c r="B1027" s="196"/>
      <c r="D1027" s="198" t="s">
        <v>178</v>
      </c>
      <c r="E1027" s="199" t="s">
        <v>5</v>
      </c>
      <c r="F1027" s="200" t="s">
        <v>497</v>
      </c>
      <c r="H1027" s="199" t="s">
        <v>5</v>
      </c>
      <c r="L1027" s="196"/>
      <c r="M1027" s="201"/>
      <c r="N1027" s="202"/>
      <c r="O1027" s="202"/>
      <c r="P1027" s="202"/>
      <c r="Q1027" s="202"/>
      <c r="R1027" s="202"/>
      <c r="S1027" s="202"/>
      <c r="T1027" s="203"/>
      <c r="AT1027" s="199" t="s">
        <v>178</v>
      </c>
      <c r="AU1027" s="199" t="s">
        <v>81</v>
      </c>
      <c r="AV1027" s="197" t="s">
        <v>79</v>
      </c>
      <c r="AW1027" s="197" t="s">
        <v>35</v>
      </c>
      <c r="AX1027" s="197" t="s">
        <v>71</v>
      </c>
      <c r="AY1027" s="199" t="s">
        <v>169</v>
      </c>
    </row>
    <row r="1028" spans="2:51" s="205" customFormat="1" ht="13.5">
      <c r="B1028" s="204"/>
      <c r="D1028" s="198" t="s">
        <v>178</v>
      </c>
      <c r="E1028" s="206" t="s">
        <v>5</v>
      </c>
      <c r="F1028" s="207" t="s">
        <v>1166</v>
      </c>
      <c r="H1028" s="208">
        <v>-1.773</v>
      </c>
      <c r="L1028" s="204"/>
      <c r="M1028" s="209"/>
      <c r="N1028" s="210"/>
      <c r="O1028" s="210"/>
      <c r="P1028" s="210"/>
      <c r="Q1028" s="210"/>
      <c r="R1028" s="210"/>
      <c r="S1028" s="210"/>
      <c r="T1028" s="211"/>
      <c r="AT1028" s="206" t="s">
        <v>178</v>
      </c>
      <c r="AU1028" s="206" t="s">
        <v>81</v>
      </c>
      <c r="AV1028" s="205" t="s">
        <v>81</v>
      </c>
      <c r="AW1028" s="205" t="s">
        <v>35</v>
      </c>
      <c r="AX1028" s="205" t="s">
        <v>71</v>
      </c>
      <c r="AY1028" s="206" t="s">
        <v>169</v>
      </c>
    </row>
    <row r="1029" spans="2:51" s="205" customFormat="1" ht="13.5">
      <c r="B1029" s="204"/>
      <c r="D1029" s="198" t="s">
        <v>178</v>
      </c>
      <c r="E1029" s="206" t="s">
        <v>5</v>
      </c>
      <c r="F1029" s="207" t="s">
        <v>498</v>
      </c>
      <c r="H1029" s="208">
        <v>-0.25</v>
      </c>
      <c r="L1029" s="204"/>
      <c r="M1029" s="209"/>
      <c r="N1029" s="210"/>
      <c r="O1029" s="210"/>
      <c r="P1029" s="210"/>
      <c r="Q1029" s="210"/>
      <c r="R1029" s="210"/>
      <c r="S1029" s="210"/>
      <c r="T1029" s="211"/>
      <c r="AT1029" s="206" t="s">
        <v>178</v>
      </c>
      <c r="AU1029" s="206" t="s">
        <v>81</v>
      </c>
      <c r="AV1029" s="205" t="s">
        <v>81</v>
      </c>
      <c r="AW1029" s="205" t="s">
        <v>35</v>
      </c>
      <c r="AX1029" s="205" t="s">
        <v>71</v>
      </c>
      <c r="AY1029" s="206" t="s">
        <v>169</v>
      </c>
    </row>
    <row r="1030" spans="2:51" s="213" customFormat="1" ht="13.5">
      <c r="B1030" s="212"/>
      <c r="D1030" s="198" t="s">
        <v>178</v>
      </c>
      <c r="E1030" s="214" t="s">
        <v>5</v>
      </c>
      <c r="F1030" s="215" t="s">
        <v>181</v>
      </c>
      <c r="H1030" s="216">
        <v>8.417</v>
      </c>
      <c r="L1030" s="212"/>
      <c r="M1030" s="217"/>
      <c r="N1030" s="218"/>
      <c r="O1030" s="218"/>
      <c r="P1030" s="218"/>
      <c r="Q1030" s="218"/>
      <c r="R1030" s="218"/>
      <c r="S1030" s="218"/>
      <c r="T1030" s="219"/>
      <c r="AT1030" s="214" t="s">
        <v>178</v>
      </c>
      <c r="AU1030" s="214" t="s">
        <v>81</v>
      </c>
      <c r="AV1030" s="213" t="s">
        <v>176</v>
      </c>
      <c r="AW1030" s="213" t="s">
        <v>35</v>
      </c>
      <c r="AX1030" s="213" t="s">
        <v>79</v>
      </c>
      <c r="AY1030" s="214" t="s">
        <v>169</v>
      </c>
    </row>
    <row r="1031" spans="2:65" s="103" customFormat="1" ht="25.5" customHeight="1">
      <c r="B1031" s="104"/>
      <c r="C1031" s="185">
        <f>MAX($C$106:C1030)+1</f>
        <v>190</v>
      </c>
      <c r="D1031" s="185" t="s">
        <v>171</v>
      </c>
      <c r="E1031" s="186" t="s">
        <v>1205</v>
      </c>
      <c r="F1031" s="187" t="s">
        <v>1206</v>
      </c>
      <c r="G1031" s="188" t="s">
        <v>188</v>
      </c>
      <c r="H1031" s="189">
        <v>41.76</v>
      </c>
      <c r="I1031" s="87"/>
      <c r="J1031" s="190">
        <f>ROUND(I1031*H1031,2)</f>
        <v>0</v>
      </c>
      <c r="K1031" s="187" t="s">
        <v>5</v>
      </c>
      <c r="L1031" s="104"/>
      <c r="M1031" s="191" t="s">
        <v>5</v>
      </c>
      <c r="N1031" s="192" t="s">
        <v>42</v>
      </c>
      <c r="O1031" s="105"/>
      <c r="P1031" s="193">
        <f>O1031*H1031</f>
        <v>0</v>
      </c>
      <c r="Q1031" s="193">
        <v>0.08376</v>
      </c>
      <c r="R1031" s="193">
        <f>Q1031*H1031</f>
        <v>3.4978176</v>
      </c>
      <c r="S1031" s="193">
        <v>0</v>
      </c>
      <c r="T1031" s="194">
        <f>S1031*H1031</f>
        <v>0</v>
      </c>
      <c r="AR1031" s="93" t="s">
        <v>266</v>
      </c>
      <c r="AT1031" s="93" t="s">
        <v>171</v>
      </c>
      <c r="AU1031" s="93" t="s">
        <v>81</v>
      </c>
      <c r="AY1031" s="93" t="s">
        <v>169</v>
      </c>
      <c r="BE1031" s="195">
        <f>IF(N1031="základní",J1031,0)</f>
        <v>0</v>
      </c>
      <c r="BF1031" s="195">
        <f>IF(N1031="snížená",J1031,0)</f>
        <v>0</v>
      </c>
      <c r="BG1031" s="195">
        <f>IF(N1031="zákl. přenesená",J1031,0)</f>
        <v>0</v>
      </c>
      <c r="BH1031" s="195">
        <f>IF(N1031="sníž. přenesená",J1031,0)</f>
        <v>0</v>
      </c>
      <c r="BI1031" s="195">
        <f>IF(N1031="nulová",J1031,0)</f>
        <v>0</v>
      </c>
      <c r="BJ1031" s="93" t="s">
        <v>79</v>
      </c>
      <c r="BK1031" s="195">
        <f>ROUND(I1031*H1031,2)</f>
        <v>0</v>
      </c>
      <c r="BL1031" s="93" t="s">
        <v>266</v>
      </c>
      <c r="BM1031" s="93" t="s">
        <v>1207</v>
      </c>
    </row>
    <row r="1032" spans="2:47" s="103" customFormat="1" ht="135">
      <c r="B1032" s="104"/>
      <c r="D1032" s="198" t="s">
        <v>207</v>
      </c>
      <c r="F1032" s="220" t="s">
        <v>1146</v>
      </c>
      <c r="L1032" s="104"/>
      <c r="M1032" s="221"/>
      <c r="N1032" s="105"/>
      <c r="O1032" s="105"/>
      <c r="P1032" s="105"/>
      <c r="Q1032" s="105"/>
      <c r="R1032" s="105"/>
      <c r="S1032" s="105"/>
      <c r="T1032" s="222"/>
      <c r="AT1032" s="93" t="s">
        <v>207</v>
      </c>
      <c r="AU1032" s="93" t="s">
        <v>81</v>
      </c>
    </row>
    <row r="1033" spans="2:51" s="197" customFormat="1" ht="13.5">
      <c r="B1033" s="196"/>
      <c r="D1033" s="198" t="s">
        <v>178</v>
      </c>
      <c r="E1033" s="199" t="s">
        <v>5</v>
      </c>
      <c r="F1033" s="200" t="s">
        <v>1208</v>
      </c>
      <c r="H1033" s="199" t="s">
        <v>5</v>
      </c>
      <c r="L1033" s="196"/>
      <c r="M1033" s="201"/>
      <c r="N1033" s="202"/>
      <c r="O1033" s="202"/>
      <c r="P1033" s="202"/>
      <c r="Q1033" s="202"/>
      <c r="R1033" s="202"/>
      <c r="S1033" s="202"/>
      <c r="T1033" s="203"/>
      <c r="AT1033" s="199" t="s">
        <v>178</v>
      </c>
      <c r="AU1033" s="199" t="s">
        <v>81</v>
      </c>
      <c r="AV1033" s="197" t="s">
        <v>79</v>
      </c>
      <c r="AW1033" s="197" t="s">
        <v>35</v>
      </c>
      <c r="AX1033" s="197" t="s">
        <v>71</v>
      </c>
      <c r="AY1033" s="199" t="s">
        <v>169</v>
      </c>
    </row>
    <row r="1034" spans="2:51" s="205" customFormat="1" ht="13.5">
      <c r="B1034" s="204"/>
      <c r="D1034" s="198" t="s">
        <v>178</v>
      </c>
      <c r="E1034" s="206" t="s">
        <v>5</v>
      </c>
      <c r="F1034" s="207" t="s">
        <v>1209</v>
      </c>
      <c r="H1034" s="208">
        <v>41.76</v>
      </c>
      <c r="L1034" s="204"/>
      <c r="M1034" s="209"/>
      <c r="N1034" s="210"/>
      <c r="O1034" s="210"/>
      <c r="P1034" s="210"/>
      <c r="Q1034" s="210"/>
      <c r="R1034" s="210"/>
      <c r="S1034" s="210"/>
      <c r="T1034" s="211"/>
      <c r="AT1034" s="206" t="s">
        <v>178</v>
      </c>
      <c r="AU1034" s="206" t="s">
        <v>81</v>
      </c>
      <c r="AV1034" s="205" t="s">
        <v>81</v>
      </c>
      <c r="AW1034" s="205" t="s">
        <v>35</v>
      </c>
      <c r="AX1034" s="205" t="s">
        <v>71</v>
      </c>
      <c r="AY1034" s="206" t="s">
        <v>169</v>
      </c>
    </row>
    <row r="1035" spans="2:51" s="213" customFormat="1" ht="13.5">
      <c r="B1035" s="212"/>
      <c r="D1035" s="198" t="s">
        <v>178</v>
      </c>
      <c r="E1035" s="214" t="s">
        <v>5</v>
      </c>
      <c r="F1035" s="215" t="s">
        <v>181</v>
      </c>
      <c r="H1035" s="216">
        <v>41.76</v>
      </c>
      <c r="L1035" s="212"/>
      <c r="M1035" s="217"/>
      <c r="N1035" s="218"/>
      <c r="O1035" s="218"/>
      <c r="P1035" s="218"/>
      <c r="Q1035" s="218"/>
      <c r="R1035" s="218"/>
      <c r="S1035" s="218"/>
      <c r="T1035" s="219"/>
      <c r="AT1035" s="214" t="s">
        <v>178</v>
      </c>
      <c r="AU1035" s="214" t="s">
        <v>81</v>
      </c>
      <c r="AV1035" s="213" t="s">
        <v>176</v>
      </c>
      <c r="AW1035" s="213" t="s">
        <v>35</v>
      </c>
      <c r="AX1035" s="213" t="s">
        <v>79</v>
      </c>
      <c r="AY1035" s="214" t="s">
        <v>169</v>
      </c>
    </row>
    <row r="1036" spans="2:65" s="103" customFormat="1" ht="25.5" customHeight="1">
      <c r="B1036" s="104"/>
      <c r="C1036" s="185">
        <f>MAX($C$106:C1035)+1</f>
        <v>191</v>
      </c>
      <c r="D1036" s="185" t="s">
        <v>171</v>
      </c>
      <c r="E1036" s="186" t="s">
        <v>1210</v>
      </c>
      <c r="F1036" s="187" t="s">
        <v>1211</v>
      </c>
      <c r="G1036" s="188" t="s">
        <v>188</v>
      </c>
      <c r="H1036" s="189">
        <v>822.832</v>
      </c>
      <c r="I1036" s="87"/>
      <c r="J1036" s="190">
        <f>ROUND(I1036*H1036,2)</f>
        <v>0</v>
      </c>
      <c r="K1036" s="187" t="s">
        <v>175</v>
      </c>
      <c r="L1036" s="104"/>
      <c r="M1036" s="191" t="s">
        <v>5</v>
      </c>
      <c r="N1036" s="192" t="s">
        <v>42</v>
      </c>
      <c r="O1036" s="105"/>
      <c r="P1036" s="193">
        <f>O1036*H1036</f>
        <v>0</v>
      </c>
      <c r="Q1036" s="193">
        <v>0.0002</v>
      </c>
      <c r="R1036" s="193">
        <f>Q1036*H1036</f>
        <v>0.1645664</v>
      </c>
      <c r="S1036" s="193">
        <v>0</v>
      </c>
      <c r="T1036" s="194">
        <f>S1036*H1036</f>
        <v>0</v>
      </c>
      <c r="AR1036" s="93" t="s">
        <v>266</v>
      </c>
      <c r="AT1036" s="93" t="s">
        <v>171</v>
      </c>
      <c r="AU1036" s="93" t="s">
        <v>81</v>
      </c>
      <c r="AY1036" s="93" t="s">
        <v>169</v>
      </c>
      <c r="BE1036" s="195">
        <f>IF(N1036="základní",J1036,0)</f>
        <v>0</v>
      </c>
      <c r="BF1036" s="195">
        <f>IF(N1036="snížená",J1036,0)</f>
        <v>0</v>
      </c>
      <c r="BG1036" s="195">
        <f>IF(N1036="zákl. přenesená",J1036,0)</f>
        <v>0</v>
      </c>
      <c r="BH1036" s="195">
        <f>IF(N1036="sníž. přenesená",J1036,0)</f>
        <v>0</v>
      </c>
      <c r="BI1036" s="195">
        <f>IF(N1036="nulová",J1036,0)</f>
        <v>0</v>
      </c>
      <c r="BJ1036" s="93" t="s">
        <v>79</v>
      </c>
      <c r="BK1036" s="195">
        <f>ROUND(I1036*H1036,2)</f>
        <v>0</v>
      </c>
      <c r="BL1036" s="93" t="s">
        <v>266</v>
      </c>
      <c r="BM1036" s="93" t="s">
        <v>1212</v>
      </c>
    </row>
    <row r="1037" spans="2:47" s="103" customFormat="1" ht="135">
      <c r="B1037" s="104"/>
      <c r="D1037" s="198" t="s">
        <v>207</v>
      </c>
      <c r="F1037" s="220" t="s">
        <v>1146</v>
      </c>
      <c r="L1037" s="104"/>
      <c r="M1037" s="221"/>
      <c r="N1037" s="105"/>
      <c r="O1037" s="105"/>
      <c r="P1037" s="105"/>
      <c r="Q1037" s="105"/>
      <c r="R1037" s="105"/>
      <c r="S1037" s="105"/>
      <c r="T1037" s="222"/>
      <c r="AT1037" s="93" t="s">
        <v>207</v>
      </c>
      <c r="AU1037" s="93" t="s">
        <v>81</v>
      </c>
    </row>
    <row r="1038" spans="2:51" s="205" customFormat="1" ht="13.5">
      <c r="B1038" s="204"/>
      <c r="D1038" s="198" t="s">
        <v>178</v>
      </c>
      <c r="E1038" s="206" t="s">
        <v>5</v>
      </c>
      <c r="F1038" s="207" t="s">
        <v>1213</v>
      </c>
      <c r="H1038" s="208">
        <v>25.72</v>
      </c>
      <c r="L1038" s="204"/>
      <c r="M1038" s="209"/>
      <c r="N1038" s="210"/>
      <c r="O1038" s="210"/>
      <c r="P1038" s="210"/>
      <c r="Q1038" s="210"/>
      <c r="R1038" s="210"/>
      <c r="S1038" s="210"/>
      <c r="T1038" s="211"/>
      <c r="AT1038" s="206" t="s">
        <v>178</v>
      </c>
      <c r="AU1038" s="206" t="s">
        <v>81</v>
      </c>
      <c r="AV1038" s="205" t="s">
        <v>81</v>
      </c>
      <c r="AW1038" s="205" t="s">
        <v>35</v>
      </c>
      <c r="AX1038" s="205" t="s">
        <v>71</v>
      </c>
      <c r="AY1038" s="206" t="s">
        <v>169</v>
      </c>
    </row>
    <row r="1039" spans="2:51" s="205" customFormat="1" ht="13.5">
      <c r="B1039" s="204"/>
      <c r="D1039" s="198" t="s">
        <v>178</v>
      </c>
      <c r="E1039" s="206" t="s">
        <v>5</v>
      </c>
      <c r="F1039" s="207" t="s">
        <v>1214</v>
      </c>
      <c r="H1039" s="208">
        <v>372.808</v>
      </c>
      <c r="L1039" s="204"/>
      <c r="M1039" s="209"/>
      <c r="N1039" s="210"/>
      <c r="O1039" s="210"/>
      <c r="P1039" s="210"/>
      <c r="Q1039" s="210"/>
      <c r="R1039" s="210"/>
      <c r="S1039" s="210"/>
      <c r="T1039" s="211"/>
      <c r="AT1039" s="206" t="s">
        <v>178</v>
      </c>
      <c r="AU1039" s="206" t="s">
        <v>81</v>
      </c>
      <c r="AV1039" s="205" t="s">
        <v>81</v>
      </c>
      <c r="AW1039" s="205" t="s">
        <v>35</v>
      </c>
      <c r="AX1039" s="205" t="s">
        <v>71</v>
      </c>
      <c r="AY1039" s="206" t="s">
        <v>169</v>
      </c>
    </row>
    <row r="1040" spans="2:51" s="205" customFormat="1" ht="13.5">
      <c r="B1040" s="204"/>
      <c r="D1040" s="198" t="s">
        <v>178</v>
      </c>
      <c r="E1040" s="206" t="s">
        <v>5</v>
      </c>
      <c r="F1040" s="207" t="s">
        <v>1215</v>
      </c>
      <c r="H1040" s="208">
        <v>31.48</v>
      </c>
      <c r="L1040" s="204"/>
      <c r="M1040" s="209"/>
      <c r="N1040" s="210"/>
      <c r="O1040" s="210"/>
      <c r="P1040" s="210"/>
      <c r="Q1040" s="210"/>
      <c r="R1040" s="210"/>
      <c r="S1040" s="210"/>
      <c r="T1040" s="211"/>
      <c r="AT1040" s="206" t="s">
        <v>178</v>
      </c>
      <c r="AU1040" s="206" t="s">
        <v>81</v>
      </c>
      <c r="AV1040" s="205" t="s">
        <v>81</v>
      </c>
      <c r="AW1040" s="205" t="s">
        <v>35</v>
      </c>
      <c r="AX1040" s="205" t="s">
        <v>71</v>
      </c>
      <c r="AY1040" s="206" t="s">
        <v>169</v>
      </c>
    </row>
    <row r="1041" spans="2:51" s="205" customFormat="1" ht="13.5">
      <c r="B1041" s="204"/>
      <c r="D1041" s="198" t="s">
        <v>178</v>
      </c>
      <c r="E1041" s="206" t="s">
        <v>5</v>
      </c>
      <c r="F1041" s="207" t="s">
        <v>1216</v>
      </c>
      <c r="H1041" s="208">
        <v>32.12</v>
      </c>
      <c r="L1041" s="204"/>
      <c r="M1041" s="209"/>
      <c r="N1041" s="210"/>
      <c r="O1041" s="210"/>
      <c r="P1041" s="210"/>
      <c r="Q1041" s="210"/>
      <c r="R1041" s="210"/>
      <c r="S1041" s="210"/>
      <c r="T1041" s="211"/>
      <c r="AT1041" s="206" t="s">
        <v>178</v>
      </c>
      <c r="AU1041" s="206" t="s">
        <v>81</v>
      </c>
      <c r="AV1041" s="205" t="s">
        <v>81</v>
      </c>
      <c r="AW1041" s="205" t="s">
        <v>35</v>
      </c>
      <c r="AX1041" s="205" t="s">
        <v>71</v>
      </c>
      <c r="AY1041" s="206" t="s">
        <v>169</v>
      </c>
    </row>
    <row r="1042" spans="2:51" s="205" customFormat="1" ht="13.5">
      <c r="B1042" s="204"/>
      <c r="D1042" s="198" t="s">
        <v>178</v>
      </c>
      <c r="E1042" s="206" t="s">
        <v>5</v>
      </c>
      <c r="F1042" s="207" t="s">
        <v>1217</v>
      </c>
      <c r="H1042" s="208">
        <v>26.368</v>
      </c>
      <c r="L1042" s="204"/>
      <c r="M1042" s="209"/>
      <c r="N1042" s="210"/>
      <c r="O1042" s="210"/>
      <c r="P1042" s="210"/>
      <c r="Q1042" s="210"/>
      <c r="R1042" s="210"/>
      <c r="S1042" s="210"/>
      <c r="T1042" s="211"/>
      <c r="AT1042" s="206" t="s">
        <v>178</v>
      </c>
      <c r="AU1042" s="206" t="s">
        <v>81</v>
      </c>
      <c r="AV1042" s="205" t="s">
        <v>81</v>
      </c>
      <c r="AW1042" s="205" t="s">
        <v>35</v>
      </c>
      <c r="AX1042" s="205" t="s">
        <v>71</v>
      </c>
      <c r="AY1042" s="206" t="s">
        <v>169</v>
      </c>
    </row>
    <row r="1043" spans="2:51" s="205" customFormat="1" ht="13.5">
      <c r="B1043" s="204"/>
      <c r="D1043" s="198" t="s">
        <v>178</v>
      </c>
      <c r="E1043" s="206" t="s">
        <v>5</v>
      </c>
      <c r="F1043" s="207" t="s">
        <v>1218</v>
      </c>
      <c r="H1043" s="208">
        <v>233.982</v>
      </c>
      <c r="L1043" s="204"/>
      <c r="M1043" s="209"/>
      <c r="N1043" s="210"/>
      <c r="O1043" s="210"/>
      <c r="P1043" s="210"/>
      <c r="Q1043" s="210"/>
      <c r="R1043" s="210"/>
      <c r="S1043" s="210"/>
      <c r="T1043" s="211"/>
      <c r="AT1043" s="206" t="s">
        <v>178</v>
      </c>
      <c r="AU1043" s="206" t="s">
        <v>81</v>
      </c>
      <c r="AV1043" s="205" t="s">
        <v>81</v>
      </c>
      <c r="AW1043" s="205" t="s">
        <v>35</v>
      </c>
      <c r="AX1043" s="205" t="s">
        <v>71</v>
      </c>
      <c r="AY1043" s="206" t="s">
        <v>169</v>
      </c>
    </row>
    <row r="1044" spans="2:51" s="205" customFormat="1" ht="13.5">
      <c r="B1044" s="204"/>
      <c r="D1044" s="198" t="s">
        <v>178</v>
      </c>
      <c r="E1044" s="206" t="s">
        <v>5</v>
      </c>
      <c r="F1044" s="207" t="s">
        <v>1219</v>
      </c>
      <c r="H1044" s="208">
        <v>16.834</v>
      </c>
      <c r="L1044" s="204"/>
      <c r="M1044" s="209"/>
      <c r="N1044" s="210"/>
      <c r="O1044" s="210"/>
      <c r="P1044" s="210"/>
      <c r="Q1044" s="210"/>
      <c r="R1044" s="210"/>
      <c r="S1044" s="210"/>
      <c r="T1044" s="211"/>
      <c r="AT1044" s="206" t="s">
        <v>178</v>
      </c>
      <c r="AU1044" s="206" t="s">
        <v>81</v>
      </c>
      <c r="AV1044" s="205" t="s">
        <v>81</v>
      </c>
      <c r="AW1044" s="205" t="s">
        <v>35</v>
      </c>
      <c r="AX1044" s="205" t="s">
        <v>71</v>
      </c>
      <c r="AY1044" s="206" t="s">
        <v>169</v>
      </c>
    </row>
    <row r="1045" spans="2:51" s="205" customFormat="1" ht="13.5">
      <c r="B1045" s="204"/>
      <c r="D1045" s="198" t="s">
        <v>178</v>
      </c>
      <c r="E1045" s="206" t="s">
        <v>5</v>
      </c>
      <c r="F1045" s="207" t="s">
        <v>1220</v>
      </c>
      <c r="H1045" s="208">
        <v>83.52</v>
      </c>
      <c r="L1045" s="204"/>
      <c r="M1045" s="209"/>
      <c r="N1045" s="210"/>
      <c r="O1045" s="210"/>
      <c r="P1045" s="210"/>
      <c r="Q1045" s="210"/>
      <c r="R1045" s="210"/>
      <c r="S1045" s="210"/>
      <c r="T1045" s="211"/>
      <c r="AT1045" s="206" t="s">
        <v>178</v>
      </c>
      <c r="AU1045" s="206" t="s">
        <v>81</v>
      </c>
      <c r="AV1045" s="205" t="s">
        <v>81</v>
      </c>
      <c r="AW1045" s="205" t="s">
        <v>35</v>
      </c>
      <c r="AX1045" s="205" t="s">
        <v>71</v>
      </c>
      <c r="AY1045" s="206" t="s">
        <v>169</v>
      </c>
    </row>
    <row r="1046" spans="2:51" s="213" customFormat="1" ht="13.5">
      <c r="B1046" s="212"/>
      <c r="D1046" s="198" t="s">
        <v>178</v>
      </c>
      <c r="E1046" s="214" t="s">
        <v>5</v>
      </c>
      <c r="F1046" s="215" t="s">
        <v>181</v>
      </c>
      <c r="H1046" s="216">
        <v>822.832</v>
      </c>
      <c r="L1046" s="212"/>
      <c r="M1046" s="217"/>
      <c r="N1046" s="218"/>
      <c r="O1046" s="218"/>
      <c r="P1046" s="218"/>
      <c r="Q1046" s="218"/>
      <c r="R1046" s="218"/>
      <c r="S1046" s="218"/>
      <c r="T1046" s="219"/>
      <c r="AT1046" s="214" t="s">
        <v>178</v>
      </c>
      <c r="AU1046" s="214" t="s">
        <v>81</v>
      </c>
      <c r="AV1046" s="213" t="s">
        <v>176</v>
      </c>
      <c r="AW1046" s="213" t="s">
        <v>35</v>
      </c>
      <c r="AX1046" s="213" t="s">
        <v>79</v>
      </c>
      <c r="AY1046" s="214" t="s">
        <v>169</v>
      </c>
    </row>
    <row r="1047" spans="2:65" s="103" customFormat="1" ht="25.5" customHeight="1">
      <c r="B1047" s="104"/>
      <c r="C1047" s="185">
        <f>MAX($C$106:C1046)+1</f>
        <v>192</v>
      </c>
      <c r="D1047" s="185" t="s">
        <v>171</v>
      </c>
      <c r="E1047" s="186" t="s">
        <v>1221</v>
      </c>
      <c r="F1047" s="187" t="s">
        <v>1222</v>
      </c>
      <c r="G1047" s="188" t="s">
        <v>188</v>
      </c>
      <c r="H1047" s="189">
        <v>35</v>
      </c>
      <c r="I1047" s="87"/>
      <c r="J1047" s="190">
        <f>ROUND(I1047*H1047,2)</f>
        <v>0</v>
      </c>
      <c r="K1047" s="187" t="s">
        <v>175</v>
      </c>
      <c r="L1047" s="104"/>
      <c r="M1047" s="191" t="s">
        <v>5</v>
      </c>
      <c r="N1047" s="192" t="s">
        <v>42</v>
      </c>
      <c r="O1047" s="105"/>
      <c r="P1047" s="193">
        <f>O1047*H1047</f>
        <v>0</v>
      </c>
      <c r="Q1047" s="193">
        <v>0</v>
      </c>
      <c r="R1047" s="193">
        <f>Q1047*H1047</f>
        <v>0</v>
      </c>
      <c r="S1047" s="193">
        <v>0.03175</v>
      </c>
      <c r="T1047" s="194">
        <f>S1047*H1047</f>
        <v>1.11125</v>
      </c>
      <c r="AR1047" s="93" t="s">
        <v>266</v>
      </c>
      <c r="AT1047" s="93" t="s">
        <v>171</v>
      </c>
      <c r="AU1047" s="93" t="s">
        <v>81</v>
      </c>
      <c r="AY1047" s="93" t="s">
        <v>169</v>
      </c>
      <c r="BE1047" s="195">
        <f>IF(N1047="základní",J1047,0)</f>
        <v>0</v>
      </c>
      <c r="BF1047" s="195">
        <f>IF(N1047="snížená",J1047,0)</f>
        <v>0</v>
      </c>
      <c r="BG1047" s="195">
        <f>IF(N1047="zákl. přenesená",J1047,0)</f>
        <v>0</v>
      </c>
      <c r="BH1047" s="195">
        <f>IF(N1047="sníž. přenesená",J1047,0)</f>
        <v>0</v>
      </c>
      <c r="BI1047" s="195">
        <f>IF(N1047="nulová",J1047,0)</f>
        <v>0</v>
      </c>
      <c r="BJ1047" s="93" t="s">
        <v>79</v>
      </c>
      <c r="BK1047" s="195">
        <f>ROUND(I1047*H1047,2)</f>
        <v>0</v>
      </c>
      <c r="BL1047" s="93" t="s">
        <v>266</v>
      </c>
      <c r="BM1047" s="93" t="s">
        <v>1223</v>
      </c>
    </row>
    <row r="1048" spans="2:51" s="197" customFormat="1" ht="13.5">
      <c r="B1048" s="196"/>
      <c r="D1048" s="198" t="s">
        <v>178</v>
      </c>
      <c r="E1048" s="199" t="s">
        <v>5</v>
      </c>
      <c r="F1048" s="200" t="s">
        <v>1224</v>
      </c>
      <c r="H1048" s="199" t="s">
        <v>5</v>
      </c>
      <c r="L1048" s="196"/>
      <c r="M1048" s="201"/>
      <c r="N1048" s="202"/>
      <c r="O1048" s="202"/>
      <c r="P1048" s="202"/>
      <c r="Q1048" s="202"/>
      <c r="R1048" s="202"/>
      <c r="S1048" s="202"/>
      <c r="T1048" s="203"/>
      <c r="AT1048" s="199" t="s">
        <v>178</v>
      </c>
      <c r="AU1048" s="199" t="s">
        <v>81</v>
      </c>
      <c r="AV1048" s="197" t="s">
        <v>79</v>
      </c>
      <c r="AW1048" s="197" t="s">
        <v>35</v>
      </c>
      <c r="AX1048" s="197" t="s">
        <v>71</v>
      </c>
      <c r="AY1048" s="199" t="s">
        <v>169</v>
      </c>
    </row>
    <row r="1049" spans="2:51" s="205" customFormat="1" ht="13.5">
      <c r="B1049" s="204"/>
      <c r="D1049" s="198" t="s">
        <v>178</v>
      </c>
      <c r="E1049" s="206" t="s">
        <v>5</v>
      </c>
      <c r="F1049" s="207" t="s">
        <v>1142</v>
      </c>
      <c r="H1049" s="208">
        <v>35</v>
      </c>
      <c r="L1049" s="204"/>
      <c r="M1049" s="209"/>
      <c r="N1049" s="210"/>
      <c r="O1049" s="210"/>
      <c r="P1049" s="210"/>
      <c r="Q1049" s="210"/>
      <c r="R1049" s="210"/>
      <c r="S1049" s="210"/>
      <c r="T1049" s="211"/>
      <c r="AT1049" s="206" t="s">
        <v>178</v>
      </c>
      <c r="AU1049" s="206" t="s">
        <v>81</v>
      </c>
      <c r="AV1049" s="205" t="s">
        <v>81</v>
      </c>
      <c r="AW1049" s="205" t="s">
        <v>35</v>
      </c>
      <c r="AX1049" s="205" t="s">
        <v>71</v>
      </c>
      <c r="AY1049" s="206" t="s">
        <v>169</v>
      </c>
    </row>
    <row r="1050" spans="2:51" s="213" customFormat="1" ht="13.5">
      <c r="B1050" s="212"/>
      <c r="D1050" s="198" t="s">
        <v>178</v>
      </c>
      <c r="E1050" s="214" t="s">
        <v>5</v>
      </c>
      <c r="F1050" s="215" t="s">
        <v>181</v>
      </c>
      <c r="H1050" s="216">
        <v>35</v>
      </c>
      <c r="L1050" s="212"/>
      <c r="M1050" s="217"/>
      <c r="N1050" s="218"/>
      <c r="O1050" s="218"/>
      <c r="P1050" s="218"/>
      <c r="Q1050" s="218"/>
      <c r="R1050" s="218"/>
      <c r="S1050" s="218"/>
      <c r="T1050" s="219"/>
      <c r="AT1050" s="214" t="s">
        <v>178</v>
      </c>
      <c r="AU1050" s="214" t="s">
        <v>81</v>
      </c>
      <c r="AV1050" s="213" t="s">
        <v>176</v>
      </c>
      <c r="AW1050" s="213" t="s">
        <v>35</v>
      </c>
      <c r="AX1050" s="213" t="s">
        <v>79</v>
      </c>
      <c r="AY1050" s="214" t="s">
        <v>169</v>
      </c>
    </row>
    <row r="1051" spans="2:65" s="103" customFormat="1" ht="25.5" customHeight="1">
      <c r="B1051" s="104"/>
      <c r="C1051" s="185">
        <f>MAX($C$106:C1050)+1</f>
        <v>193</v>
      </c>
      <c r="D1051" s="185" t="s">
        <v>171</v>
      </c>
      <c r="E1051" s="186" t="s">
        <v>1225</v>
      </c>
      <c r="F1051" s="187" t="s">
        <v>1226</v>
      </c>
      <c r="G1051" s="188" t="s">
        <v>188</v>
      </c>
      <c r="H1051" s="189">
        <v>45.576</v>
      </c>
      <c r="I1051" s="87"/>
      <c r="J1051" s="190">
        <f>ROUND(I1051*H1051,2)</f>
        <v>0</v>
      </c>
      <c r="K1051" s="187" t="s">
        <v>5</v>
      </c>
      <c r="L1051" s="104"/>
      <c r="M1051" s="191" t="s">
        <v>5</v>
      </c>
      <c r="N1051" s="192" t="s">
        <v>42</v>
      </c>
      <c r="O1051" s="105"/>
      <c r="P1051" s="193">
        <f>O1051*H1051</f>
        <v>0</v>
      </c>
      <c r="Q1051" s="193">
        <v>0.02767</v>
      </c>
      <c r="R1051" s="193">
        <f>Q1051*H1051</f>
        <v>1.26108792</v>
      </c>
      <c r="S1051" s="193">
        <v>0</v>
      </c>
      <c r="T1051" s="194">
        <f>S1051*H1051</f>
        <v>0</v>
      </c>
      <c r="AR1051" s="93" t="s">
        <v>266</v>
      </c>
      <c r="AT1051" s="93" t="s">
        <v>171</v>
      </c>
      <c r="AU1051" s="93" t="s">
        <v>81</v>
      </c>
      <c r="AY1051" s="93" t="s">
        <v>169</v>
      </c>
      <c r="BE1051" s="195">
        <f>IF(N1051="základní",J1051,0)</f>
        <v>0</v>
      </c>
      <c r="BF1051" s="195">
        <f>IF(N1051="snížená",J1051,0)</f>
        <v>0</v>
      </c>
      <c r="BG1051" s="195">
        <f>IF(N1051="zákl. přenesená",J1051,0)</f>
        <v>0</v>
      </c>
      <c r="BH1051" s="195">
        <f>IF(N1051="sníž. přenesená",J1051,0)</f>
        <v>0</v>
      </c>
      <c r="BI1051" s="195">
        <f>IF(N1051="nulová",J1051,0)</f>
        <v>0</v>
      </c>
      <c r="BJ1051" s="93" t="s">
        <v>79</v>
      </c>
      <c r="BK1051" s="195">
        <f>ROUND(I1051*H1051,2)</f>
        <v>0</v>
      </c>
      <c r="BL1051" s="93" t="s">
        <v>266</v>
      </c>
      <c r="BM1051" s="93" t="s">
        <v>1227</v>
      </c>
    </row>
    <row r="1052" spans="2:47" s="103" customFormat="1" ht="162">
      <c r="B1052" s="104"/>
      <c r="D1052" s="198" t="s">
        <v>207</v>
      </c>
      <c r="F1052" s="220" t="s">
        <v>1228</v>
      </c>
      <c r="L1052" s="104"/>
      <c r="M1052" s="221"/>
      <c r="N1052" s="105"/>
      <c r="O1052" s="105"/>
      <c r="P1052" s="105"/>
      <c r="Q1052" s="105"/>
      <c r="R1052" s="105"/>
      <c r="S1052" s="105"/>
      <c r="T1052" s="222"/>
      <c r="AT1052" s="93" t="s">
        <v>207</v>
      </c>
      <c r="AU1052" s="93" t="s">
        <v>81</v>
      </c>
    </row>
    <row r="1053" spans="2:51" s="197" customFormat="1" ht="13.5">
      <c r="B1053" s="196"/>
      <c r="D1053" s="198" t="s">
        <v>178</v>
      </c>
      <c r="E1053" s="199" t="s">
        <v>5</v>
      </c>
      <c r="F1053" s="200" t="s">
        <v>1229</v>
      </c>
      <c r="H1053" s="199" t="s">
        <v>5</v>
      </c>
      <c r="L1053" s="196"/>
      <c r="M1053" s="201"/>
      <c r="N1053" s="202"/>
      <c r="O1053" s="202"/>
      <c r="P1053" s="202"/>
      <c r="Q1053" s="202"/>
      <c r="R1053" s="202"/>
      <c r="S1053" s="202"/>
      <c r="T1053" s="203"/>
      <c r="AT1053" s="199" t="s">
        <v>178</v>
      </c>
      <c r="AU1053" s="199" t="s">
        <v>81</v>
      </c>
      <c r="AV1053" s="197" t="s">
        <v>79</v>
      </c>
      <c r="AW1053" s="197" t="s">
        <v>35</v>
      </c>
      <c r="AX1053" s="197" t="s">
        <v>71</v>
      </c>
      <c r="AY1053" s="199" t="s">
        <v>169</v>
      </c>
    </row>
    <row r="1054" spans="2:51" s="205" customFormat="1" ht="13.5">
      <c r="B1054" s="204"/>
      <c r="D1054" s="198" t="s">
        <v>178</v>
      </c>
      <c r="E1054" s="206" t="s">
        <v>5</v>
      </c>
      <c r="F1054" s="207" t="s">
        <v>1230</v>
      </c>
      <c r="H1054" s="208">
        <v>2.628</v>
      </c>
      <c r="L1054" s="204"/>
      <c r="M1054" s="209"/>
      <c r="N1054" s="210"/>
      <c r="O1054" s="210"/>
      <c r="P1054" s="210"/>
      <c r="Q1054" s="210"/>
      <c r="R1054" s="210"/>
      <c r="S1054" s="210"/>
      <c r="T1054" s="211"/>
      <c r="AT1054" s="206" t="s">
        <v>178</v>
      </c>
      <c r="AU1054" s="206" t="s">
        <v>81</v>
      </c>
      <c r="AV1054" s="205" t="s">
        <v>81</v>
      </c>
      <c r="AW1054" s="205" t="s">
        <v>35</v>
      </c>
      <c r="AX1054" s="205" t="s">
        <v>71</v>
      </c>
      <c r="AY1054" s="206" t="s">
        <v>169</v>
      </c>
    </row>
    <row r="1055" spans="2:51" s="205" customFormat="1" ht="13.5">
      <c r="B1055" s="204"/>
      <c r="D1055" s="198" t="s">
        <v>178</v>
      </c>
      <c r="E1055" s="206" t="s">
        <v>5</v>
      </c>
      <c r="F1055" s="207" t="s">
        <v>1231</v>
      </c>
      <c r="H1055" s="208">
        <v>5.04</v>
      </c>
      <c r="L1055" s="204"/>
      <c r="M1055" s="209"/>
      <c r="N1055" s="210"/>
      <c r="O1055" s="210"/>
      <c r="P1055" s="210"/>
      <c r="Q1055" s="210"/>
      <c r="R1055" s="210"/>
      <c r="S1055" s="210"/>
      <c r="T1055" s="211"/>
      <c r="AT1055" s="206" t="s">
        <v>178</v>
      </c>
      <c r="AU1055" s="206" t="s">
        <v>81</v>
      </c>
      <c r="AV1055" s="205" t="s">
        <v>81</v>
      </c>
      <c r="AW1055" s="205" t="s">
        <v>35</v>
      </c>
      <c r="AX1055" s="205" t="s">
        <v>71</v>
      </c>
      <c r="AY1055" s="206" t="s">
        <v>169</v>
      </c>
    </row>
    <row r="1056" spans="2:51" s="205" customFormat="1" ht="13.5">
      <c r="B1056" s="204"/>
      <c r="D1056" s="198" t="s">
        <v>178</v>
      </c>
      <c r="E1056" s="206" t="s">
        <v>5</v>
      </c>
      <c r="F1056" s="207" t="s">
        <v>1232</v>
      </c>
      <c r="H1056" s="208">
        <v>5.976</v>
      </c>
      <c r="L1056" s="204"/>
      <c r="M1056" s="209"/>
      <c r="N1056" s="210"/>
      <c r="O1056" s="210"/>
      <c r="P1056" s="210"/>
      <c r="Q1056" s="210"/>
      <c r="R1056" s="210"/>
      <c r="S1056" s="210"/>
      <c r="T1056" s="211"/>
      <c r="AT1056" s="206" t="s">
        <v>178</v>
      </c>
      <c r="AU1056" s="206" t="s">
        <v>81</v>
      </c>
      <c r="AV1056" s="205" t="s">
        <v>81</v>
      </c>
      <c r="AW1056" s="205" t="s">
        <v>35</v>
      </c>
      <c r="AX1056" s="205" t="s">
        <v>71</v>
      </c>
      <c r="AY1056" s="206" t="s">
        <v>169</v>
      </c>
    </row>
    <row r="1057" spans="2:51" s="205" customFormat="1" ht="13.5">
      <c r="B1057" s="204"/>
      <c r="D1057" s="198" t="s">
        <v>178</v>
      </c>
      <c r="E1057" s="206" t="s">
        <v>5</v>
      </c>
      <c r="F1057" s="207" t="s">
        <v>1148</v>
      </c>
      <c r="H1057" s="208">
        <v>14.436</v>
      </c>
      <c r="L1057" s="204"/>
      <c r="M1057" s="209"/>
      <c r="N1057" s="210"/>
      <c r="O1057" s="210"/>
      <c r="P1057" s="210"/>
      <c r="Q1057" s="210"/>
      <c r="R1057" s="210"/>
      <c r="S1057" s="210"/>
      <c r="T1057" s="211"/>
      <c r="AT1057" s="206" t="s">
        <v>178</v>
      </c>
      <c r="AU1057" s="206" t="s">
        <v>81</v>
      </c>
      <c r="AV1057" s="205" t="s">
        <v>81</v>
      </c>
      <c r="AW1057" s="205" t="s">
        <v>35</v>
      </c>
      <c r="AX1057" s="205" t="s">
        <v>71</v>
      </c>
      <c r="AY1057" s="206" t="s">
        <v>169</v>
      </c>
    </row>
    <row r="1058" spans="2:51" s="205" customFormat="1" ht="13.5">
      <c r="B1058" s="204"/>
      <c r="D1058" s="198" t="s">
        <v>178</v>
      </c>
      <c r="E1058" s="206" t="s">
        <v>5</v>
      </c>
      <c r="F1058" s="207" t="s">
        <v>1233</v>
      </c>
      <c r="H1058" s="208">
        <v>2.736</v>
      </c>
      <c r="L1058" s="204"/>
      <c r="M1058" s="209"/>
      <c r="N1058" s="210"/>
      <c r="O1058" s="210"/>
      <c r="P1058" s="210"/>
      <c r="Q1058" s="210"/>
      <c r="R1058" s="210"/>
      <c r="S1058" s="210"/>
      <c r="T1058" s="211"/>
      <c r="AT1058" s="206" t="s">
        <v>178</v>
      </c>
      <c r="AU1058" s="206" t="s">
        <v>81</v>
      </c>
      <c r="AV1058" s="205" t="s">
        <v>81</v>
      </c>
      <c r="AW1058" s="205" t="s">
        <v>35</v>
      </c>
      <c r="AX1058" s="205" t="s">
        <v>71</v>
      </c>
      <c r="AY1058" s="206" t="s">
        <v>169</v>
      </c>
    </row>
    <row r="1059" spans="2:51" s="205" customFormat="1" ht="13.5">
      <c r="B1059" s="204"/>
      <c r="D1059" s="198" t="s">
        <v>178</v>
      </c>
      <c r="E1059" s="206" t="s">
        <v>5</v>
      </c>
      <c r="F1059" s="207" t="s">
        <v>1161</v>
      </c>
      <c r="H1059" s="208">
        <v>1.44</v>
      </c>
      <c r="L1059" s="204"/>
      <c r="M1059" s="209"/>
      <c r="N1059" s="210"/>
      <c r="O1059" s="210"/>
      <c r="P1059" s="210"/>
      <c r="Q1059" s="210"/>
      <c r="R1059" s="210"/>
      <c r="S1059" s="210"/>
      <c r="T1059" s="211"/>
      <c r="AT1059" s="206" t="s">
        <v>178</v>
      </c>
      <c r="AU1059" s="206" t="s">
        <v>81</v>
      </c>
      <c r="AV1059" s="205" t="s">
        <v>81</v>
      </c>
      <c r="AW1059" s="205" t="s">
        <v>35</v>
      </c>
      <c r="AX1059" s="205" t="s">
        <v>71</v>
      </c>
      <c r="AY1059" s="206" t="s">
        <v>169</v>
      </c>
    </row>
    <row r="1060" spans="2:51" s="205" customFormat="1" ht="13.5">
      <c r="B1060" s="204"/>
      <c r="D1060" s="198" t="s">
        <v>178</v>
      </c>
      <c r="E1060" s="206" t="s">
        <v>5</v>
      </c>
      <c r="F1060" s="207" t="s">
        <v>1234</v>
      </c>
      <c r="H1060" s="208">
        <v>2.88</v>
      </c>
      <c r="L1060" s="204"/>
      <c r="M1060" s="209"/>
      <c r="N1060" s="210"/>
      <c r="O1060" s="210"/>
      <c r="P1060" s="210"/>
      <c r="Q1060" s="210"/>
      <c r="R1060" s="210"/>
      <c r="S1060" s="210"/>
      <c r="T1060" s="211"/>
      <c r="AT1060" s="206" t="s">
        <v>178</v>
      </c>
      <c r="AU1060" s="206" t="s">
        <v>81</v>
      </c>
      <c r="AV1060" s="205" t="s">
        <v>81</v>
      </c>
      <c r="AW1060" s="205" t="s">
        <v>35</v>
      </c>
      <c r="AX1060" s="205" t="s">
        <v>71</v>
      </c>
      <c r="AY1060" s="206" t="s">
        <v>169</v>
      </c>
    </row>
    <row r="1061" spans="2:51" s="205" customFormat="1" ht="13.5">
      <c r="B1061" s="204"/>
      <c r="D1061" s="198" t="s">
        <v>178</v>
      </c>
      <c r="E1061" s="206" t="s">
        <v>5</v>
      </c>
      <c r="F1061" s="207" t="s">
        <v>1204</v>
      </c>
      <c r="H1061" s="208">
        <v>10.44</v>
      </c>
      <c r="L1061" s="204"/>
      <c r="M1061" s="209"/>
      <c r="N1061" s="210"/>
      <c r="O1061" s="210"/>
      <c r="P1061" s="210"/>
      <c r="Q1061" s="210"/>
      <c r="R1061" s="210"/>
      <c r="S1061" s="210"/>
      <c r="T1061" s="211"/>
      <c r="AT1061" s="206" t="s">
        <v>178</v>
      </c>
      <c r="AU1061" s="206" t="s">
        <v>81</v>
      </c>
      <c r="AV1061" s="205" t="s">
        <v>81</v>
      </c>
      <c r="AW1061" s="205" t="s">
        <v>35</v>
      </c>
      <c r="AX1061" s="205" t="s">
        <v>71</v>
      </c>
      <c r="AY1061" s="206" t="s">
        <v>169</v>
      </c>
    </row>
    <row r="1062" spans="2:51" s="213" customFormat="1" ht="13.5">
      <c r="B1062" s="212"/>
      <c r="D1062" s="198" t="s">
        <v>178</v>
      </c>
      <c r="E1062" s="214" t="s">
        <v>5</v>
      </c>
      <c r="F1062" s="215" t="s">
        <v>181</v>
      </c>
      <c r="H1062" s="216">
        <v>45.576</v>
      </c>
      <c r="L1062" s="212"/>
      <c r="M1062" s="217"/>
      <c r="N1062" s="218"/>
      <c r="O1062" s="218"/>
      <c r="P1062" s="218"/>
      <c r="Q1062" s="218"/>
      <c r="R1062" s="218"/>
      <c r="S1062" s="218"/>
      <c r="T1062" s="219"/>
      <c r="AT1062" s="214" t="s">
        <v>178</v>
      </c>
      <c r="AU1062" s="214" t="s">
        <v>81</v>
      </c>
      <c r="AV1062" s="213" t="s">
        <v>176</v>
      </c>
      <c r="AW1062" s="213" t="s">
        <v>35</v>
      </c>
      <c r="AX1062" s="213" t="s">
        <v>79</v>
      </c>
      <c r="AY1062" s="214" t="s">
        <v>169</v>
      </c>
    </row>
    <row r="1063" spans="2:65" s="103" customFormat="1" ht="25.5" customHeight="1">
      <c r="B1063" s="104"/>
      <c r="C1063" s="185">
        <f>MAX($C$106:C1062)+1</f>
        <v>194</v>
      </c>
      <c r="D1063" s="185" t="s">
        <v>171</v>
      </c>
      <c r="E1063" s="186" t="s">
        <v>1235</v>
      </c>
      <c r="F1063" s="187" t="s">
        <v>1236</v>
      </c>
      <c r="G1063" s="188" t="s">
        <v>188</v>
      </c>
      <c r="H1063" s="189">
        <v>45.576</v>
      </c>
      <c r="I1063" s="87"/>
      <c r="J1063" s="190">
        <f>ROUND(I1063*H1063,2)</f>
        <v>0</v>
      </c>
      <c r="K1063" s="187" t="s">
        <v>175</v>
      </c>
      <c r="L1063" s="104"/>
      <c r="M1063" s="191" t="s">
        <v>5</v>
      </c>
      <c r="N1063" s="192" t="s">
        <v>42</v>
      </c>
      <c r="O1063" s="105"/>
      <c r="P1063" s="193">
        <f>O1063*H1063</f>
        <v>0</v>
      </c>
      <c r="Q1063" s="193">
        <v>0.0001</v>
      </c>
      <c r="R1063" s="193">
        <f>Q1063*H1063</f>
        <v>0.0045576</v>
      </c>
      <c r="S1063" s="193">
        <v>0</v>
      </c>
      <c r="T1063" s="194">
        <f>S1063*H1063</f>
        <v>0</v>
      </c>
      <c r="AR1063" s="93" t="s">
        <v>266</v>
      </c>
      <c r="AT1063" s="93" t="s">
        <v>171</v>
      </c>
      <c r="AU1063" s="93" t="s">
        <v>81</v>
      </c>
      <c r="AY1063" s="93" t="s">
        <v>169</v>
      </c>
      <c r="BE1063" s="195">
        <f>IF(N1063="základní",J1063,0)</f>
        <v>0</v>
      </c>
      <c r="BF1063" s="195">
        <f>IF(N1063="snížená",J1063,0)</f>
        <v>0</v>
      </c>
      <c r="BG1063" s="195">
        <f>IF(N1063="zákl. přenesená",J1063,0)</f>
        <v>0</v>
      </c>
      <c r="BH1063" s="195">
        <f>IF(N1063="sníž. přenesená",J1063,0)</f>
        <v>0</v>
      </c>
      <c r="BI1063" s="195">
        <f>IF(N1063="nulová",J1063,0)</f>
        <v>0</v>
      </c>
      <c r="BJ1063" s="93" t="s">
        <v>79</v>
      </c>
      <c r="BK1063" s="195">
        <f>ROUND(I1063*H1063,2)</f>
        <v>0</v>
      </c>
      <c r="BL1063" s="93" t="s">
        <v>266</v>
      </c>
      <c r="BM1063" s="93" t="s">
        <v>1237</v>
      </c>
    </row>
    <row r="1064" spans="2:47" s="103" customFormat="1" ht="162">
      <c r="B1064" s="104"/>
      <c r="D1064" s="198" t="s">
        <v>207</v>
      </c>
      <c r="F1064" s="220" t="s">
        <v>1228</v>
      </c>
      <c r="L1064" s="104"/>
      <c r="M1064" s="221"/>
      <c r="N1064" s="105"/>
      <c r="O1064" s="105"/>
      <c r="P1064" s="105"/>
      <c r="Q1064" s="105"/>
      <c r="R1064" s="105"/>
      <c r="S1064" s="105"/>
      <c r="T1064" s="222"/>
      <c r="AT1064" s="93" t="s">
        <v>207</v>
      </c>
      <c r="AU1064" s="93" t="s">
        <v>81</v>
      </c>
    </row>
    <row r="1065" spans="2:65" s="103" customFormat="1" ht="38.25" customHeight="1">
      <c r="B1065" s="104"/>
      <c r="C1065" s="185">
        <f>MAX($C$106:C1064)+1</f>
        <v>195</v>
      </c>
      <c r="D1065" s="185" t="s">
        <v>171</v>
      </c>
      <c r="E1065" s="186" t="s">
        <v>1238</v>
      </c>
      <c r="F1065" s="187" t="s">
        <v>1239</v>
      </c>
      <c r="G1065" s="188" t="s">
        <v>188</v>
      </c>
      <c r="H1065" s="189">
        <v>15.18</v>
      </c>
      <c r="I1065" s="87"/>
      <c r="J1065" s="190">
        <f>ROUND(I1065*H1065,2)</f>
        <v>0</v>
      </c>
      <c r="K1065" s="187" t="s">
        <v>175</v>
      </c>
      <c r="L1065" s="104"/>
      <c r="M1065" s="191" t="s">
        <v>5</v>
      </c>
      <c r="N1065" s="192" t="s">
        <v>42</v>
      </c>
      <c r="O1065" s="105"/>
      <c r="P1065" s="193">
        <f>O1065*H1065</f>
        <v>0</v>
      </c>
      <c r="Q1065" s="193">
        <v>0.02263</v>
      </c>
      <c r="R1065" s="193">
        <f>Q1065*H1065</f>
        <v>0.3435234</v>
      </c>
      <c r="S1065" s="193">
        <v>0</v>
      </c>
      <c r="T1065" s="194">
        <f>S1065*H1065</f>
        <v>0</v>
      </c>
      <c r="AR1065" s="93" t="s">
        <v>266</v>
      </c>
      <c r="AT1065" s="93" t="s">
        <v>171</v>
      </c>
      <c r="AU1065" s="93" t="s">
        <v>81</v>
      </c>
      <c r="AY1065" s="93" t="s">
        <v>169</v>
      </c>
      <c r="BE1065" s="195">
        <f>IF(N1065="základní",J1065,0)</f>
        <v>0</v>
      </c>
      <c r="BF1065" s="195">
        <f>IF(N1065="snížená",J1065,0)</f>
        <v>0</v>
      </c>
      <c r="BG1065" s="195">
        <f>IF(N1065="zákl. přenesená",J1065,0)</f>
        <v>0</v>
      </c>
      <c r="BH1065" s="195">
        <f>IF(N1065="sníž. přenesená",J1065,0)</f>
        <v>0</v>
      </c>
      <c r="BI1065" s="195">
        <f>IF(N1065="nulová",J1065,0)</f>
        <v>0</v>
      </c>
      <c r="BJ1065" s="93" t="s">
        <v>79</v>
      </c>
      <c r="BK1065" s="195">
        <f>ROUND(I1065*H1065,2)</f>
        <v>0</v>
      </c>
      <c r="BL1065" s="93" t="s">
        <v>266</v>
      </c>
      <c r="BM1065" s="93" t="s">
        <v>1240</v>
      </c>
    </row>
    <row r="1066" spans="2:47" s="103" customFormat="1" ht="135">
      <c r="B1066" s="104"/>
      <c r="D1066" s="198" t="s">
        <v>207</v>
      </c>
      <c r="F1066" s="220" t="s">
        <v>1241</v>
      </c>
      <c r="L1066" s="104"/>
      <c r="M1066" s="221"/>
      <c r="N1066" s="105"/>
      <c r="O1066" s="105"/>
      <c r="P1066" s="105"/>
      <c r="Q1066" s="105"/>
      <c r="R1066" s="105"/>
      <c r="S1066" s="105"/>
      <c r="T1066" s="222"/>
      <c r="AT1066" s="93" t="s">
        <v>207</v>
      </c>
      <c r="AU1066" s="93" t="s">
        <v>81</v>
      </c>
    </row>
    <row r="1067" spans="2:51" s="205" customFormat="1" ht="13.5">
      <c r="B1067" s="204"/>
      <c r="D1067" s="198" t="s">
        <v>178</v>
      </c>
      <c r="E1067" s="206" t="s">
        <v>5</v>
      </c>
      <c r="F1067" s="207" t="s">
        <v>1242</v>
      </c>
      <c r="H1067" s="208">
        <v>15.18</v>
      </c>
      <c r="L1067" s="204"/>
      <c r="M1067" s="209"/>
      <c r="N1067" s="210"/>
      <c r="O1067" s="210"/>
      <c r="P1067" s="210"/>
      <c r="Q1067" s="210"/>
      <c r="R1067" s="210"/>
      <c r="S1067" s="210"/>
      <c r="T1067" s="211"/>
      <c r="AT1067" s="206" t="s">
        <v>178</v>
      </c>
      <c r="AU1067" s="206" t="s">
        <v>81</v>
      </c>
      <c r="AV1067" s="205" t="s">
        <v>81</v>
      </c>
      <c r="AW1067" s="205" t="s">
        <v>35</v>
      </c>
      <c r="AX1067" s="205" t="s">
        <v>71</v>
      </c>
      <c r="AY1067" s="206" t="s">
        <v>169</v>
      </c>
    </row>
    <row r="1068" spans="2:51" s="213" customFormat="1" ht="13.5">
      <c r="B1068" s="212"/>
      <c r="D1068" s="198" t="s">
        <v>178</v>
      </c>
      <c r="E1068" s="214" t="s">
        <v>5</v>
      </c>
      <c r="F1068" s="215" t="s">
        <v>181</v>
      </c>
      <c r="H1068" s="216">
        <v>15.18</v>
      </c>
      <c r="L1068" s="212"/>
      <c r="M1068" s="217"/>
      <c r="N1068" s="218"/>
      <c r="O1068" s="218"/>
      <c r="P1068" s="218"/>
      <c r="Q1068" s="218"/>
      <c r="R1068" s="218"/>
      <c r="S1068" s="218"/>
      <c r="T1068" s="219"/>
      <c r="AT1068" s="214" t="s">
        <v>178</v>
      </c>
      <c r="AU1068" s="214" t="s">
        <v>81</v>
      </c>
      <c r="AV1068" s="213" t="s">
        <v>176</v>
      </c>
      <c r="AW1068" s="213" t="s">
        <v>35</v>
      </c>
      <c r="AX1068" s="213" t="s">
        <v>79</v>
      </c>
      <c r="AY1068" s="214" t="s">
        <v>169</v>
      </c>
    </row>
    <row r="1069" spans="2:65" s="103" customFormat="1" ht="25.5" customHeight="1">
      <c r="B1069" s="104"/>
      <c r="C1069" s="185">
        <f>MAX($C$106:C1068)+1</f>
        <v>196</v>
      </c>
      <c r="D1069" s="185" t="s">
        <v>171</v>
      </c>
      <c r="E1069" s="186" t="s">
        <v>1243</v>
      </c>
      <c r="F1069" s="187" t="s">
        <v>1244</v>
      </c>
      <c r="G1069" s="188" t="s">
        <v>188</v>
      </c>
      <c r="H1069" s="189">
        <v>15.18</v>
      </c>
      <c r="I1069" s="87"/>
      <c r="J1069" s="190">
        <f>ROUND(I1069*H1069,2)</f>
        <v>0</v>
      </c>
      <c r="K1069" s="187" t="s">
        <v>175</v>
      </c>
      <c r="L1069" s="104"/>
      <c r="M1069" s="191" t="s">
        <v>5</v>
      </c>
      <c r="N1069" s="192" t="s">
        <v>42</v>
      </c>
      <c r="O1069" s="105"/>
      <c r="P1069" s="193">
        <f>O1069*H1069</f>
        <v>0</v>
      </c>
      <c r="Q1069" s="193">
        <v>0</v>
      </c>
      <c r="R1069" s="193">
        <f>Q1069*H1069</f>
        <v>0</v>
      </c>
      <c r="S1069" s="193">
        <v>0</v>
      </c>
      <c r="T1069" s="194">
        <f>S1069*H1069</f>
        <v>0</v>
      </c>
      <c r="AR1069" s="93" t="s">
        <v>266</v>
      </c>
      <c r="AT1069" s="93" t="s">
        <v>171</v>
      </c>
      <c r="AU1069" s="93" t="s">
        <v>81</v>
      </c>
      <c r="AY1069" s="93" t="s">
        <v>169</v>
      </c>
      <c r="BE1069" s="195">
        <f>IF(N1069="základní",J1069,0)</f>
        <v>0</v>
      </c>
      <c r="BF1069" s="195">
        <f>IF(N1069="snížená",J1069,0)</f>
        <v>0</v>
      </c>
      <c r="BG1069" s="195">
        <f>IF(N1069="zákl. přenesená",J1069,0)</f>
        <v>0</v>
      </c>
      <c r="BH1069" s="195">
        <f>IF(N1069="sníž. přenesená",J1069,0)</f>
        <v>0</v>
      </c>
      <c r="BI1069" s="195">
        <f>IF(N1069="nulová",J1069,0)</f>
        <v>0</v>
      </c>
      <c r="BJ1069" s="93" t="s">
        <v>79</v>
      </c>
      <c r="BK1069" s="195">
        <f>ROUND(I1069*H1069,2)</f>
        <v>0</v>
      </c>
      <c r="BL1069" s="93" t="s">
        <v>266</v>
      </c>
      <c r="BM1069" s="93" t="s">
        <v>1245</v>
      </c>
    </row>
    <row r="1070" spans="2:47" s="103" customFormat="1" ht="135">
      <c r="B1070" s="104"/>
      <c r="D1070" s="198" t="s">
        <v>207</v>
      </c>
      <c r="F1070" s="220" t="s">
        <v>1241</v>
      </c>
      <c r="L1070" s="104"/>
      <c r="M1070" s="221"/>
      <c r="N1070" s="105"/>
      <c r="O1070" s="105"/>
      <c r="P1070" s="105"/>
      <c r="Q1070" s="105"/>
      <c r="R1070" s="105"/>
      <c r="S1070" s="105"/>
      <c r="T1070" s="222"/>
      <c r="AT1070" s="93" t="s">
        <v>207</v>
      </c>
      <c r="AU1070" s="93" t="s">
        <v>81</v>
      </c>
    </row>
    <row r="1071" spans="2:65" s="103" customFormat="1" ht="25.5" customHeight="1">
      <c r="B1071" s="104"/>
      <c r="C1071" s="185">
        <f>MAX($C$106:C1070)+1</f>
        <v>197</v>
      </c>
      <c r="D1071" s="185" t="s">
        <v>171</v>
      </c>
      <c r="E1071" s="186" t="s">
        <v>1246</v>
      </c>
      <c r="F1071" s="187" t="s">
        <v>1247</v>
      </c>
      <c r="G1071" s="188" t="s">
        <v>188</v>
      </c>
      <c r="H1071" s="189">
        <v>372.86</v>
      </c>
      <c r="I1071" s="87"/>
      <c r="J1071" s="190">
        <f>ROUND(I1071*H1071,2)</f>
        <v>0</v>
      </c>
      <c r="K1071" s="187" t="s">
        <v>175</v>
      </c>
      <c r="L1071" s="104"/>
      <c r="M1071" s="191" t="s">
        <v>5</v>
      </c>
      <c r="N1071" s="192" t="s">
        <v>42</v>
      </c>
      <c r="O1071" s="105"/>
      <c r="P1071" s="193">
        <f>O1071*H1071</f>
        <v>0</v>
      </c>
      <c r="Q1071" s="193">
        <v>0.00139</v>
      </c>
      <c r="R1071" s="193">
        <f>Q1071*H1071</f>
        <v>0.5182754</v>
      </c>
      <c r="S1071" s="193">
        <v>0</v>
      </c>
      <c r="T1071" s="194">
        <f>S1071*H1071</f>
        <v>0</v>
      </c>
      <c r="AR1071" s="93" t="s">
        <v>266</v>
      </c>
      <c r="AT1071" s="93" t="s">
        <v>171</v>
      </c>
      <c r="AU1071" s="93" t="s">
        <v>81</v>
      </c>
      <c r="AY1071" s="93" t="s">
        <v>169</v>
      </c>
      <c r="BE1071" s="195">
        <f>IF(N1071="základní",J1071,0)</f>
        <v>0</v>
      </c>
      <c r="BF1071" s="195">
        <f>IF(N1071="snížená",J1071,0)</f>
        <v>0</v>
      </c>
      <c r="BG1071" s="195">
        <f>IF(N1071="zákl. přenesená",J1071,0)</f>
        <v>0</v>
      </c>
      <c r="BH1071" s="195">
        <f>IF(N1071="sníž. přenesená",J1071,0)</f>
        <v>0</v>
      </c>
      <c r="BI1071" s="195">
        <f>IF(N1071="nulová",J1071,0)</f>
        <v>0</v>
      </c>
      <c r="BJ1071" s="93" t="s">
        <v>79</v>
      </c>
      <c r="BK1071" s="195">
        <f>ROUND(I1071*H1071,2)</f>
        <v>0</v>
      </c>
      <c r="BL1071" s="93" t="s">
        <v>266</v>
      </c>
      <c r="BM1071" s="93" t="s">
        <v>1248</v>
      </c>
    </row>
    <row r="1072" spans="2:47" s="103" customFormat="1" ht="67.5">
      <c r="B1072" s="104"/>
      <c r="D1072" s="198" t="s">
        <v>207</v>
      </c>
      <c r="F1072" s="220" t="s">
        <v>1249</v>
      </c>
      <c r="L1072" s="104"/>
      <c r="M1072" s="221"/>
      <c r="N1072" s="105"/>
      <c r="O1072" s="105"/>
      <c r="P1072" s="105"/>
      <c r="Q1072" s="105"/>
      <c r="R1072" s="105"/>
      <c r="S1072" s="105"/>
      <c r="T1072" s="222"/>
      <c r="AT1072" s="93" t="s">
        <v>207</v>
      </c>
      <c r="AU1072" s="93" t="s">
        <v>81</v>
      </c>
    </row>
    <row r="1073" spans="2:51" s="205" customFormat="1" ht="13.5">
      <c r="B1073" s="204"/>
      <c r="D1073" s="198" t="s">
        <v>178</v>
      </c>
      <c r="E1073" s="206" t="s">
        <v>5</v>
      </c>
      <c r="F1073" s="207" t="s">
        <v>1250</v>
      </c>
      <c r="H1073" s="208">
        <v>181.65</v>
      </c>
      <c r="L1073" s="204"/>
      <c r="M1073" s="209"/>
      <c r="N1073" s="210"/>
      <c r="O1073" s="210"/>
      <c r="P1073" s="210"/>
      <c r="Q1073" s="210"/>
      <c r="R1073" s="210"/>
      <c r="S1073" s="210"/>
      <c r="T1073" s="211"/>
      <c r="AT1073" s="206" t="s">
        <v>178</v>
      </c>
      <c r="AU1073" s="206" t="s">
        <v>81</v>
      </c>
      <c r="AV1073" s="205" t="s">
        <v>81</v>
      </c>
      <c r="AW1073" s="205" t="s">
        <v>35</v>
      </c>
      <c r="AX1073" s="205" t="s">
        <v>71</v>
      </c>
      <c r="AY1073" s="206" t="s">
        <v>169</v>
      </c>
    </row>
    <row r="1074" spans="2:51" s="205" customFormat="1" ht="13.5">
      <c r="B1074" s="204"/>
      <c r="D1074" s="198" t="s">
        <v>178</v>
      </c>
      <c r="E1074" s="206" t="s">
        <v>5</v>
      </c>
      <c r="F1074" s="207" t="s">
        <v>1251</v>
      </c>
      <c r="H1074" s="208">
        <v>181.21</v>
      </c>
      <c r="L1074" s="204"/>
      <c r="M1074" s="209"/>
      <c r="N1074" s="210"/>
      <c r="O1074" s="210"/>
      <c r="P1074" s="210"/>
      <c r="Q1074" s="210"/>
      <c r="R1074" s="210"/>
      <c r="S1074" s="210"/>
      <c r="T1074" s="211"/>
      <c r="AT1074" s="206" t="s">
        <v>178</v>
      </c>
      <c r="AU1074" s="206" t="s">
        <v>81</v>
      </c>
      <c r="AV1074" s="205" t="s">
        <v>81</v>
      </c>
      <c r="AW1074" s="205" t="s">
        <v>35</v>
      </c>
      <c r="AX1074" s="205" t="s">
        <v>71</v>
      </c>
      <c r="AY1074" s="206" t="s">
        <v>169</v>
      </c>
    </row>
    <row r="1075" spans="2:51" s="205" customFormat="1" ht="13.5">
      <c r="B1075" s="204"/>
      <c r="D1075" s="198" t="s">
        <v>178</v>
      </c>
      <c r="E1075" s="206" t="s">
        <v>5</v>
      </c>
      <c r="F1075" s="207" t="s">
        <v>2060</v>
      </c>
      <c r="H1075" s="208">
        <v>17</v>
      </c>
      <c r="L1075" s="204"/>
      <c r="M1075" s="209"/>
      <c r="N1075" s="210"/>
      <c r="O1075" s="210"/>
      <c r="P1075" s="210"/>
      <c r="Q1075" s="210"/>
      <c r="R1075" s="210"/>
      <c r="S1075" s="210"/>
      <c r="T1075" s="211"/>
      <c r="AT1075" s="206" t="s">
        <v>178</v>
      </c>
      <c r="AU1075" s="206" t="s">
        <v>81</v>
      </c>
      <c r="AV1075" s="205" t="s">
        <v>81</v>
      </c>
      <c r="AW1075" s="205" t="s">
        <v>35</v>
      </c>
      <c r="AX1075" s="205" t="s">
        <v>71</v>
      </c>
      <c r="AY1075" s="206" t="s">
        <v>169</v>
      </c>
    </row>
    <row r="1076" spans="2:51" s="213" customFormat="1" ht="13.5">
      <c r="B1076" s="212"/>
      <c r="D1076" s="198" t="s">
        <v>178</v>
      </c>
      <c r="E1076" s="214" t="s">
        <v>5</v>
      </c>
      <c r="F1076" s="215" t="s">
        <v>181</v>
      </c>
      <c r="H1076" s="216">
        <v>372.86</v>
      </c>
      <c r="L1076" s="212"/>
      <c r="M1076" s="217"/>
      <c r="N1076" s="218"/>
      <c r="O1076" s="218"/>
      <c r="P1076" s="218"/>
      <c r="Q1076" s="218"/>
      <c r="R1076" s="218"/>
      <c r="S1076" s="218"/>
      <c r="T1076" s="219"/>
      <c r="AT1076" s="214" t="s">
        <v>178</v>
      </c>
      <c r="AU1076" s="214" t="s">
        <v>81</v>
      </c>
      <c r="AV1076" s="213" t="s">
        <v>176</v>
      </c>
      <c r="AW1076" s="213" t="s">
        <v>35</v>
      </c>
      <c r="AX1076" s="213" t="s">
        <v>79</v>
      </c>
      <c r="AY1076" s="214" t="s">
        <v>169</v>
      </c>
    </row>
    <row r="1077" spans="2:65" s="103" customFormat="1" ht="16.5" customHeight="1">
      <c r="B1077" s="104"/>
      <c r="C1077" s="223">
        <f>MAX($C$106:C1076)+1</f>
        <v>198</v>
      </c>
      <c r="D1077" s="223" t="s">
        <v>397</v>
      </c>
      <c r="E1077" s="224" t="s">
        <v>1252</v>
      </c>
      <c r="F1077" s="225" t="s">
        <v>1253</v>
      </c>
      <c r="G1077" s="226" t="s">
        <v>188</v>
      </c>
      <c r="H1077" s="227">
        <f>H1078</f>
        <v>192.06600000000003</v>
      </c>
      <c r="I1077" s="88"/>
      <c r="J1077" s="228">
        <f>ROUND(I1077*H1077,2)</f>
        <v>0</v>
      </c>
      <c r="K1077" s="225" t="s">
        <v>175</v>
      </c>
      <c r="L1077" s="229"/>
      <c r="M1077" s="230" t="s">
        <v>5</v>
      </c>
      <c r="N1077" s="231" t="s">
        <v>42</v>
      </c>
      <c r="O1077" s="105"/>
      <c r="P1077" s="193">
        <f>O1077*H1077</f>
        <v>0</v>
      </c>
      <c r="Q1077" s="193">
        <v>0.008</v>
      </c>
      <c r="R1077" s="193">
        <f>Q1077*H1077</f>
        <v>1.5365280000000003</v>
      </c>
      <c r="S1077" s="193">
        <v>0</v>
      </c>
      <c r="T1077" s="194">
        <f>S1077*H1077</f>
        <v>0</v>
      </c>
      <c r="AR1077" s="93" t="s">
        <v>402</v>
      </c>
      <c r="AT1077" s="93" t="s">
        <v>397</v>
      </c>
      <c r="AU1077" s="93" t="s">
        <v>81</v>
      </c>
      <c r="AY1077" s="93" t="s">
        <v>169</v>
      </c>
      <c r="BE1077" s="195">
        <f>IF(N1077="základní",J1077,0)</f>
        <v>0</v>
      </c>
      <c r="BF1077" s="195">
        <f>IF(N1077="snížená",J1077,0)</f>
        <v>0</v>
      </c>
      <c r="BG1077" s="195">
        <f>IF(N1077="zákl. přenesená",J1077,0)</f>
        <v>0</v>
      </c>
      <c r="BH1077" s="195">
        <f>IF(N1077="sníž. přenesená",J1077,0)</f>
        <v>0</v>
      </c>
      <c r="BI1077" s="195">
        <f>IF(N1077="nulová",J1077,0)</f>
        <v>0</v>
      </c>
      <c r="BJ1077" s="93" t="s">
        <v>79</v>
      </c>
      <c r="BK1077" s="195">
        <f>ROUND(I1077*H1077,2)</f>
        <v>0</v>
      </c>
      <c r="BL1077" s="93" t="s">
        <v>266</v>
      </c>
      <c r="BM1077" s="93" t="s">
        <v>1254</v>
      </c>
    </row>
    <row r="1078" spans="2:51" s="205" customFormat="1" ht="13.5">
      <c r="B1078" s="204"/>
      <c r="D1078" s="198" t="s">
        <v>178</v>
      </c>
      <c r="F1078" s="207" t="s">
        <v>2061</v>
      </c>
      <c r="H1078" s="208">
        <f>(181.21+1.71)*1.05</f>
        <v>192.06600000000003</v>
      </c>
      <c r="L1078" s="204"/>
      <c r="M1078" s="209"/>
      <c r="N1078" s="210"/>
      <c r="O1078" s="210"/>
      <c r="P1078" s="210"/>
      <c r="Q1078" s="210"/>
      <c r="R1078" s="210"/>
      <c r="S1078" s="210"/>
      <c r="T1078" s="211"/>
      <c r="AT1078" s="206" t="s">
        <v>178</v>
      </c>
      <c r="AU1078" s="206" t="s">
        <v>81</v>
      </c>
      <c r="AV1078" s="205" t="s">
        <v>81</v>
      </c>
      <c r="AW1078" s="205" t="s">
        <v>6</v>
      </c>
      <c r="AX1078" s="205" t="s">
        <v>79</v>
      </c>
      <c r="AY1078" s="206" t="s">
        <v>169</v>
      </c>
    </row>
    <row r="1079" spans="2:65" s="103" customFormat="1" ht="25.5" customHeight="1">
      <c r="B1079" s="104"/>
      <c r="C1079" s="223">
        <f>MAX($C$106:C1078)+1</f>
        <v>199</v>
      </c>
      <c r="D1079" s="223" t="s">
        <v>397</v>
      </c>
      <c r="E1079" s="224" t="s">
        <v>1255</v>
      </c>
      <c r="F1079" s="225" t="s">
        <v>1256</v>
      </c>
      <c r="G1079" s="226" t="s">
        <v>188</v>
      </c>
      <c r="H1079" s="227">
        <v>190.733</v>
      </c>
      <c r="I1079" s="88"/>
      <c r="J1079" s="228">
        <f>ROUND(I1079*H1079,2)</f>
        <v>0</v>
      </c>
      <c r="K1079" s="225" t="s">
        <v>5</v>
      </c>
      <c r="L1079" s="229"/>
      <c r="M1079" s="230" t="s">
        <v>5</v>
      </c>
      <c r="N1079" s="231" t="s">
        <v>42</v>
      </c>
      <c r="O1079" s="105"/>
      <c r="P1079" s="193">
        <f>O1079*H1079</f>
        <v>0</v>
      </c>
      <c r="Q1079" s="193">
        <v>0.008</v>
      </c>
      <c r="R1079" s="193">
        <f>Q1079*H1079</f>
        <v>1.525864</v>
      </c>
      <c r="S1079" s="193">
        <v>0</v>
      </c>
      <c r="T1079" s="194">
        <f>S1079*H1079</f>
        <v>0</v>
      </c>
      <c r="AR1079" s="93" t="s">
        <v>402</v>
      </c>
      <c r="AT1079" s="93" t="s">
        <v>397</v>
      </c>
      <c r="AU1079" s="93" t="s">
        <v>81</v>
      </c>
      <c r="AY1079" s="93" t="s">
        <v>169</v>
      </c>
      <c r="BE1079" s="195">
        <f>IF(N1079="základní",J1079,0)</f>
        <v>0</v>
      </c>
      <c r="BF1079" s="195">
        <f>IF(N1079="snížená",J1079,0)</f>
        <v>0</v>
      </c>
      <c r="BG1079" s="195">
        <f>IF(N1079="zákl. přenesená",J1079,0)</f>
        <v>0</v>
      </c>
      <c r="BH1079" s="195">
        <f>IF(N1079="sníž. přenesená",J1079,0)</f>
        <v>0</v>
      </c>
      <c r="BI1079" s="195">
        <f>IF(N1079="nulová",J1079,0)</f>
        <v>0</v>
      </c>
      <c r="BJ1079" s="93" t="s">
        <v>79</v>
      </c>
      <c r="BK1079" s="195">
        <f>ROUND(I1079*H1079,2)</f>
        <v>0</v>
      </c>
      <c r="BL1079" s="93" t="s">
        <v>266</v>
      </c>
      <c r="BM1079" s="93" t="s">
        <v>1257</v>
      </c>
    </row>
    <row r="1080" spans="2:51" s="205" customFormat="1" ht="13.5">
      <c r="B1080" s="204"/>
      <c r="D1080" s="198" t="s">
        <v>178</v>
      </c>
      <c r="F1080" s="207" t="s">
        <v>1258</v>
      </c>
      <c r="H1080" s="208">
        <v>190.733</v>
      </c>
      <c r="L1080" s="204"/>
      <c r="M1080" s="209"/>
      <c r="N1080" s="210"/>
      <c r="O1080" s="210"/>
      <c r="P1080" s="210"/>
      <c r="Q1080" s="210"/>
      <c r="R1080" s="210"/>
      <c r="S1080" s="210"/>
      <c r="T1080" s="211"/>
      <c r="AT1080" s="206" t="s">
        <v>178</v>
      </c>
      <c r="AU1080" s="206" t="s">
        <v>81</v>
      </c>
      <c r="AV1080" s="205" t="s">
        <v>81</v>
      </c>
      <c r="AW1080" s="205" t="s">
        <v>6</v>
      </c>
      <c r="AX1080" s="205" t="s">
        <v>79</v>
      </c>
      <c r="AY1080" s="206" t="s">
        <v>169</v>
      </c>
    </row>
    <row r="1081" spans="2:65" s="103" customFormat="1" ht="25.5" customHeight="1">
      <c r="B1081" s="104"/>
      <c r="C1081" s="185">
        <f>MAX($C$106:C1080)+1</f>
        <v>200</v>
      </c>
      <c r="D1081" s="185" t="s">
        <v>171</v>
      </c>
      <c r="E1081" s="186" t="s">
        <v>1259</v>
      </c>
      <c r="F1081" s="187" t="s">
        <v>1260</v>
      </c>
      <c r="G1081" s="188" t="s">
        <v>188</v>
      </c>
      <c r="H1081" s="189">
        <v>15.29</v>
      </c>
      <c r="I1081" s="87"/>
      <c r="J1081" s="190">
        <f>ROUND(I1081*H1081,2)</f>
        <v>0</v>
      </c>
      <c r="K1081" s="187" t="s">
        <v>175</v>
      </c>
      <c r="L1081" s="104"/>
      <c r="M1081" s="191" t="s">
        <v>5</v>
      </c>
      <c r="N1081" s="192" t="s">
        <v>42</v>
      </c>
      <c r="O1081" s="105"/>
      <c r="P1081" s="193">
        <f>O1081*H1081</f>
        <v>0</v>
      </c>
      <c r="Q1081" s="193">
        <v>0</v>
      </c>
      <c r="R1081" s="193">
        <f>Q1081*H1081</f>
        <v>0</v>
      </c>
      <c r="S1081" s="193">
        <v>0.01049</v>
      </c>
      <c r="T1081" s="194">
        <f>S1081*H1081</f>
        <v>0.16039209999999998</v>
      </c>
      <c r="AR1081" s="93" t="s">
        <v>266</v>
      </c>
      <c r="AT1081" s="93" t="s">
        <v>171</v>
      </c>
      <c r="AU1081" s="93" t="s">
        <v>81</v>
      </c>
      <c r="AY1081" s="93" t="s">
        <v>169</v>
      </c>
      <c r="BE1081" s="195">
        <f>IF(N1081="základní",J1081,0)</f>
        <v>0</v>
      </c>
      <c r="BF1081" s="195">
        <f>IF(N1081="snížená",J1081,0)</f>
        <v>0</v>
      </c>
      <c r="BG1081" s="195">
        <f>IF(N1081="zákl. přenesená",J1081,0)</f>
        <v>0</v>
      </c>
      <c r="BH1081" s="195">
        <f>IF(N1081="sníž. přenesená",J1081,0)</f>
        <v>0</v>
      </c>
      <c r="BI1081" s="195">
        <f>IF(N1081="nulová",J1081,0)</f>
        <v>0</v>
      </c>
      <c r="BJ1081" s="93" t="s">
        <v>79</v>
      </c>
      <c r="BK1081" s="195">
        <f>ROUND(I1081*H1081,2)</f>
        <v>0</v>
      </c>
      <c r="BL1081" s="93" t="s">
        <v>266</v>
      </c>
      <c r="BM1081" s="93" t="s">
        <v>1261</v>
      </c>
    </row>
    <row r="1082" spans="2:51" s="205" customFormat="1" ht="13.5">
      <c r="B1082" s="204"/>
      <c r="D1082" s="198" t="s">
        <v>178</v>
      </c>
      <c r="E1082" s="206" t="s">
        <v>5</v>
      </c>
      <c r="F1082" s="207" t="s">
        <v>2057</v>
      </c>
      <c r="H1082" s="208">
        <v>15.29</v>
      </c>
      <c r="L1082" s="204"/>
      <c r="M1082" s="209"/>
      <c r="N1082" s="210"/>
      <c r="O1082" s="210"/>
      <c r="P1082" s="210"/>
      <c r="Q1082" s="210"/>
      <c r="R1082" s="210"/>
      <c r="S1082" s="210"/>
      <c r="T1082" s="211"/>
      <c r="AT1082" s="206" t="s">
        <v>178</v>
      </c>
      <c r="AU1082" s="206" t="s">
        <v>81</v>
      </c>
      <c r="AV1082" s="205" t="s">
        <v>81</v>
      </c>
      <c r="AW1082" s="205" t="s">
        <v>35</v>
      </c>
      <c r="AX1082" s="205" t="s">
        <v>71</v>
      </c>
      <c r="AY1082" s="206" t="s">
        <v>169</v>
      </c>
    </row>
    <row r="1083" spans="2:51" s="213" customFormat="1" ht="13.5">
      <c r="B1083" s="212"/>
      <c r="D1083" s="198" t="s">
        <v>178</v>
      </c>
      <c r="E1083" s="214" t="s">
        <v>5</v>
      </c>
      <c r="F1083" s="215" t="s">
        <v>181</v>
      </c>
      <c r="H1083" s="216">
        <v>15.29</v>
      </c>
      <c r="L1083" s="212"/>
      <c r="M1083" s="217"/>
      <c r="N1083" s="218"/>
      <c r="O1083" s="218"/>
      <c r="P1083" s="218"/>
      <c r="Q1083" s="218"/>
      <c r="R1083" s="218"/>
      <c r="S1083" s="218"/>
      <c r="T1083" s="219"/>
      <c r="AT1083" s="214" t="s">
        <v>178</v>
      </c>
      <c r="AU1083" s="214" t="s">
        <v>81</v>
      </c>
      <c r="AV1083" s="213" t="s">
        <v>176</v>
      </c>
      <c r="AW1083" s="213" t="s">
        <v>35</v>
      </c>
      <c r="AX1083" s="213" t="s">
        <v>79</v>
      </c>
      <c r="AY1083" s="214" t="s">
        <v>169</v>
      </c>
    </row>
    <row r="1084" spans="2:65" s="103" customFormat="1" ht="51" customHeight="1">
      <c r="B1084" s="104"/>
      <c r="C1084" s="185">
        <f>MAX($C$106:C1083)+1</f>
        <v>201</v>
      </c>
      <c r="D1084" s="185" t="s">
        <v>171</v>
      </c>
      <c r="E1084" s="186" t="s">
        <v>1262</v>
      </c>
      <c r="F1084" s="187" t="s">
        <v>1263</v>
      </c>
      <c r="G1084" s="188" t="s">
        <v>315</v>
      </c>
      <c r="H1084" s="189">
        <v>28.296</v>
      </c>
      <c r="I1084" s="87"/>
      <c r="J1084" s="190">
        <f>ROUND(I1084*H1084,2)</f>
        <v>0</v>
      </c>
      <c r="K1084" s="187" t="s">
        <v>175</v>
      </c>
      <c r="L1084" s="104"/>
      <c r="M1084" s="191" t="s">
        <v>5</v>
      </c>
      <c r="N1084" s="192" t="s">
        <v>42</v>
      </c>
      <c r="O1084" s="105"/>
      <c r="P1084" s="193">
        <f>O1084*H1084</f>
        <v>0</v>
      </c>
      <c r="Q1084" s="193">
        <v>0</v>
      </c>
      <c r="R1084" s="193">
        <f>Q1084*H1084</f>
        <v>0</v>
      </c>
      <c r="S1084" s="193">
        <v>0</v>
      </c>
      <c r="T1084" s="194">
        <f>S1084*H1084</f>
        <v>0</v>
      </c>
      <c r="AR1084" s="93" t="s">
        <v>266</v>
      </c>
      <c r="AT1084" s="93" t="s">
        <v>171</v>
      </c>
      <c r="AU1084" s="93" t="s">
        <v>81</v>
      </c>
      <c r="AY1084" s="93" t="s">
        <v>169</v>
      </c>
      <c r="BE1084" s="195">
        <f>IF(N1084="základní",J1084,0)</f>
        <v>0</v>
      </c>
      <c r="BF1084" s="195">
        <f>IF(N1084="snížená",J1084,0)</f>
        <v>0</v>
      </c>
      <c r="BG1084" s="195">
        <f>IF(N1084="zákl. přenesená",J1084,0)</f>
        <v>0</v>
      </c>
      <c r="BH1084" s="195">
        <f>IF(N1084="sníž. přenesená",J1084,0)</f>
        <v>0</v>
      </c>
      <c r="BI1084" s="195">
        <f>IF(N1084="nulová",J1084,0)</f>
        <v>0</v>
      </c>
      <c r="BJ1084" s="93" t="s">
        <v>79</v>
      </c>
      <c r="BK1084" s="195">
        <f>ROUND(I1084*H1084,2)</f>
        <v>0</v>
      </c>
      <c r="BL1084" s="93" t="s">
        <v>266</v>
      </c>
      <c r="BM1084" s="93" t="s">
        <v>1264</v>
      </c>
    </row>
    <row r="1085" spans="2:47" s="103" customFormat="1" ht="121.5">
      <c r="B1085" s="104"/>
      <c r="D1085" s="198" t="s">
        <v>207</v>
      </c>
      <c r="F1085" s="220" t="s">
        <v>1265</v>
      </c>
      <c r="L1085" s="104"/>
      <c r="M1085" s="221"/>
      <c r="N1085" s="105"/>
      <c r="O1085" s="105"/>
      <c r="P1085" s="105"/>
      <c r="Q1085" s="105"/>
      <c r="R1085" s="105"/>
      <c r="S1085" s="105"/>
      <c r="T1085" s="222"/>
      <c r="AT1085" s="93" t="s">
        <v>207</v>
      </c>
      <c r="AU1085" s="93" t="s">
        <v>81</v>
      </c>
    </row>
    <row r="1086" spans="2:63" s="173" customFormat="1" ht="29.85" customHeight="1">
      <c r="B1086" s="172"/>
      <c r="D1086" s="174" t="s">
        <v>70</v>
      </c>
      <c r="E1086" s="183" t="s">
        <v>1266</v>
      </c>
      <c r="F1086" s="183" t="s">
        <v>1267</v>
      </c>
      <c r="J1086" s="184">
        <f>BK1086</f>
        <v>0</v>
      </c>
      <c r="L1086" s="172"/>
      <c r="M1086" s="177"/>
      <c r="N1086" s="178"/>
      <c r="O1086" s="178"/>
      <c r="P1086" s="179">
        <f>SUM(P1087:P1095)</f>
        <v>0</v>
      </c>
      <c r="Q1086" s="178"/>
      <c r="R1086" s="179">
        <f>SUM(R1087:R1095)</f>
        <v>1.0818349999999999</v>
      </c>
      <c r="S1086" s="178"/>
      <c r="T1086" s="180">
        <f>SUM(T1087:T1095)</f>
        <v>0</v>
      </c>
      <c r="AR1086" s="174" t="s">
        <v>81</v>
      </c>
      <c r="AT1086" s="181" t="s">
        <v>70</v>
      </c>
      <c r="AU1086" s="181" t="s">
        <v>79</v>
      </c>
      <c r="AY1086" s="174" t="s">
        <v>169</v>
      </c>
      <c r="BK1086" s="182">
        <f>SUM(BK1087:BK1095)</f>
        <v>0</v>
      </c>
    </row>
    <row r="1087" spans="2:65" s="103" customFormat="1" ht="25.5" customHeight="1">
      <c r="B1087" s="104"/>
      <c r="C1087" s="185">
        <f>MAX($C$106:C1086)+1</f>
        <v>202</v>
      </c>
      <c r="D1087" s="185" t="s">
        <v>171</v>
      </c>
      <c r="E1087" s="186" t="s">
        <v>1268</v>
      </c>
      <c r="F1087" s="187" t="s">
        <v>1269</v>
      </c>
      <c r="G1087" s="188" t="s">
        <v>199</v>
      </c>
      <c r="H1087" s="189">
        <v>186</v>
      </c>
      <c r="I1087" s="87"/>
      <c r="J1087" s="190">
        <f>ROUND(I1087*H1087,2)</f>
        <v>0</v>
      </c>
      <c r="K1087" s="187" t="s">
        <v>175</v>
      </c>
      <c r="L1087" s="104"/>
      <c r="M1087" s="191" t="s">
        <v>5</v>
      </c>
      <c r="N1087" s="192" t="s">
        <v>42</v>
      </c>
      <c r="O1087" s="105"/>
      <c r="P1087" s="193">
        <f>O1087*H1087</f>
        <v>0</v>
      </c>
      <c r="Q1087" s="193">
        <v>0.00565</v>
      </c>
      <c r="R1087" s="193">
        <f>Q1087*H1087</f>
        <v>1.0509</v>
      </c>
      <c r="S1087" s="193">
        <v>0</v>
      </c>
      <c r="T1087" s="194">
        <f>S1087*H1087</f>
        <v>0</v>
      </c>
      <c r="AR1087" s="93" t="s">
        <v>266</v>
      </c>
      <c r="AT1087" s="93" t="s">
        <v>171</v>
      </c>
      <c r="AU1087" s="93" t="s">
        <v>81</v>
      </c>
      <c r="AY1087" s="93" t="s">
        <v>169</v>
      </c>
      <c r="BE1087" s="195">
        <f>IF(N1087="základní",J1087,0)</f>
        <v>0</v>
      </c>
      <c r="BF1087" s="195">
        <f>IF(N1087="snížená",J1087,0)</f>
        <v>0</v>
      </c>
      <c r="BG1087" s="195">
        <f>IF(N1087="zákl. přenesená",J1087,0)</f>
        <v>0</v>
      </c>
      <c r="BH1087" s="195">
        <f>IF(N1087="sníž. přenesená",J1087,0)</f>
        <v>0</v>
      </c>
      <c r="BI1087" s="195">
        <f>IF(N1087="nulová",J1087,0)</f>
        <v>0</v>
      </c>
      <c r="BJ1087" s="93" t="s">
        <v>79</v>
      </c>
      <c r="BK1087" s="195">
        <f>ROUND(I1087*H1087,2)</f>
        <v>0</v>
      </c>
      <c r="BL1087" s="93" t="s">
        <v>266</v>
      </c>
      <c r="BM1087" s="93" t="s">
        <v>1270</v>
      </c>
    </row>
    <row r="1088" spans="2:51" s="205" customFormat="1" ht="13.5">
      <c r="B1088" s="204"/>
      <c r="D1088" s="198" t="s">
        <v>178</v>
      </c>
      <c r="E1088" s="206" t="s">
        <v>5</v>
      </c>
      <c r="F1088" s="207" t="s">
        <v>1271</v>
      </c>
      <c r="H1088" s="208">
        <v>186</v>
      </c>
      <c r="L1088" s="204"/>
      <c r="M1088" s="209"/>
      <c r="N1088" s="210"/>
      <c r="O1088" s="210"/>
      <c r="P1088" s="210"/>
      <c r="Q1088" s="210"/>
      <c r="R1088" s="210"/>
      <c r="S1088" s="210"/>
      <c r="T1088" s="211"/>
      <c r="AT1088" s="206" t="s">
        <v>178</v>
      </c>
      <c r="AU1088" s="206" t="s">
        <v>81</v>
      </c>
      <c r="AV1088" s="205" t="s">
        <v>81</v>
      </c>
      <c r="AW1088" s="205" t="s">
        <v>35</v>
      </c>
      <c r="AX1088" s="205" t="s">
        <v>71</v>
      </c>
      <c r="AY1088" s="206" t="s">
        <v>169</v>
      </c>
    </row>
    <row r="1089" spans="2:51" s="213" customFormat="1" ht="13.5">
      <c r="B1089" s="212"/>
      <c r="D1089" s="198" t="s">
        <v>178</v>
      </c>
      <c r="E1089" s="214" t="s">
        <v>5</v>
      </c>
      <c r="F1089" s="215" t="s">
        <v>181</v>
      </c>
      <c r="H1089" s="216">
        <v>186</v>
      </c>
      <c r="L1089" s="212"/>
      <c r="M1089" s="217"/>
      <c r="N1089" s="218"/>
      <c r="O1089" s="218"/>
      <c r="P1089" s="218"/>
      <c r="Q1089" s="218"/>
      <c r="R1089" s="218"/>
      <c r="S1089" s="218"/>
      <c r="T1089" s="219"/>
      <c r="AT1089" s="214" t="s">
        <v>178</v>
      </c>
      <c r="AU1089" s="214" t="s">
        <v>81</v>
      </c>
      <c r="AV1089" s="213" t="s">
        <v>176</v>
      </c>
      <c r="AW1089" s="213" t="s">
        <v>35</v>
      </c>
      <c r="AX1089" s="213" t="s">
        <v>79</v>
      </c>
      <c r="AY1089" s="214" t="s">
        <v>169</v>
      </c>
    </row>
    <row r="1090" spans="2:65" s="103" customFormat="1" ht="25.5" customHeight="1">
      <c r="B1090" s="104"/>
      <c r="C1090" s="185">
        <f>MAX($C$106:C1089)+1</f>
        <v>203</v>
      </c>
      <c r="D1090" s="185" t="s">
        <v>171</v>
      </c>
      <c r="E1090" s="186" t="s">
        <v>1272</v>
      </c>
      <c r="F1090" s="187" t="s">
        <v>1273</v>
      </c>
      <c r="G1090" s="188" t="s">
        <v>199</v>
      </c>
      <c r="H1090" s="189">
        <v>11.5</v>
      </c>
      <c r="I1090" s="87"/>
      <c r="J1090" s="190">
        <f>ROUND(I1090*H1090,2)</f>
        <v>0</v>
      </c>
      <c r="K1090" s="187" t="s">
        <v>175</v>
      </c>
      <c r="L1090" s="104"/>
      <c r="M1090" s="191" t="s">
        <v>5</v>
      </c>
      <c r="N1090" s="192" t="s">
        <v>42</v>
      </c>
      <c r="O1090" s="105"/>
      <c r="P1090" s="193">
        <f>O1090*H1090</f>
        <v>0</v>
      </c>
      <c r="Q1090" s="193">
        <v>0.00269</v>
      </c>
      <c r="R1090" s="193">
        <f>Q1090*H1090</f>
        <v>0.030935</v>
      </c>
      <c r="S1090" s="193">
        <v>0</v>
      </c>
      <c r="T1090" s="194">
        <f>S1090*H1090</f>
        <v>0</v>
      </c>
      <c r="AR1090" s="93" t="s">
        <v>266</v>
      </c>
      <c r="AT1090" s="93" t="s">
        <v>171</v>
      </c>
      <c r="AU1090" s="93" t="s">
        <v>81</v>
      </c>
      <c r="AY1090" s="93" t="s">
        <v>169</v>
      </c>
      <c r="BE1090" s="195">
        <f>IF(N1090="základní",J1090,0)</f>
        <v>0</v>
      </c>
      <c r="BF1090" s="195">
        <f>IF(N1090="snížená",J1090,0)</f>
        <v>0</v>
      </c>
      <c r="BG1090" s="195">
        <f>IF(N1090="zákl. přenesená",J1090,0)</f>
        <v>0</v>
      </c>
      <c r="BH1090" s="195">
        <f>IF(N1090="sníž. přenesená",J1090,0)</f>
        <v>0</v>
      </c>
      <c r="BI1090" s="195">
        <f>IF(N1090="nulová",J1090,0)</f>
        <v>0</v>
      </c>
      <c r="BJ1090" s="93" t="s">
        <v>79</v>
      </c>
      <c r="BK1090" s="195">
        <f>ROUND(I1090*H1090,2)</f>
        <v>0</v>
      </c>
      <c r="BL1090" s="93" t="s">
        <v>266</v>
      </c>
      <c r="BM1090" s="93" t="s">
        <v>1274</v>
      </c>
    </row>
    <row r="1091" spans="2:51" s="205" customFormat="1" ht="13.5">
      <c r="B1091" s="204"/>
      <c r="D1091" s="198" t="s">
        <v>178</v>
      </c>
      <c r="E1091" s="206" t="s">
        <v>5</v>
      </c>
      <c r="F1091" s="207" t="s">
        <v>1275</v>
      </c>
      <c r="H1091" s="208">
        <v>9</v>
      </c>
      <c r="L1091" s="204"/>
      <c r="M1091" s="209"/>
      <c r="N1091" s="210"/>
      <c r="O1091" s="210"/>
      <c r="P1091" s="210"/>
      <c r="Q1091" s="210"/>
      <c r="R1091" s="210"/>
      <c r="S1091" s="210"/>
      <c r="T1091" s="211"/>
      <c r="AT1091" s="206" t="s">
        <v>178</v>
      </c>
      <c r="AU1091" s="206" t="s">
        <v>81</v>
      </c>
      <c r="AV1091" s="205" t="s">
        <v>81</v>
      </c>
      <c r="AW1091" s="205" t="s">
        <v>35</v>
      </c>
      <c r="AX1091" s="205" t="s">
        <v>71</v>
      </c>
      <c r="AY1091" s="206" t="s">
        <v>169</v>
      </c>
    </row>
    <row r="1092" spans="2:51" s="205" customFormat="1" ht="13.5">
      <c r="B1092" s="204"/>
      <c r="D1092" s="198" t="s">
        <v>178</v>
      </c>
      <c r="E1092" s="206" t="s">
        <v>5</v>
      </c>
      <c r="F1092" s="207" t="s">
        <v>1276</v>
      </c>
      <c r="H1092" s="208">
        <v>2.5</v>
      </c>
      <c r="L1092" s="204"/>
      <c r="M1092" s="209"/>
      <c r="N1092" s="210"/>
      <c r="O1092" s="210"/>
      <c r="P1092" s="210"/>
      <c r="Q1092" s="210"/>
      <c r="R1092" s="210"/>
      <c r="S1092" s="210"/>
      <c r="T1092" s="211"/>
      <c r="AT1092" s="206" t="s">
        <v>178</v>
      </c>
      <c r="AU1092" s="206" t="s">
        <v>81</v>
      </c>
      <c r="AV1092" s="205" t="s">
        <v>81</v>
      </c>
      <c r="AW1092" s="205" t="s">
        <v>35</v>
      </c>
      <c r="AX1092" s="205" t="s">
        <v>71</v>
      </c>
      <c r="AY1092" s="206" t="s">
        <v>169</v>
      </c>
    </row>
    <row r="1093" spans="2:51" s="213" customFormat="1" ht="13.5">
      <c r="B1093" s="212"/>
      <c r="D1093" s="198" t="s">
        <v>178</v>
      </c>
      <c r="E1093" s="214" t="s">
        <v>5</v>
      </c>
      <c r="F1093" s="215" t="s">
        <v>181</v>
      </c>
      <c r="H1093" s="216">
        <v>11.5</v>
      </c>
      <c r="L1093" s="212"/>
      <c r="M1093" s="217"/>
      <c r="N1093" s="218"/>
      <c r="O1093" s="218"/>
      <c r="P1093" s="218"/>
      <c r="Q1093" s="218"/>
      <c r="R1093" s="218"/>
      <c r="S1093" s="218"/>
      <c r="T1093" s="219"/>
      <c r="AT1093" s="214" t="s">
        <v>178</v>
      </c>
      <c r="AU1093" s="214" t="s">
        <v>81</v>
      </c>
      <c r="AV1093" s="213" t="s">
        <v>176</v>
      </c>
      <c r="AW1093" s="213" t="s">
        <v>35</v>
      </c>
      <c r="AX1093" s="213" t="s">
        <v>79</v>
      </c>
      <c r="AY1093" s="214" t="s">
        <v>169</v>
      </c>
    </row>
    <row r="1094" spans="2:65" s="103" customFormat="1" ht="38.25" customHeight="1">
      <c r="B1094" s="104"/>
      <c r="C1094" s="185">
        <f>MAX($C$106:C1093)+1</f>
        <v>204</v>
      </c>
      <c r="D1094" s="185" t="s">
        <v>171</v>
      </c>
      <c r="E1094" s="186" t="s">
        <v>1277</v>
      </c>
      <c r="F1094" s="187" t="s">
        <v>1278</v>
      </c>
      <c r="G1094" s="188" t="s">
        <v>315</v>
      </c>
      <c r="H1094" s="189">
        <v>1.082</v>
      </c>
      <c r="I1094" s="87"/>
      <c r="J1094" s="190">
        <f>ROUND(I1094*H1094,2)</f>
        <v>0</v>
      </c>
      <c r="K1094" s="187" t="s">
        <v>175</v>
      </c>
      <c r="L1094" s="104"/>
      <c r="M1094" s="191" t="s">
        <v>5</v>
      </c>
      <c r="N1094" s="192" t="s">
        <v>42</v>
      </c>
      <c r="O1094" s="105"/>
      <c r="P1094" s="193">
        <f>O1094*H1094</f>
        <v>0</v>
      </c>
      <c r="Q1094" s="193">
        <v>0</v>
      </c>
      <c r="R1094" s="193">
        <f>Q1094*H1094</f>
        <v>0</v>
      </c>
      <c r="S1094" s="193">
        <v>0</v>
      </c>
      <c r="T1094" s="194">
        <f>S1094*H1094</f>
        <v>0</v>
      </c>
      <c r="AR1094" s="93" t="s">
        <v>266</v>
      </c>
      <c r="AT1094" s="93" t="s">
        <v>171</v>
      </c>
      <c r="AU1094" s="93" t="s">
        <v>81</v>
      </c>
      <c r="AY1094" s="93" t="s">
        <v>169</v>
      </c>
      <c r="BE1094" s="195">
        <f>IF(N1094="základní",J1094,0)</f>
        <v>0</v>
      </c>
      <c r="BF1094" s="195">
        <f>IF(N1094="snížená",J1094,0)</f>
        <v>0</v>
      </c>
      <c r="BG1094" s="195">
        <f>IF(N1094="zákl. přenesená",J1094,0)</f>
        <v>0</v>
      </c>
      <c r="BH1094" s="195">
        <f>IF(N1094="sníž. přenesená",J1094,0)</f>
        <v>0</v>
      </c>
      <c r="BI1094" s="195">
        <f>IF(N1094="nulová",J1094,0)</f>
        <v>0</v>
      </c>
      <c r="BJ1094" s="93" t="s">
        <v>79</v>
      </c>
      <c r="BK1094" s="195">
        <f>ROUND(I1094*H1094,2)</f>
        <v>0</v>
      </c>
      <c r="BL1094" s="93" t="s">
        <v>266</v>
      </c>
      <c r="BM1094" s="93" t="s">
        <v>1279</v>
      </c>
    </row>
    <row r="1095" spans="2:47" s="103" customFormat="1" ht="121.5">
      <c r="B1095" s="104"/>
      <c r="D1095" s="198" t="s">
        <v>207</v>
      </c>
      <c r="F1095" s="220" t="s">
        <v>1280</v>
      </c>
      <c r="L1095" s="104"/>
      <c r="M1095" s="221"/>
      <c r="N1095" s="105"/>
      <c r="O1095" s="105"/>
      <c r="P1095" s="105"/>
      <c r="Q1095" s="105"/>
      <c r="R1095" s="105"/>
      <c r="S1095" s="105"/>
      <c r="T1095" s="222"/>
      <c r="AT1095" s="93" t="s">
        <v>207</v>
      </c>
      <c r="AU1095" s="93" t="s">
        <v>81</v>
      </c>
    </row>
    <row r="1096" spans="2:63" s="173" customFormat="1" ht="29.85" customHeight="1">
      <c r="B1096" s="172"/>
      <c r="D1096" s="174" t="s">
        <v>70</v>
      </c>
      <c r="E1096" s="183" t="s">
        <v>1281</v>
      </c>
      <c r="F1096" s="183" t="s">
        <v>1282</v>
      </c>
      <c r="J1096" s="184">
        <f>BK1096</f>
        <v>0</v>
      </c>
      <c r="L1096" s="172"/>
      <c r="M1096" s="177"/>
      <c r="N1096" s="178"/>
      <c r="O1096" s="178"/>
      <c r="P1096" s="179">
        <f>SUM(P1097:P1152)</f>
        <v>0</v>
      </c>
      <c r="Q1096" s="178"/>
      <c r="R1096" s="179">
        <f>SUM(R1097:R1152)</f>
        <v>0.08143500000000001</v>
      </c>
      <c r="S1096" s="178"/>
      <c r="T1096" s="180">
        <f>SUM(T1097:T1152)</f>
        <v>0.19799999999999998</v>
      </c>
      <c r="AR1096" s="174" t="s">
        <v>81</v>
      </c>
      <c r="AT1096" s="181" t="s">
        <v>70</v>
      </c>
      <c r="AU1096" s="181" t="s">
        <v>79</v>
      </c>
      <c r="AY1096" s="174" t="s">
        <v>169</v>
      </c>
      <c r="BK1096" s="182">
        <f>SUM(BK1097:BK1152)</f>
        <v>0</v>
      </c>
    </row>
    <row r="1097" spans="2:65" s="103" customFormat="1" ht="27">
      <c r="B1097" s="104"/>
      <c r="C1097" s="185">
        <f>MAX($C$106:C1096)+1</f>
        <v>205</v>
      </c>
      <c r="D1097" s="185" t="s">
        <v>171</v>
      </c>
      <c r="E1097" s="186" t="s">
        <v>1283</v>
      </c>
      <c r="F1097" s="187" t="s">
        <v>2035</v>
      </c>
      <c r="G1097" s="188" t="s">
        <v>686</v>
      </c>
      <c r="H1097" s="189">
        <v>1</v>
      </c>
      <c r="I1097" s="87"/>
      <c r="J1097" s="190">
        <f>ROUND(I1097*H1097,2)</f>
        <v>0</v>
      </c>
      <c r="K1097" s="187" t="s">
        <v>5</v>
      </c>
      <c r="L1097" s="104"/>
      <c r="M1097" s="191" t="s">
        <v>5</v>
      </c>
      <c r="N1097" s="192" t="s">
        <v>42</v>
      </c>
      <c r="O1097" s="105"/>
      <c r="P1097" s="193">
        <f>O1097*H1097</f>
        <v>0</v>
      </c>
      <c r="Q1097" s="193">
        <v>0</v>
      </c>
      <c r="R1097" s="193">
        <f>Q1097*H1097</f>
        <v>0</v>
      </c>
      <c r="S1097" s="193">
        <v>0</v>
      </c>
      <c r="T1097" s="194">
        <f>S1097*H1097</f>
        <v>0</v>
      </c>
      <c r="AR1097" s="93" t="s">
        <v>176</v>
      </c>
      <c r="AT1097" s="93" t="s">
        <v>171</v>
      </c>
      <c r="AU1097" s="93" t="s">
        <v>81</v>
      </c>
      <c r="AY1097" s="93" t="s">
        <v>169</v>
      </c>
      <c r="BE1097" s="195">
        <f>IF(N1097="základní",J1097,0)</f>
        <v>0</v>
      </c>
      <c r="BF1097" s="195">
        <f>IF(N1097="snížená",J1097,0)</f>
        <v>0</v>
      </c>
      <c r="BG1097" s="195">
        <f>IF(N1097="zákl. přenesená",J1097,0)</f>
        <v>0</v>
      </c>
      <c r="BH1097" s="195">
        <f>IF(N1097="sníž. přenesená",J1097,0)</f>
        <v>0</v>
      </c>
      <c r="BI1097" s="195">
        <f>IF(N1097="nulová",J1097,0)</f>
        <v>0</v>
      </c>
      <c r="BJ1097" s="93" t="s">
        <v>79</v>
      </c>
      <c r="BK1097" s="195">
        <f>ROUND(I1097*H1097,2)</f>
        <v>0</v>
      </c>
      <c r="BL1097" s="93" t="s">
        <v>176</v>
      </c>
      <c r="BM1097" s="93" t="s">
        <v>1284</v>
      </c>
    </row>
    <row r="1098" spans="2:47" s="103" customFormat="1" ht="81">
      <c r="B1098" s="104"/>
      <c r="D1098" s="198" t="s">
        <v>867</v>
      </c>
      <c r="F1098" s="220" t="s">
        <v>1285</v>
      </c>
      <c r="L1098" s="104"/>
      <c r="M1098" s="221"/>
      <c r="N1098" s="105"/>
      <c r="O1098" s="105"/>
      <c r="P1098" s="105"/>
      <c r="Q1098" s="105"/>
      <c r="R1098" s="105"/>
      <c r="S1098" s="105"/>
      <c r="T1098" s="222"/>
      <c r="AT1098" s="93" t="s">
        <v>867</v>
      </c>
      <c r="AU1098" s="93" t="s">
        <v>81</v>
      </c>
    </row>
    <row r="1099" spans="2:65" s="155" customFormat="1" ht="27">
      <c r="B1099" s="104"/>
      <c r="C1099" s="185">
        <f>MAX($C$106:C1098)+1</f>
        <v>206</v>
      </c>
      <c r="D1099" s="185" t="s">
        <v>171</v>
      </c>
      <c r="E1099" s="186" t="s">
        <v>1286</v>
      </c>
      <c r="F1099" s="187" t="s">
        <v>2036</v>
      </c>
      <c r="G1099" s="188" t="s">
        <v>686</v>
      </c>
      <c r="H1099" s="189">
        <v>1</v>
      </c>
      <c r="I1099" s="87"/>
      <c r="J1099" s="190">
        <f>ROUND(I1099*H1099,2)</f>
        <v>0</v>
      </c>
      <c r="K1099" s="187" t="s">
        <v>5</v>
      </c>
      <c r="L1099" s="104"/>
      <c r="M1099" s="191" t="s">
        <v>5</v>
      </c>
      <c r="N1099" s="192" t="s">
        <v>42</v>
      </c>
      <c r="O1099" s="107"/>
      <c r="P1099" s="193">
        <f>O1099*H1099</f>
        <v>0</v>
      </c>
      <c r="Q1099" s="193">
        <v>0</v>
      </c>
      <c r="R1099" s="193">
        <f>Q1099*H1099</f>
        <v>0</v>
      </c>
      <c r="S1099" s="193">
        <v>0</v>
      </c>
      <c r="T1099" s="194">
        <f>S1099*H1099</f>
        <v>0</v>
      </c>
      <c r="AR1099" s="93" t="s">
        <v>176</v>
      </c>
      <c r="AT1099" s="93" t="s">
        <v>171</v>
      </c>
      <c r="AU1099" s="93" t="s">
        <v>81</v>
      </c>
      <c r="AY1099" s="93" t="s">
        <v>169</v>
      </c>
      <c r="BE1099" s="195">
        <f>IF(N1099="základní",J1099,0)</f>
        <v>0</v>
      </c>
      <c r="BF1099" s="195">
        <f>IF(N1099="snížená",J1099,0)</f>
        <v>0</v>
      </c>
      <c r="BG1099" s="195">
        <f>IF(N1099="zákl. přenesená",J1099,0)</f>
        <v>0</v>
      </c>
      <c r="BH1099" s="195">
        <f>IF(N1099="sníž. přenesená",J1099,0)</f>
        <v>0</v>
      </c>
      <c r="BI1099" s="195">
        <f>IF(N1099="nulová",J1099,0)</f>
        <v>0</v>
      </c>
      <c r="BJ1099" s="93" t="s">
        <v>79</v>
      </c>
      <c r="BK1099" s="195">
        <f>ROUND(I1099*H1099,2)</f>
        <v>0</v>
      </c>
      <c r="BL1099" s="93" t="s">
        <v>176</v>
      </c>
      <c r="BM1099" s="93" t="s">
        <v>1284</v>
      </c>
    </row>
    <row r="1100" spans="2:47" s="155" customFormat="1" ht="81">
      <c r="B1100" s="104"/>
      <c r="D1100" s="198" t="s">
        <v>867</v>
      </c>
      <c r="F1100" s="220" t="s">
        <v>1285</v>
      </c>
      <c r="L1100" s="104"/>
      <c r="M1100" s="221"/>
      <c r="N1100" s="107"/>
      <c r="O1100" s="107"/>
      <c r="P1100" s="107"/>
      <c r="Q1100" s="107"/>
      <c r="R1100" s="107"/>
      <c r="S1100" s="107"/>
      <c r="T1100" s="222"/>
      <c r="AT1100" s="93" t="s">
        <v>867</v>
      </c>
      <c r="AU1100" s="93" t="s">
        <v>81</v>
      </c>
    </row>
    <row r="1101" spans="2:65" s="155" customFormat="1" ht="16.5" customHeight="1">
      <c r="B1101" s="104"/>
      <c r="C1101" s="185">
        <f>MAX($C$106:C1100)+1</f>
        <v>207</v>
      </c>
      <c r="D1101" s="185" t="s">
        <v>171</v>
      </c>
      <c r="E1101" s="186" t="s">
        <v>1289</v>
      </c>
      <c r="F1101" s="187" t="s">
        <v>2037</v>
      </c>
      <c r="G1101" s="188" t="s">
        <v>686</v>
      </c>
      <c r="H1101" s="189">
        <v>1</v>
      </c>
      <c r="I1101" s="87"/>
      <c r="J1101" s="190">
        <f>ROUND(I1101*H1101,2)</f>
        <v>0</v>
      </c>
      <c r="K1101" s="187" t="s">
        <v>5</v>
      </c>
      <c r="L1101" s="104"/>
      <c r="M1101" s="191" t="s">
        <v>5</v>
      </c>
      <c r="N1101" s="192" t="s">
        <v>42</v>
      </c>
      <c r="O1101" s="107"/>
      <c r="P1101" s="193">
        <f>O1101*H1101</f>
        <v>0</v>
      </c>
      <c r="Q1101" s="193">
        <v>0</v>
      </c>
      <c r="R1101" s="193">
        <f>Q1101*H1101</f>
        <v>0</v>
      </c>
      <c r="S1101" s="193">
        <v>0</v>
      </c>
      <c r="T1101" s="194">
        <f>S1101*H1101</f>
        <v>0</v>
      </c>
      <c r="AR1101" s="93" t="s">
        <v>176</v>
      </c>
      <c r="AT1101" s="93" t="s">
        <v>171</v>
      </c>
      <c r="AU1101" s="93" t="s">
        <v>81</v>
      </c>
      <c r="AY1101" s="93" t="s">
        <v>169</v>
      </c>
      <c r="BE1101" s="195">
        <f>IF(N1101="základní",J1101,0)</f>
        <v>0</v>
      </c>
      <c r="BF1101" s="195">
        <f>IF(N1101="snížená",J1101,0)</f>
        <v>0</v>
      </c>
      <c r="BG1101" s="195">
        <f>IF(N1101="zákl. přenesená",J1101,0)</f>
        <v>0</v>
      </c>
      <c r="BH1101" s="195">
        <f>IF(N1101="sníž. přenesená",J1101,0)</f>
        <v>0</v>
      </c>
      <c r="BI1101" s="195">
        <f>IF(N1101="nulová",J1101,0)</f>
        <v>0</v>
      </c>
      <c r="BJ1101" s="93" t="s">
        <v>79</v>
      </c>
      <c r="BK1101" s="195">
        <f>ROUND(I1101*H1101,2)</f>
        <v>0</v>
      </c>
      <c r="BL1101" s="93" t="s">
        <v>176</v>
      </c>
      <c r="BM1101" s="93" t="s">
        <v>1284</v>
      </c>
    </row>
    <row r="1102" spans="2:47" s="155" customFormat="1" ht="81">
      <c r="B1102" s="104"/>
      <c r="D1102" s="198" t="s">
        <v>867</v>
      </c>
      <c r="F1102" s="220" t="s">
        <v>1285</v>
      </c>
      <c r="L1102" s="104"/>
      <c r="M1102" s="221"/>
      <c r="N1102" s="107"/>
      <c r="O1102" s="107"/>
      <c r="P1102" s="107"/>
      <c r="Q1102" s="107"/>
      <c r="R1102" s="107"/>
      <c r="S1102" s="107"/>
      <c r="T1102" s="222"/>
      <c r="AT1102" s="93" t="s">
        <v>867</v>
      </c>
      <c r="AU1102" s="93" t="s">
        <v>81</v>
      </c>
    </row>
    <row r="1103" spans="2:65" s="103" customFormat="1" ht="25.5" customHeight="1">
      <c r="B1103" s="104"/>
      <c r="C1103" s="185">
        <f>MAX($C$106:C1102)+1</f>
        <v>208</v>
      </c>
      <c r="D1103" s="185" t="s">
        <v>171</v>
      </c>
      <c r="E1103" s="186" t="s">
        <v>2030</v>
      </c>
      <c r="F1103" s="187" t="s">
        <v>2038</v>
      </c>
      <c r="G1103" s="188" t="s">
        <v>686</v>
      </c>
      <c r="H1103" s="189">
        <v>1</v>
      </c>
      <c r="I1103" s="87"/>
      <c r="J1103" s="190">
        <f>ROUND(I1103*H1103,2)</f>
        <v>0</v>
      </c>
      <c r="K1103" s="187" t="s">
        <v>5</v>
      </c>
      <c r="L1103" s="104"/>
      <c r="M1103" s="191" t="s">
        <v>5</v>
      </c>
      <c r="N1103" s="192" t="s">
        <v>42</v>
      </c>
      <c r="O1103" s="105"/>
      <c r="P1103" s="193">
        <f>O1103*H1103</f>
        <v>0</v>
      </c>
      <c r="Q1103" s="193">
        <v>0</v>
      </c>
      <c r="R1103" s="193">
        <f>Q1103*H1103</f>
        <v>0</v>
      </c>
      <c r="S1103" s="193">
        <v>0</v>
      </c>
      <c r="T1103" s="194">
        <f>S1103*H1103</f>
        <v>0</v>
      </c>
      <c r="AR1103" s="93" t="s">
        <v>176</v>
      </c>
      <c r="AT1103" s="93" t="s">
        <v>171</v>
      </c>
      <c r="AU1103" s="93" t="s">
        <v>81</v>
      </c>
      <c r="AY1103" s="93" t="s">
        <v>169</v>
      </c>
      <c r="BE1103" s="195">
        <f>IF(N1103="základní",J1103,0)</f>
        <v>0</v>
      </c>
      <c r="BF1103" s="195">
        <f>IF(N1103="snížená",J1103,0)</f>
        <v>0</v>
      </c>
      <c r="BG1103" s="195">
        <f>IF(N1103="zákl. přenesená",J1103,0)</f>
        <v>0</v>
      </c>
      <c r="BH1103" s="195">
        <f>IF(N1103="sníž. přenesená",J1103,0)</f>
        <v>0</v>
      </c>
      <c r="BI1103" s="195">
        <f>IF(N1103="nulová",J1103,0)</f>
        <v>0</v>
      </c>
      <c r="BJ1103" s="93" t="s">
        <v>79</v>
      </c>
      <c r="BK1103" s="195">
        <f>ROUND(I1103*H1103,2)</f>
        <v>0</v>
      </c>
      <c r="BL1103" s="93" t="s">
        <v>176</v>
      </c>
      <c r="BM1103" s="93" t="s">
        <v>1287</v>
      </c>
    </row>
    <row r="1104" spans="2:47" s="103" customFormat="1" ht="81">
      <c r="B1104" s="104"/>
      <c r="D1104" s="198" t="s">
        <v>867</v>
      </c>
      <c r="F1104" s="220" t="s">
        <v>1288</v>
      </c>
      <c r="L1104" s="104"/>
      <c r="M1104" s="221"/>
      <c r="N1104" s="105"/>
      <c r="O1104" s="105"/>
      <c r="P1104" s="105"/>
      <c r="Q1104" s="105"/>
      <c r="R1104" s="105"/>
      <c r="S1104" s="105"/>
      <c r="T1104" s="222"/>
      <c r="AT1104" s="93" t="s">
        <v>867</v>
      </c>
      <c r="AU1104" s="93" t="s">
        <v>81</v>
      </c>
    </row>
    <row r="1105" spans="2:65" s="103" customFormat="1" ht="27">
      <c r="B1105" s="104"/>
      <c r="C1105" s="185">
        <f>MAX($C$106:C1104)+1</f>
        <v>209</v>
      </c>
      <c r="D1105" s="185" t="s">
        <v>171</v>
      </c>
      <c r="E1105" s="186" t="s">
        <v>2031</v>
      </c>
      <c r="F1105" s="187" t="s">
        <v>2039</v>
      </c>
      <c r="G1105" s="188" t="s">
        <v>686</v>
      </c>
      <c r="H1105" s="189">
        <v>1</v>
      </c>
      <c r="I1105" s="87"/>
      <c r="J1105" s="190">
        <f>ROUND(I1105*H1105,2)</f>
        <v>0</v>
      </c>
      <c r="K1105" s="187" t="s">
        <v>5</v>
      </c>
      <c r="L1105" s="104"/>
      <c r="M1105" s="191" t="s">
        <v>5</v>
      </c>
      <c r="N1105" s="192" t="s">
        <v>42</v>
      </c>
      <c r="O1105" s="105"/>
      <c r="P1105" s="193">
        <f>O1105*H1105</f>
        <v>0</v>
      </c>
      <c r="Q1105" s="193">
        <v>0</v>
      </c>
      <c r="R1105" s="193">
        <f>Q1105*H1105</f>
        <v>0</v>
      </c>
      <c r="S1105" s="193">
        <v>0</v>
      </c>
      <c r="T1105" s="194">
        <f>S1105*H1105</f>
        <v>0</v>
      </c>
      <c r="AR1105" s="93" t="s">
        <v>176</v>
      </c>
      <c r="AT1105" s="93" t="s">
        <v>171</v>
      </c>
      <c r="AU1105" s="93" t="s">
        <v>81</v>
      </c>
      <c r="AY1105" s="93" t="s">
        <v>169</v>
      </c>
      <c r="BE1105" s="195">
        <f>IF(N1105="základní",J1105,0)</f>
        <v>0</v>
      </c>
      <c r="BF1105" s="195">
        <f>IF(N1105="snížená",J1105,0)</f>
        <v>0</v>
      </c>
      <c r="BG1105" s="195">
        <f>IF(N1105="zákl. přenesená",J1105,0)</f>
        <v>0</v>
      </c>
      <c r="BH1105" s="195">
        <f>IF(N1105="sníž. přenesená",J1105,0)</f>
        <v>0</v>
      </c>
      <c r="BI1105" s="195">
        <f>IF(N1105="nulová",J1105,0)</f>
        <v>0</v>
      </c>
      <c r="BJ1105" s="93" t="s">
        <v>79</v>
      </c>
      <c r="BK1105" s="195">
        <f>ROUND(I1105*H1105,2)</f>
        <v>0</v>
      </c>
      <c r="BL1105" s="93" t="s">
        <v>176</v>
      </c>
      <c r="BM1105" s="93" t="s">
        <v>1290</v>
      </c>
    </row>
    <row r="1106" spans="2:47" s="103" customFormat="1" ht="81">
      <c r="B1106" s="104"/>
      <c r="D1106" s="198" t="s">
        <v>867</v>
      </c>
      <c r="F1106" s="220" t="s">
        <v>1285</v>
      </c>
      <c r="L1106" s="104"/>
      <c r="M1106" s="221"/>
      <c r="N1106" s="105"/>
      <c r="O1106" s="105"/>
      <c r="P1106" s="105"/>
      <c r="Q1106" s="105"/>
      <c r="R1106" s="105"/>
      <c r="S1106" s="105"/>
      <c r="T1106" s="222"/>
      <c r="AT1106" s="93" t="s">
        <v>867</v>
      </c>
      <c r="AU1106" s="93" t="s">
        <v>81</v>
      </c>
    </row>
    <row r="1107" spans="2:65" s="103" customFormat="1" ht="38.25" customHeight="1">
      <c r="B1107" s="104"/>
      <c r="C1107" s="185">
        <f>MAX($C$106:C1106)+1</f>
        <v>210</v>
      </c>
      <c r="D1107" s="185" t="s">
        <v>171</v>
      </c>
      <c r="E1107" s="186" t="s">
        <v>1291</v>
      </c>
      <c r="F1107" s="187" t="s">
        <v>1292</v>
      </c>
      <c r="G1107" s="188" t="s">
        <v>174</v>
      </c>
      <c r="H1107" s="189">
        <v>1</v>
      </c>
      <c r="I1107" s="87"/>
      <c r="J1107" s="190">
        <f>ROUND(I1107*H1107,2)</f>
        <v>0</v>
      </c>
      <c r="K1107" s="187" t="s">
        <v>175</v>
      </c>
      <c r="L1107" s="104"/>
      <c r="M1107" s="191" t="s">
        <v>5</v>
      </c>
      <c r="N1107" s="192" t="s">
        <v>42</v>
      </c>
      <c r="O1107" s="105"/>
      <c r="P1107" s="193">
        <f>O1107*H1107</f>
        <v>0</v>
      </c>
      <c r="Q1107" s="193">
        <v>0</v>
      </c>
      <c r="R1107" s="193">
        <f>Q1107*H1107</f>
        <v>0</v>
      </c>
      <c r="S1107" s="193">
        <v>0.024</v>
      </c>
      <c r="T1107" s="194">
        <f>S1107*H1107</f>
        <v>0.024</v>
      </c>
      <c r="AR1107" s="93" t="s">
        <v>266</v>
      </c>
      <c r="AT1107" s="93" t="s">
        <v>171</v>
      </c>
      <c r="AU1107" s="93" t="s">
        <v>81</v>
      </c>
      <c r="AY1107" s="93" t="s">
        <v>169</v>
      </c>
      <c r="BE1107" s="195">
        <f>IF(N1107="základní",J1107,0)</f>
        <v>0</v>
      </c>
      <c r="BF1107" s="195">
        <f>IF(N1107="snížená",J1107,0)</f>
        <v>0</v>
      </c>
      <c r="BG1107" s="195">
        <f>IF(N1107="zákl. přenesená",J1107,0)</f>
        <v>0</v>
      </c>
      <c r="BH1107" s="195">
        <f>IF(N1107="sníž. přenesená",J1107,0)</f>
        <v>0</v>
      </c>
      <c r="BI1107" s="195">
        <f>IF(N1107="nulová",J1107,0)</f>
        <v>0</v>
      </c>
      <c r="BJ1107" s="93" t="s">
        <v>79</v>
      </c>
      <c r="BK1107" s="195">
        <f>ROUND(I1107*H1107,2)</f>
        <v>0</v>
      </c>
      <c r="BL1107" s="93" t="s">
        <v>266</v>
      </c>
      <c r="BM1107" s="93" t="s">
        <v>1293</v>
      </c>
    </row>
    <row r="1108" spans="2:47" s="103" customFormat="1" ht="27">
      <c r="B1108" s="104"/>
      <c r="D1108" s="198" t="s">
        <v>207</v>
      </c>
      <c r="F1108" s="220" t="s">
        <v>1294</v>
      </c>
      <c r="L1108" s="104"/>
      <c r="M1108" s="221"/>
      <c r="N1108" s="105"/>
      <c r="O1108" s="105"/>
      <c r="P1108" s="105"/>
      <c r="Q1108" s="105"/>
      <c r="R1108" s="105"/>
      <c r="S1108" s="105"/>
      <c r="T1108" s="222"/>
      <c r="AT1108" s="93" t="s">
        <v>207</v>
      </c>
      <c r="AU1108" s="93" t="s">
        <v>81</v>
      </c>
    </row>
    <row r="1109" spans="2:65" s="103" customFormat="1" ht="25.5" customHeight="1">
      <c r="B1109" s="104"/>
      <c r="C1109" s="185">
        <f>MAX($C$106:C1108)+1</f>
        <v>211</v>
      </c>
      <c r="D1109" s="185" t="s">
        <v>171</v>
      </c>
      <c r="E1109" s="186" t="s">
        <v>1295</v>
      </c>
      <c r="F1109" s="187" t="s">
        <v>2025</v>
      </c>
      <c r="G1109" s="188" t="s">
        <v>199</v>
      </c>
      <c r="H1109" s="189">
        <v>14.145</v>
      </c>
      <c r="I1109" s="87"/>
      <c r="J1109" s="190">
        <f>ROUND(I1109*H1109,2)</f>
        <v>0</v>
      </c>
      <c r="K1109" s="187" t="s">
        <v>175</v>
      </c>
      <c r="L1109" s="104"/>
      <c r="M1109" s="191" t="s">
        <v>5</v>
      </c>
      <c r="N1109" s="192" t="s">
        <v>42</v>
      </c>
      <c r="O1109" s="105"/>
      <c r="P1109" s="193">
        <f>O1109*H1109</f>
        <v>0</v>
      </c>
      <c r="Q1109" s="193">
        <v>0</v>
      </c>
      <c r="R1109" s="193">
        <f>Q1109*H1109</f>
        <v>0</v>
      </c>
      <c r="S1109" s="193">
        <v>0</v>
      </c>
      <c r="T1109" s="194">
        <f>S1109*H1109</f>
        <v>0</v>
      </c>
      <c r="AR1109" s="93" t="s">
        <v>266</v>
      </c>
      <c r="AT1109" s="93" t="s">
        <v>171</v>
      </c>
      <c r="AU1109" s="93" t="s">
        <v>81</v>
      </c>
      <c r="AY1109" s="93" t="s">
        <v>169</v>
      </c>
      <c r="BE1109" s="195">
        <f>IF(N1109="základní",J1109,0)</f>
        <v>0</v>
      </c>
      <c r="BF1109" s="195">
        <f>IF(N1109="snížená",J1109,0)</f>
        <v>0</v>
      </c>
      <c r="BG1109" s="195">
        <f>IF(N1109="zákl. přenesená",J1109,0)</f>
        <v>0</v>
      </c>
      <c r="BH1109" s="195">
        <f>IF(N1109="sníž. přenesená",J1109,0)</f>
        <v>0</v>
      </c>
      <c r="BI1109" s="195">
        <f>IF(N1109="nulová",J1109,0)</f>
        <v>0</v>
      </c>
      <c r="BJ1109" s="93" t="s">
        <v>79</v>
      </c>
      <c r="BK1109" s="195">
        <f>ROUND(I1109*H1109,2)</f>
        <v>0</v>
      </c>
      <c r="BL1109" s="93" t="s">
        <v>266</v>
      </c>
      <c r="BM1109" s="93" t="s">
        <v>1296</v>
      </c>
    </row>
    <row r="1110" spans="2:47" s="103" customFormat="1" ht="40.5">
      <c r="B1110" s="104"/>
      <c r="D1110" s="198" t="s">
        <v>207</v>
      </c>
      <c r="F1110" s="220" t="s">
        <v>1297</v>
      </c>
      <c r="L1110" s="104"/>
      <c r="M1110" s="221"/>
      <c r="N1110" s="105"/>
      <c r="O1110" s="105"/>
      <c r="P1110" s="105"/>
      <c r="Q1110" s="105"/>
      <c r="R1110" s="105"/>
      <c r="S1110" s="105"/>
      <c r="T1110" s="222"/>
      <c r="AT1110" s="93" t="s">
        <v>207</v>
      </c>
      <c r="AU1110" s="93" t="s">
        <v>81</v>
      </c>
    </row>
    <row r="1111" spans="2:51" s="205" customFormat="1" ht="13.5">
      <c r="B1111" s="204"/>
      <c r="D1111" s="198" t="s">
        <v>178</v>
      </c>
      <c r="E1111" s="206" t="s">
        <v>5</v>
      </c>
      <c r="F1111" s="207" t="s">
        <v>2022</v>
      </c>
      <c r="H1111" s="208">
        <v>10.5</v>
      </c>
      <c r="L1111" s="204"/>
      <c r="M1111" s="209"/>
      <c r="N1111" s="210"/>
      <c r="O1111" s="210"/>
      <c r="P1111" s="210"/>
      <c r="Q1111" s="210"/>
      <c r="R1111" s="210"/>
      <c r="S1111" s="210"/>
      <c r="T1111" s="211"/>
      <c r="AT1111" s="206" t="s">
        <v>178</v>
      </c>
      <c r="AU1111" s="206" t="s">
        <v>81</v>
      </c>
      <c r="AV1111" s="205" t="s">
        <v>81</v>
      </c>
      <c r="AW1111" s="205" t="s">
        <v>35</v>
      </c>
      <c r="AX1111" s="205" t="s">
        <v>71</v>
      </c>
      <c r="AY1111" s="206" t="s">
        <v>169</v>
      </c>
    </row>
    <row r="1112" spans="2:51" s="205" customFormat="1" ht="13.5">
      <c r="B1112" s="204"/>
      <c r="D1112" s="198" t="s">
        <v>178</v>
      </c>
      <c r="E1112" s="206" t="s">
        <v>5</v>
      </c>
      <c r="F1112" s="207" t="s">
        <v>2023</v>
      </c>
      <c r="H1112" s="208">
        <v>2.5</v>
      </c>
      <c r="L1112" s="204"/>
      <c r="M1112" s="209"/>
      <c r="N1112" s="210"/>
      <c r="O1112" s="210"/>
      <c r="P1112" s="210"/>
      <c r="Q1112" s="210"/>
      <c r="R1112" s="210"/>
      <c r="S1112" s="210"/>
      <c r="T1112" s="211"/>
      <c r="AT1112" s="206" t="s">
        <v>178</v>
      </c>
      <c r="AU1112" s="206" t="s">
        <v>81</v>
      </c>
      <c r="AV1112" s="205" t="s">
        <v>81</v>
      </c>
      <c r="AW1112" s="205" t="s">
        <v>35</v>
      </c>
      <c r="AX1112" s="205" t="s">
        <v>71</v>
      </c>
      <c r="AY1112" s="206" t="s">
        <v>169</v>
      </c>
    </row>
    <row r="1113" spans="2:51" s="205" customFormat="1" ht="13.5">
      <c r="B1113" s="204"/>
      <c r="D1113" s="198" t="s">
        <v>178</v>
      </c>
      <c r="E1113" s="206" t="s">
        <v>5</v>
      </c>
      <c r="F1113" s="207" t="s">
        <v>2024</v>
      </c>
      <c r="H1113" s="208">
        <v>1.145</v>
      </c>
      <c r="L1113" s="204"/>
      <c r="M1113" s="209"/>
      <c r="N1113" s="210"/>
      <c r="O1113" s="210"/>
      <c r="P1113" s="210"/>
      <c r="Q1113" s="210"/>
      <c r="R1113" s="210"/>
      <c r="S1113" s="210"/>
      <c r="T1113" s="211"/>
      <c r="AT1113" s="206" t="s">
        <v>178</v>
      </c>
      <c r="AU1113" s="206" t="s">
        <v>81</v>
      </c>
      <c r="AV1113" s="205" t="s">
        <v>81</v>
      </c>
      <c r="AW1113" s="205" t="s">
        <v>35</v>
      </c>
      <c r="AX1113" s="205" t="s">
        <v>71</v>
      </c>
      <c r="AY1113" s="206" t="s">
        <v>169</v>
      </c>
    </row>
    <row r="1114" spans="2:51" s="213" customFormat="1" ht="13.5">
      <c r="B1114" s="212"/>
      <c r="D1114" s="198" t="s">
        <v>178</v>
      </c>
      <c r="E1114" s="214" t="s">
        <v>5</v>
      </c>
      <c r="F1114" s="215" t="s">
        <v>181</v>
      </c>
      <c r="H1114" s="216">
        <v>14.145</v>
      </c>
      <c r="L1114" s="212"/>
      <c r="M1114" s="217"/>
      <c r="N1114" s="218"/>
      <c r="O1114" s="218"/>
      <c r="P1114" s="218"/>
      <c r="Q1114" s="218"/>
      <c r="R1114" s="218"/>
      <c r="S1114" s="218"/>
      <c r="T1114" s="219"/>
      <c r="AT1114" s="214" t="s">
        <v>178</v>
      </c>
      <c r="AU1114" s="214" t="s">
        <v>81</v>
      </c>
      <c r="AV1114" s="213" t="s">
        <v>176</v>
      </c>
      <c r="AW1114" s="213" t="s">
        <v>35</v>
      </c>
      <c r="AX1114" s="213" t="s">
        <v>79</v>
      </c>
      <c r="AY1114" s="214" t="s">
        <v>169</v>
      </c>
    </row>
    <row r="1115" spans="2:65" s="103" customFormat="1" ht="16.5" customHeight="1">
      <c r="B1115" s="104"/>
      <c r="C1115" s="223">
        <f>MAX($C$106:C1114)+1</f>
        <v>212</v>
      </c>
      <c r="D1115" s="223" t="s">
        <v>397</v>
      </c>
      <c r="E1115" s="224" t="s">
        <v>1298</v>
      </c>
      <c r="F1115" s="225" t="s">
        <v>2026</v>
      </c>
      <c r="G1115" s="226" t="s">
        <v>199</v>
      </c>
      <c r="H1115" s="227">
        <v>1.145</v>
      </c>
      <c r="I1115" s="88"/>
      <c r="J1115" s="228">
        <f>ROUND(I1115*H1115,2)</f>
        <v>0</v>
      </c>
      <c r="K1115" s="225" t="s">
        <v>175</v>
      </c>
      <c r="L1115" s="229"/>
      <c r="M1115" s="230" t="s">
        <v>5</v>
      </c>
      <c r="N1115" s="231" t="s">
        <v>42</v>
      </c>
      <c r="O1115" s="105"/>
      <c r="P1115" s="193">
        <f>O1115*H1115</f>
        <v>0</v>
      </c>
      <c r="Q1115" s="193">
        <v>0.003</v>
      </c>
      <c r="R1115" s="193">
        <f>Q1115*H1115</f>
        <v>0.003435</v>
      </c>
      <c r="S1115" s="193">
        <v>0</v>
      </c>
      <c r="T1115" s="194">
        <f>S1115*H1115</f>
        <v>0</v>
      </c>
      <c r="AR1115" s="93" t="s">
        <v>402</v>
      </c>
      <c r="AT1115" s="93" t="s">
        <v>397</v>
      </c>
      <c r="AU1115" s="93" t="s">
        <v>81</v>
      </c>
      <c r="AY1115" s="93" t="s">
        <v>169</v>
      </c>
      <c r="BE1115" s="195">
        <f>IF(N1115="základní",J1115,0)</f>
        <v>0</v>
      </c>
      <c r="BF1115" s="195">
        <f>IF(N1115="snížená",J1115,0)</f>
        <v>0</v>
      </c>
      <c r="BG1115" s="195">
        <f>IF(N1115="zákl. přenesená",J1115,0)</f>
        <v>0</v>
      </c>
      <c r="BH1115" s="195">
        <f>IF(N1115="sníž. přenesená",J1115,0)</f>
        <v>0</v>
      </c>
      <c r="BI1115" s="195">
        <f>IF(N1115="nulová",J1115,0)</f>
        <v>0</v>
      </c>
      <c r="BJ1115" s="93" t="s">
        <v>79</v>
      </c>
      <c r="BK1115" s="195">
        <f>ROUND(I1115*H1115,2)</f>
        <v>0</v>
      </c>
      <c r="BL1115" s="93" t="s">
        <v>266</v>
      </c>
      <c r="BM1115" s="93" t="s">
        <v>1299</v>
      </c>
    </row>
    <row r="1116" spans="2:65" s="103" customFormat="1" ht="16.5" customHeight="1">
      <c r="B1116" s="104"/>
      <c r="C1116" s="223">
        <f>MAX($C$106:C1115)+1</f>
        <v>213</v>
      </c>
      <c r="D1116" s="223" t="s">
        <v>397</v>
      </c>
      <c r="E1116" s="224" t="s">
        <v>1300</v>
      </c>
      <c r="F1116" s="225" t="s">
        <v>2027</v>
      </c>
      <c r="G1116" s="226" t="s">
        <v>199</v>
      </c>
      <c r="H1116" s="227">
        <v>2.5</v>
      </c>
      <c r="I1116" s="88"/>
      <c r="J1116" s="228">
        <f>ROUND(I1116*H1116,2)</f>
        <v>0</v>
      </c>
      <c r="K1116" s="225" t="s">
        <v>175</v>
      </c>
      <c r="L1116" s="229"/>
      <c r="M1116" s="230" t="s">
        <v>5</v>
      </c>
      <c r="N1116" s="231" t="s">
        <v>42</v>
      </c>
      <c r="O1116" s="105"/>
      <c r="P1116" s="193">
        <f>O1116*H1116</f>
        <v>0</v>
      </c>
      <c r="Q1116" s="193">
        <v>0.006</v>
      </c>
      <c r="R1116" s="193">
        <f>Q1116*H1116</f>
        <v>0.015</v>
      </c>
      <c r="S1116" s="193">
        <v>0</v>
      </c>
      <c r="T1116" s="194">
        <f>S1116*H1116</f>
        <v>0</v>
      </c>
      <c r="AR1116" s="93" t="s">
        <v>402</v>
      </c>
      <c r="AT1116" s="93" t="s">
        <v>397</v>
      </c>
      <c r="AU1116" s="93" t="s">
        <v>81</v>
      </c>
      <c r="AY1116" s="93" t="s">
        <v>169</v>
      </c>
      <c r="BE1116" s="195">
        <f>IF(N1116="základní",J1116,0)</f>
        <v>0</v>
      </c>
      <c r="BF1116" s="195">
        <f>IF(N1116="snížená",J1116,0)</f>
        <v>0</v>
      </c>
      <c r="BG1116" s="195">
        <f>IF(N1116="zákl. přenesená",J1116,0)</f>
        <v>0</v>
      </c>
      <c r="BH1116" s="195">
        <f>IF(N1116="sníž. přenesená",J1116,0)</f>
        <v>0</v>
      </c>
      <c r="BI1116" s="195">
        <f>IF(N1116="nulová",J1116,0)</f>
        <v>0</v>
      </c>
      <c r="BJ1116" s="93" t="s">
        <v>79</v>
      </c>
      <c r="BK1116" s="195">
        <f>ROUND(I1116*H1116,2)</f>
        <v>0</v>
      </c>
      <c r="BL1116" s="93" t="s">
        <v>266</v>
      </c>
      <c r="BM1116" s="93" t="s">
        <v>1301</v>
      </c>
    </row>
    <row r="1117" spans="2:65" s="205" customFormat="1" ht="13.5">
      <c r="B1117" s="204"/>
      <c r="C1117" s="223">
        <f>MAX($C$106:C1116)+1</f>
        <v>214</v>
      </c>
      <c r="D1117" s="223" t="s">
        <v>397</v>
      </c>
      <c r="E1117" s="224" t="s">
        <v>2029</v>
      </c>
      <c r="F1117" s="225" t="s">
        <v>2028</v>
      </c>
      <c r="G1117" s="226" t="s">
        <v>199</v>
      </c>
      <c r="H1117" s="227">
        <v>10.5</v>
      </c>
      <c r="I1117" s="88"/>
      <c r="J1117" s="228">
        <f>ROUND(I1117*H1117,2)</f>
        <v>0</v>
      </c>
      <c r="K1117" s="225" t="s">
        <v>175</v>
      </c>
      <c r="L1117" s="204"/>
      <c r="M1117" s="230" t="s">
        <v>5</v>
      </c>
      <c r="N1117" s="231" t="s">
        <v>42</v>
      </c>
      <c r="O1117" s="107"/>
      <c r="P1117" s="193">
        <f>O1117*H1117</f>
        <v>0</v>
      </c>
      <c r="Q1117" s="193">
        <v>0.006</v>
      </c>
      <c r="R1117" s="193">
        <f>Q1117*H1117</f>
        <v>0.063</v>
      </c>
      <c r="S1117" s="193">
        <v>0</v>
      </c>
      <c r="T1117" s="194">
        <f>S1117*H1117</f>
        <v>0</v>
      </c>
      <c r="U1117" s="155"/>
      <c r="V1117" s="155"/>
      <c r="W1117" s="155"/>
      <c r="X1117" s="155"/>
      <c r="Y1117" s="155"/>
      <c r="Z1117" s="155"/>
      <c r="AA1117" s="155"/>
      <c r="AB1117" s="155"/>
      <c r="AC1117" s="155"/>
      <c r="AD1117" s="155"/>
      <c r="AE1117" s="155"/>
      <c r="AF1117" s="155"/>
      <c r="AG1117" s="155"/>
      <c r="AH1117" s="155"/>
      <c r="AI1117" s="155"/>
      <c r="AJ1117" s="155"/>
      <c r="AK1117" s="155"/>
      <c r="AL1117" s="155"/>
      <c r="AM1117" s="155"/>
      <c r="AN1117" s="155"/>
      <c r="AO1117" s="155"/>
      <c r="AP1117" s="155"/>
      <c r="AQ1117" s="155"/>
      <c r="AR1117" s="93" t="s">
        <v>402</v>
      </c>
      <c r="AS1117" s="155"/>
      <c r="AT1117" s="93" t="s">
        <v>397</v>
      </c>
      <c r="AU1117" s="93" t="s">
        <v>81</v>
      </c>
      <c r="AV1117" s="155"/>
      <c r="AW1117" s="155"/>
      <c r="AX1117" s="155"/>
      <c r="AY1117" s="93" t="s">
        <v>169</v>
      </c>
      <c r="AZ1117" s="155"/>
      <c r="BA1117" s="155"/>
      <c r="BB1117" s="155"/>
      <c r="BC1117" s="155"/>
      <c r="BD1117" s="155"/>
      <c r="BE1117" s="195">
        <f>IF(N1117="základní",J1117,0)</f>
        <v>0</v>
      </c>
      <c r="BF1117" s="195">
        <f>IF(N1117="snížená",J1117,0)</f>
        <v>0</v>
      </c>
      <c r="BG1117" s="195">
        <f>IF(N1117="zákl. přenesená",J1117,0)</f>
        <v>0</v>
      </c>
      <c r="BH1117" s="195">
        <f>IF(N1117="sníž. přenesená",J1117,0)</f>
        <v>0</v>
      </c>
      <c r="BI1117" s="195">
        <f>IF(N1117="nulová",J1117,0)</f>
        <v>0</v>
      </c>
      <c r="BJ1117" s="93" t="s">
        <v>79</v>
      </c>
      <c r="BK1117" s="195">
        <f>ROUND(I1117*H1117,2)</f>
        <v>0</v>
      </c>
      <c r="BL1117" s="93" t="s">
        <v>266</v>
      </c>
      <c r="BM1117" s="93" t="s">
        <v>1301</v>
      </c>
    </row>
    <row r="1118" spans="2:51" s="205" customFormat="1" ht="13.5">
      <c r="B1118" s="204"/>
      <c r="D1118" s="198" t="s">
        <v>178</v>
      </c>
      <c r="E1118" s="206" t="s">
        <v>5</v>
      </c>
      <c r="F1118" s="207" t="s">
        <v>1302</v>
      </c>
      <c r="H1118" s="208">
        <v>10.5</v>
      </c>
      <c r="L1118" s="204"/>
      <c r="M1118" s="209"/>
      <c r="N1118" s="210"/>
      <c r="O1118" s="210"/>
      <c r="P1118" s="210"/>
      <c r="Q1118" s="210"/>
      <c r="R1118" s="210"/>
      <c r="S1118" s="210"/>
      <c r="T1118" s="211"/>
      <c r="AT1118" s="206" t="s">
        <v>178</v>
      </c>
      <c r="AU1118" s="206" t="s">
        <v>81</v>
      </c>
      <c r="AV1118" s="205" t="s">
        <v>81</v>
      </c>
      <c r="AW1118" s="205" t="s">
        <v>35</v>
      </c>
      <c r="AX1118" s="205" t="s">
        <v>71</v>
      </c>
      <c r="AY1118" s="206" t="s">
        <v>169</v>
      </c>
    </row>
    <row r="1119" spans="2:51" s="213" customFormat="1" ht="13.5">
      <c r="B1119" s="212"/>
      <c r="D1119" s="198" t="s">
        <v>178</v>
      </c>
      <c r="E1119" s="214" t="s">
        <v>5</v>
      </c>
      <c r="F1119" s="215" t="s">
        <v>181</v>
      </c>
      <c r="H1119" s="216">
        <v>10.5</v>
      </c>
      <c r="L1119" s="212"/>
      <c r="M1119" s="217"/>
      <c r="N1119" s="218"/>
      <c r="O1119" s="218"/>
      <c r="P1119" s="218"/>
      <c r="Q1119" s="218"/>
      <c r="R1119" s="218"/>
      <c r="S1119" s="218"/>
      <c r="T1119" s="219"/>
      <c r="AT1119" s="214" t="s">
        <v>178</v>
      </c>
      <c r="AU1119" s="214" t="s">
        <v>81</v>
      </c>
      <c r="AV1119" s="213" t="s">
        <v>176</v>
      </c>
      <c r="AW1119" s="213" t="s">
        <v>35</v>
      </c>
      <c r="AX1119" s="213" t="s">
        <v>79</v>
      </c>
      <c r="AY1119" s="214" t="s">
        <v>169</v>
      </c>
    </row>
    <row r="1120" spans="2:65" s="103" customFormat="1" ht="25.5" customHeight="1">
      <c r="B1120" s="104"/>
      <c r="C1120" s="185">
        <f>MAX($C$106:C1119)+1</f>
        <v>215</v>
      </c>
      <c r="D1120" s="185" t="s">
        <v>171</v>
      </c>
      <c r="E1120" s="186" t="s">
        <v>1303</v>
      </c>
      <c r="F1120" s="187" t="s">
        <v>1304</v>
      </c>
      <c r="G1120" s="188" t="s">
        <v>174</v>
      </c>
      <c r="H1120" s="189">
        <v>1</v>
      </c>
      <c r="I1120" s="87"/>
      <c r="J1120" s="190">
        <f>ROUND(I1120*H1120,2)</f>
        <v>0</v>
      </c>
      <c r="K1120" s="187" t="s">
        <v>175</v>
      </c>
      <c r="L1120" s="104"/>
      <c r="M1120" s="191" t="s">
        <v>5</v>
      </c>
      <c r="N1120" s="192" t="s">
        <v>42</v>
      </c>
      <c r="O1120" s="105"/>
      <c r="P1120" s="193">
        <f>O1120*H1120</f>
        <v>0</v>
      </c>
      <c r="Q1120" s="193">
        <v>0</v>
      </c>
      <c r="R1120" s="193">
        <f>Q1120*H1120</f>
        <v>0</v>
      </c>
      <c r="S1120" s="193">
        <v>0.174</v>
      </c>
      <c r="T1120" s="194">
        <f>S1120*H1120</f>
        <v>0.174</v>
      </c>
      <c r="AR1120" s="93" t="s">
        <v>266</v>
      </c>
      <c r="AT1120" s="93" t="s">
        <v>171</v>
      </c>
      <c r="AU1120" s="93" t="s">
        <v>81</v>
      </c>
      <c r="AY1120" s="93" t="s">
        <v>169</v>
      </c>
      <c r="BE1120" s="195">
        <f>IF(N1120="základní",J1120,0)</f>
        <v>0</v>
      </c>
      <c r="BF1120" s="195">
        <f>IF(N1120="snížená",J1120,0)</f>
        <v>0</v>
      </c>
      <c r="BG1120" s="195">
        <f>IF(N1120="zákl. přenesená",J1120,0)</f>
        <v>0</v>
      </c>
      <c r="BH1120" s="195">
        <f>IF(N1120="sníž. přenesená",J1120,0)</f>
        <v>0</v>
      </c>
      <c r="BI1120" s="195">
        <f>IF(N1120="nulová",J1120,0)</f>
        <v>0</v>
      </c>
      <c r="BJ1120" s="93" t="s">
        <v>79</v>
      </c>
      <c r="BK1120" s="195">
        <f>ROUND(I1120*H1120,2)</f>
        <v>0</v>
      </c>
      <c r="BL1120" s="93" t="s">
        <v>266</v>
      </c>
      <c r="BM1120" s="93" t="s">
        <v>1305</v>
      </c>
    </row>
    <row r="1121" spans="2:47" s="103" customFormat="1" ht="27">
      <c r="B1121" s="104"/>
      <c r="D1121" s="198" t="s">
        <v>207</v>
      </c>
      <c r="F1121" s="220" t="s">
        <v>1306</v>
      </c>
      <c r="L1121" s="104"/>
      <c r="M1121" s="221"/>
      <c r="N1121" s="105"/>
      <c r="O1121" s="105"/>
      <c r="P1121" s="105"/>
      <c r="Q1121" s="105"/>
      <c r="R1121" s="105"/>
      <c r="S1121" s="105"/>
      <c r="T1121" s="222"/>
      <c r="AT1121" s="93" t="s">
        <v>207</v>
      </c>
      <c r="AU1121" s="93" t="s">
        <v>81</v>
      </c>
    </row>
    <row r="1122" spans="2:65" s="103" customFormat="1" ht="25.5" customHeight="1">
      <c r="B1122" s="104"/>
      <c r="C1122" s="185">
        <f>MAX($C$106:C1121)+1</f>
        <v>216</v>
      </c>
      <c r="D1122" s="185" t="s">
        <v>171</v>
      </c>
      <c r="E1122" s="186" t="s">
        <v>1307</v>
      </c>
      <c r="F1122" s="187" t="s">
        <v>1308</v>
      </c>
      <c r="G1122" s="188" t="s">
        <v>174</v>
      </c>
      <c r="H1122" s="189">
        <v>1</v>
      </c>
      <c r="I1122" s="87"/>
      <c r="J1122" s="190">
        <f aca="true" t="shared" si="0" ref="J1122:J1151">ROUND(I1122*H1122,2)</f>
        <v>0</v>
      </c>
      <c r="K1122" s="187" t="s">
        <v>5</v>
      </c>
      <c r="L1122" s="104"/>
      <c r="M1122" s="191" t="s">
        <v>5</v>
      </c>
      <c r="N1122" s="192" t="s">
        <v>42</v>
      </c>
      <c r="O1122" s="105"/>
      <c r="P1122" s="193">
        <f aca="true" t="shared" si="1" ref="P1122:P1151">O1122*H1122</f>
        <v>0</v>
      </c>
      <c r="Q1122" s="193">
        <v>0</v>
      </c>
      <c r="R1122" s="193">
        <f aca="true" t="shared" si="2" ref="R1122:R1151">Q1122*H1122</f>
        <v>0</v>
      </c>
      <c r="S1122" s="193">
        <v>0</v>
      </c>
      <c r="T1122" s="194">
        <f aca="true" t="shared" si="3" ref="T1122:T1151">S1122*H1122</f>
        <v>0</v>
      </c>
      <c r="AR1122" s="93" t="s">
        <v>266</v>
      </c>
      <c r="AT1122" s="93" t="s">
        <v>171</v>
      </c>
      <c r="AU1122" s="93" t="s">
        <v>81</v>
      </c>
      <c r="AY1122" s="93" t="s">
        <v>169</v>
      </c>
      <c r="BE1122" s="195">
        <f aca="true" t="shared" si="4" ref="BE1122:BE1151">IF(N1122="základní",J1122,0)</f>
        <v>0</v>
      </c>
      <c r="BF1122" s="195">
        <f aca="true" t="shared" si="5" ref="BF1122:BF1151">IF(N1122="snížená",J1122,0)</f>
        <v>0</v>
      </c>
      <c r="BG1122" s="195">
        <f aca="true" t="shared" si="6" ref="BG1122:BG1151">IF(N1122="zákl. přenesená",J1122,0)</f>
        <v>0</v>
      </c>
      <c r="BH1122" s="195">
        <f aca="true" t="shared" si="7" ref="BH1122:BH1151">IF(N1122="sníž. přenesená",J1122,0)</f>
        <v>0</v>
      </c>
      <c r="BI1122" s="195">
        <f aca="true" t="shared" si="8" ref="BI1122:BI1151">IF(N1122="nulová",J1122,0)</f>
        <v>0</v>
      </c>
      <c r="BJ1122" s="93" t="s">
        <v>79</v>
      </c>
      <c r="BK1122" s="195">
        <f aca="true" t="shared" si="9" ref="BK1122:BK1151">ROUND(I1122*H1122,2)</f>
        <v>0</v>
      </c>
      <c r="BL1122" s="93" t="s">
        <v>266</v>
      </c>
      <c r="BM1122" s="93" t="s">
        <v>1309</v>
      </c>
    </row>
    <row r="1123" spans="2:65" s="103" customFormat="1" ht="38.25" customHeight="1">
      <c r="B1123" s="104"/>
      <c r="C1123" s="185">
        <f>MAX($C$106:C1122)+1</f>
        <v>217</v>
      </c>
      <c r="D1123" s="185" t="s">
        <v>171</v>
      </c>
      <c r="E1123" s="186" t="s">
        <v>1310</v>
      </c>
      <c r="F1123" s="187" t="s">
        <v>1311</v>
      </c>
      <c r="G1123" s="188" t="s">
        <v>174</v>
      </c>
      <c r="H1123" s="189">
        <v>3</v>
      </c>
      <c r="I1123" s="87"/>
      <c r="J1123" s="190">
        <f t="shared" si="0"/>
        <v>0</v>
      </c>
      <c r="K1123" s="187" t="s">
        <v>5</v>
      </c>
      <c r="L1123" s="104"/>
      <c r="M1123" s="191" t="s">
        <v>5</v>
      </c>
      <c r="N1123" s="192" t="s">
        <v>42</v>
      </c>
      <c r="O1123" s="105"/>
      <c r="P1123" s="193">
        <f t="shared" si="1"/>
        <v>0</v>
      </c>
      <c r="Q1123" s="193">
        <v>0</v>
      </c>
      <c r="R1123" s="193">
        <f t="shared" si="2"/>
        <v>0</v>
      </c>
      <c r="S1123" s="193">
        <v>0</v>
      </c>
      <c r="T1123" s="194">
        <f t="shared" si="3"/>
        <v>0</v>
      </c>
      <c r="AR1123" s="93" t="s">
        <v>266</v>
      </c>
      <c r="AT1123" s="93" t="s">
        <v>171</v>
      </c>
      <c r="AU1123" s="93" t="s">
        <v>81</v>
      </c>
      <c r="AY1123" s="93" t="s">
        <v>169</v>
      </c>
      <c r="BE1123" s="195">
        <f t="shared" si="4"/>
        <v>0</v>
      </c>
      <c r="BF1123" s="195">
        <f t="shared" si="5"/>
        <v>0</v>
      </c>
      <c r="BG1123" s="195">
        <f t="shared" si="6"/>
        <v>0</v>
      </c>
      <c r="BH1123" s="195">
        <f t="shared" si="7"/>
        <v>0</v>
      </c>
      <c r="BI1123" s="195">
        <f t="shared" si="8"/>
        <v>0</v>
      </c>
      <c r="BJ1123" s="93" t="s">
        <v>79</v>
      </c>
      <c r="BK1123" s="195">
        <f t="shared" si="9"/>
        <v>0</v>
      </c>
      <c r="BL1123" s="93" t="s">
        <v>266</v>
      </c>
      <c r="BM1123" s="93" t="s">
        <v>1312</v>
      </c>
    </row>
    <row r="1124" spans="2:65" s="103" customFormat="1" ht="38.25" customHeight="1">
      <c r="B1124" s="104"/>
      <c r="C1124" s="185">
        <f>MAX($C$106:C1123)+1</f>
        <v>218</v>
      </c>
      <c r="D1124" s="185" t="s">
        <v>171</v>
      </c>
      <c r="E1124" s="186" t="s">
        <v>1313</v>
      </c>
      <c r="F1124" s="187" t="s">
        <v>1314</v>
      </c>
      <c r="G1124" s="188" t="s">
        <v>174</v>
      </c>
      <c r="H1124" s="189">
        <v>3</v>
      </c>
      <c r="I1124" s="87"/>
      <c r="J1124" s="190">
        <f t="shared" si="0"/>
        <v>0</v>
      </c>
      <c r="K1124" s="187" t="s">
        <v>5</v>
      </c>
      <c r="L1124" s="104"/>
      <c r="M1124" s="191" t="s">
        <v>5</v>
      </c>
      <c r="N1124" s="192" t="s">
        <v>42</v>
      </c>
      <c r="O1124" s="105"/>
      <c r="P1124" s="193">
        <f t="shared" si="1"/>
        <v>0</v>
      </c>
      <c r="Q1124" s="193">
        <v>0</v>
      </c>
      <c r="R1124" s="193">
        <f t="shared" si="2"/>
        <v>0</v>
      </c>
      <c r="S1124" s="193">
        <v>0</v>
      </c>
      <c r="T1124" s="194">
        <f t="shared" si="3"/>
        <v>0</v>
      </c>
      <c r="AR1124" s="93" t="s">
        <v>266</v>
      </c>
      <c r="AT1124" s="93" t="s">
        <v>171</v>
      </c>
      <c r="AU1124" s="93" t="s">
        <v>81</v>
      </c>
      <c r="AY1124" s="93" t="s">
        <v>169</v>
      </c>
      <c r="BE1124" s="195">
        <f t="shared" si="4"/>
        <v>0</v>
      </c>
      <c r="BF1124" s="195">
        <f t="shared" si="5"/>
        <v>0</v>
      </c>
      <c r="BG1124" s="195">
        <f t="shared" si="6"/>
        <v>0</v>
      </c>
      <c r="BH1124" s="195">
        <f t="shared" si="7"/>
        <v>0</v>
      </c>
      <c r="BI1124" s="195">
        <f t="shared" si="8"/>
        <v>0</v>
      </c>
      <c r="BJ1124" s="93" t="s">
        <v>79</v>
      </c>
      <c r="BK1124" s="195">
        <f t="shared" si="9"/>
        <v>0</v>
      </c>
      <c r="BL1124" s="93" t="s">
        <v>266</v>
      </c>
      <c r="BM1124" s="93" t="s">
        <v>1315</v>
      </c>
    </row>
    <row r="1125" spans="2:65" s="103" customFormat="1" ht="38.25" customHeight="1">
      <c r="B1125" s="104"/>
      <c r="C1125" s="185">
        <f>MAX($C$106:C1124)+1</f>
        <v>219</v>
      </c>
      <c r="D1125" s="185" t="s">
        <v>171</v>
      </c>
      <c r="E1125" s="186" t="s">
        <v>1316</v>
      </c>
      <c r="F1125" s="187" t="s">
        <v>1317</v>
      </c>
      <c r="G1125" s="188" t="s">
        <v>174</v>
      </c>
      <c r="H1125" s="189">
        <v>3</v>
      </c>
      <c r="I1125" s="87"/>
      <c r="J1125" s="190">
        <f t="shared" si="0"/>
        <v>0</v>
      </c>
      <c r="K1125" s="187" t="s">
        <v>5</v>
      </c>
      <c r="L1125" s="104"/>
      <c r="M1125" s="191" t="s">
        <v>5</v>
      </c>
      <c r="N1125" s="192" t="s">
        <v>42</v>
      </c>
      <c r="O1125" s="105"/>
      <c r="P1125" s="193">
        <f t="shared" si="1"/>
        <v>0</v>
      </c>
      <c r="Q1125" s="193">
        <v>0</v>
      </c>
      <c r="R1125" s="193">
        <f t="shared" si="2"/>
        <v>0</v>
      </c>
      <c r="S1125" s="193">
        <v>0</v>
      </c>
      <c r="T1125" s="194">
        <f t="shared" si="3"/>
        <v>0</v>
      </c>
      <c r="AR1125" s="93" t="s">
        <v>266</v>
      </c>
      <c r="AT1125" s="93" t="s">
        <v>171</v>
      </c>
      <c r="AU1125" s="93" t="s">
        <v>81</v>
      </c>
      <c r="AY1125" s="93" t="s">
        <v>169</v>
      </c>
      <c r="BE1125" s="195">
        <f t="shared" si="4"/>
        <v>0</v>
      </c>
      <c r="BF1125" s="195">
        <f t="shared" si="5"/>
        <v>0</v>
      </c>
      <c r="BG1125" s="195">
        <f t="shared" si="6"/>
        <v>0</v>
      </c>
      <c r="BH1125" s="195">
        <f t="shared" si="7"/>
        <v>0</v>
      </c>
      <c r="BI1125" s="195">
        <f t="shared" si="8"/>
        <v>0</v>
      </c>
      <c r="BJ1125" s="93" t="s">
        <v>79</v>
      </c>
      <c r="BK1125" s="195">
        <f t="shared" si="9"/>
        <v>0</v>
      </c>
      <c r="BL1125" s="93" t="s">
        <v>266</v>
      </c>
      <c r="BM1125" s="93" t="s">
        <v>1318</v>
      </c>
    </row>
    <row r="1126" spans="2:65" s="103" customFormat="1" ht="38.25" customHeight="1">
      <c r="B1126" s="104"/>
      <c r="C1126" s="185">
        <f>MAX($C$106:C1125)+1</f>
        <v>220</v>
      </c>
      <c r="D1126" s="185" t="s">
        <v>171</v>
      </c>
      <c r="E1126" s="186" t="s">
        <v>1319</v>
      </c>
      <c r="F1126" s="187" t="s">
        <v>1320</v>
      </c>
      <c r="G1126" s="188" t="s">
        <v>174</v>
      </c>
      <c r="H1126" s="189">
        <v>1</v>
      </c>
      <c r="I1126" s="87"/>
      <c r="J1126" s="190">
        <f t="shared" si="0"/>
        <v>0</v>
      </c>
      <c r="K1126" s="187" t="s">
        <v>5</v>
      </c>
      <c r="L1126" s="104"/>
      <c r="M1126" s="191" t="s">
        <v>5</v>
      </c>
      <c r="N1126" s="192" t="s">
        <v>42</v>
      </c>
      <c r="O1126" s="105"/>
      <c r="P1126" s="193">
        <f t="shared" si="1"/>
        <v>0</v>
      </c>
      <c r="Q1126" s="193">
        <v>0</v>
      </c>
      <c r="R1126" s="193">
        <f t="shared" si="2"/>
        <v>0</v>
      </c>
      <c r="S1126" s="193">
        <v>0</v>
      </c>
      <c r="T1126" s="194">
        <f t="shared" si="3"/>
        <v>0</v>
      </c>
      <c r="AR1126" s="93" t="s">
        <v>266</v>
      </c>
      <c r="AT1126" s="93" t="s">
        <v>171</v>
      </c>
      <c r="AU1126" s="93" t="s">
        <v>81</v>
      </c>
      <c r="AY1126" s="93" t="s">
        <v>169</v>
      </c>
      <c r="BE1126" s="195">
        <f t="shared" si="4"/>
        <v>0</v>
      </c>
      <c r="BF1126" s="195">
        <f t="shared" si="5"/>
        <v>0</v>
      </c>
      <c r="BG1126" s="195">
        <f t="shared" si="6"/>
        <v>0</v>
      </c>
      <c r="BH1126" s="195">
        <f t="shared" si="7"/>
        <v>0</v>
      </c>
      <c r="BI1126" s="195">
        <f t="shared" si="8"/>
        <v>0</v>
      </c>
      <c r="BJ1126" s="93" t="s">
        <v>79</v>
      </c>
      <c r="BK1126" s="195">
        <f t="shared" si="9"/>
        <v>0</v>
      </c>
      <c r="BL1126" s="93" t="s">
        <v>266</v>
      </c>
      <c r="BM1126" s="93" t="s">
        <v>1321</v>
      </c>
    </row>
    <row r="1127" spans="2:65" s="103" customFormat="1" ht="38.25" customHeight="1">
      <c r="B1127" s="104"/>
      <c r="C1127" s="185">
        <f>MAX($C$106:C1126)+1</f>
        <v>221</v>
      </c>
      <c r="D1127" s="185" t="s">
        <v>171</v>
      </c>
      <c r="E1127" s="186" t="s">
        <v>1322</v>
      </c>
      <c r="F1127" s="187" t="s">
        <v>1323</v>
      </c>
      <c r="G1127" s="188" t="s">
        <v>174</v>
      </c>
      <c r="H1127" s="189">
        <v>3</v>
      </c>
      <c r="I1127" s="87"/>
      <c r="J1127" s="190">
        <f t="shared" si="0"/>
        <v>0</v>
      </c>
      <c r="K1127" s="187" t="s">
        <v>5</v>
      </c>
      <c r="L1127" s="104"/>
      <c r="M1127" s="191" t="s">
        <v>5</v>
      </c>
      <c r="N1127" s="192" t="s">
        <v>42</v>
      </c>
      <c r="O1127" s="105"/>
      <c r="P1127" s="193">
        <f t="shared" si="1"/>
        <v>0</v>
      </c>
      <c r="Q1127" s="193">
        <v>0</v>
      </c>
      <c r="R1127" s="193">
        <f t="shared" si="2"/>
        <v>0</v>
      </c>
      <c r="S1127" s="193">
        <v>0</v>
      </c>
      <c r="T1127" s="194">
        <f t="shared" si="3"/>
        <v>0</v>
      </c>
      <c r="AR1127" s="93" t="s">
        <v>266</v>
      </c>
      <c r="AT1127" s="93" t="s">
        <v>171</v>
      </c>
      <c r="AU1127" s="93" t="s">
        <v>81</v>
      </c>
      <c r="AY1127" s="93" t="s">
        <v>169</v>
      </c>
      <c r="BE1127" s="195">
        <f t="shared" si="4"/>
        <v>0</v>
      </c>
      <c r="BF1127" s="195">
        <f t="shared" si="5"/>
        <v>0</v>
      </c>
      <c r="BG1127" s="195">
        <f t="shared" si="6"/>
        <v>0</v>
      </c>
      <c r="BH1127" s="195">
        <f t="shared" si="7"/>
        <v>0</v>
      </c>
      <c r="BI1127" s="195">
        <f t="shared" si="8"/>
        <v>0</v>
      </c>
      <c r="BJ1127" s="93" t="s">
        <v>79</v>
      </c>
      <c r="BK1127" s="195">
        <f t="shared" si="9"/>
        <v>0</v>
      </c>
      <c r="BL1127" s="93" t="s">
        <v>266</v>
      </c>
      <c r="BM1127" s="93" t="s">
        <v>1324</v>
      </c>
    </row>
    <row r="1128" spans="2:65" s="103" customFormat="1" ht="38.25" customHeight="1">
      <c r="B1128" s="104"/>
      <c r="C1128" s="185">
        <f>MAX($C$106:C1127)+1</f>
        <v>222</v>
      </c>
      <c r="D1128" s="185" t="s">
        <v>171</v>
      </c>
      <c r="E1128" s="186" t="s">
        <v>1325</v>
      </c>
      <c r="F1128" s="187" t="s">
        <v>1326</v>
      </c>
      <c r="G1128" s="188" t="s">
        <v>174</v>
      </c>
      <c r="H1128" s="189">
        <v>1</v>
      </c>
      <c r="I1128" s="87"/>
      <c r="J1128" s="190">
        <f t="shared" si="0"/>
        <v>0</v>
      </c>
      <c r="K1128" s="187" t="s">
        <v>5</v>
      </c>
      <c r="L1128" s="104"/>
      <c r="M1128" s="191" t="s">
        <v>5</v>
      </c>
      <c r="N1128" s="192" t="s">
        <v>42</v>
      </c>
      <c r="O1128" s="105"/>
      <c r="P1128" s="193">
        <f t="shared" si="1"/>
        <v>0</v>
      </c>
      <c r="Q1128" s="193">
        <v>0</v>
      </c>
      <c r="R1128" s="193">
        <f t="shared" si="2"/>
        <v>0</v>
      </c>
      <c r="S1128" s="193">
        <v>0</v>
      </c>
      <c r="T1128" s="194">
        <f t="shared" si="3"/>
        <v>0</v>
      </c>
      <c r="AR1128" s="93" t="s">
        <v>266</v>
      </c>
      <c r="AT1128" s="93" t="s">
        <v>171</v>
      </c>
      <c r="AU1128" s="93" t="s">
        <v>81</v>
      </c>
      <c r="AY1128" s="93" t="s">
        <v>169</v>
      </c>
      <c r="BE1128" s="195">
        <f t="shared" si="4"/>
        <v>0</v>
      </c>
      <c r="BF1128" s="195">
        <f t="shared" si="5"/>
        <v>0</v>
      </c>
      <c r="BG1128" s="195">
        <f t="shared" si="6"/>
        <v>0</v>
      </c>
      <c r="BH1128" s="195">
        <f t="shared" si="7"/>
        <v>0</v>
      </c>
      <c r="BI1128" s="195">
        <f t="shared" si="8"/>
        <v>0</v>
      </c>
      <c r="BJ1128" s="93" t="s">
        <v>79</v>
      </c>
      <c r="BK1128" s="195">
        <f t="shared" si="9"/>
        <v>0</v>
      </c>
      <c r="BL1128" s="93" t="s">
        <v>266</v>
      </c>
      <c r="BM1128" s="93" t="s">
        <v>1327</v>
      </c>
    </row>
    <row r="1129" spans="2:65" s="103" customFormat="1" ht="38.25" customHeight="1">
      <c r="B1129" s="104"/>
      <c r="C1129" s="185">
        <f>MAX($C$106:C1128)+1</f>
        <v>223</v>
      </c>
      <c r="D1129" s="185" t="s">
        <v>171</v>
      </c>
      <c r="E1129" s="186" t="s">
        <v>1328</v>
      </c>
      <c r="F1129" s="187" t="s">
        <v>1329</v>
      </c>
      <c r="G1129" s="188" t="s">
        <v>174</v>
      </c>
      <c r="H1129" s="189">
        <v>1</v>
      </c>
      <c r="I1129" s="87"/>
      <c r="J1129" s="190">
        <f t="shared" si="0"/>
        <v>0</v>
      </c>
      <c r="K1129" s="187" t="s">
        <v>5</v>
      </c>
      <c r="L1129" s="104"/>
      <c r="M1129" s="191" t="s">
        <v>5</v>
      </c>
      <c r="N1129" s="192" t="s">
        <v>42</v>
      </c>
      <c r="O1129" s="105"/>
      <c r="P1129" s="193">
        <f t="shared" si="1"/>
        <v>0</v>
      </c>
      <c r="Q1129" s="193">
        <v>0</v>
      </c>
      <c r="R1129" s="193">
        <f t="shared" si="2"/>
        <v>0</v>
      </c>
      <c r="S1129" s="193">
        <v>0</v>
      </c>
      <c r="T1129" s="194">
        <f t="shared" si="3"/>
        <v>0</v>
      </c>
      <c r="AR1129" s="93" t="s">
        <v>266</v>
      </c>
      <c r="AT1129" s="93" t="s">
        <v>171</v>
      </c>
      <c r="AU1129" s="93" t="s">
        <v>81</v>
      </c>
      <c r="AY1129" s="93" t="s">
        <v>169</v>
      </c>
      <c r="BE1129" s="195">
        <f t="shared" si="4"/>
        <v>0</v>
      </c>
      <c r="BF1129" s="195">
        <f t="shared" si="5"/>
        <v>0</v>
      </c>
      <c r="BG1129" s="195">
        <f t="shared" si="6"/>
        <v>0</v>
      </c>
      <c r="BH1129" s="195">
        <f t="shared" si="7"/>
        <v>0</v>
      </c>
      <c r="BI1129" s="195">
        <f t="shared" si="8"/>
        <v>0</v>
      </c>
      <c r="BJ1129" s="93" t="s">
        <v>79</v>
      </c>
      <c r="BK1129" s="195">
        <f t="shared" si="9"/>
        <v>0</v>
      </c>
      <c r="BL1129" s="93" t="s">
        <v>266</v>
      </c>
      <c r="BM1129" s="93" t="s">
        <v>1330</v>
      </c>
    </row>
    <row r="1130" spans="2:65" s="103" customFormat="1" ht="38.25" customHeight="1">
      <c r="B1130" s="104"/>
      <c r="C1130" s="185">
        <f>MAX($C$106:C1129)+1</f>
        <v>224</v>
      </c>
      <c r="D1130" s="185" t="s">
        <v>171</v>
      </c>
      <c r="E1130" s="186" t="s">
        <v>1331</v>
      </c>
      <c r="F1130" s="187" t="s">
        <v>1332</v>
      </c>
      <c r="G1130" s="188" t="s">
        <v>174</v>
      </c>
      <c r="H1130" s="189">
        <v>1</v>
      </c>
      <c r="I1130" s="87"/>
      <c r="J1130" s="190">
        <f t="shared" si="0"/>
        <v>0</v>
      </c>
      <c r="K1130" s="187" t="s">
        <v>5</v>
      </c>
      <c r="L1130" s="104"/>
      <c r="M1130" s="191" t="s">
        <v>5</v>
      </c>
      <c r="N1130" s="192" t="s">
        <v>42</v>
      </c>
      <c r="O1130" s="105"/>
      <c r="P1130" s="193">
        <f t="shared" si="1"/>
        <v>0</v>
      </c>
      <c r="Q1130" s="193">
        <v>0</v>
      </c>
      <c r="R1130" s="193">
        <f t="shared" si="2"/>
        <v>0</v>
      </c>
      <c r="S1130" s="193">
        <v>0</v>
      </c>
      <c r="T1130" s="194">
        <f t="shared" si="3"/>
        <v>0</v>
      </c>
      <c r="AR1130" s="93" t="s">
        <v>266</v>
      </c>
      <c r="AT1130" s="93" t="s">
        <v>171</v>
      </c>
      <c r="AU1130" s="93" t="s">
        <v>81</v>
      </c>
      <c r="AY1130" s="93" t="s">
        <v>169</v>
      </c>
      <c r="BE1130" s="195">
        <f t="shared" si="4"/>
        <v>0</v>
      </c>
      <c r="BF1130" s="195">
        <f t="shared" si="5"/>
        <v>0</v>
      </c>
      <c r="BG1130" s="195">
        <f t="shared" si="6"/>
        <v>0</v>
      </c>
      <c r="BH1130" s="195">
        <f t="shared" si="7"/>
        <v>0</v>
      </c>
      <c r="BI1130" s="195">
        <f t="shared" si="8"/>
        <v>0</v>
      </c>
      <c r="BJ1130" s="93" t="s">
        <v>79</v>
      </c>
      <c r="BK1130" s="195">
        <f t="shared" si="9"/>
        <v>0</v>
      </c>
      <c r="BL1130" s="93" t="s">
        <v>266</v>
      </c>
      <c r="BM1130" s="93" t="s">
        <v>1333</v>
      </c>
    </row>
    <row r="1131" spans="2:65" s="103" customFormat="1" ht="38.25" customHeight="1">
      <c r="B1131" s="104"/>
      <c r="C1131" s="185">
        <f>MAX($C$106:C1130)+1</f>
        <v>225</v>
      </c>
      <c r="D1131" s="185" t="s">
        <v>171</v>
      </c>
      <c r="E1131" s="186" t="s">
        <v>1334</v>
      </c>
      <c r="F1131" s="187" t="s">
        <v>1335</v>
      </c>
      <c r="G1131" s="188" t="s">
        <v>174</v>
      </c>
      <c r="H1131" s="189">
        <v>1</v>
      </c>
      <c r="I1131" s="87"/>
      <c r="J1131" s="190">
        <f t="shared" si="0"/>
        <v>0</v>
      </c>
      <c r="K1131" s="187" t="s">
        <v>5</v>
      </c>
      <c r="L1131" s="104"/>
      <c r="M1131" s="191" t="s">
        <v>5</v>
      </c>
      <c r="N1131" s="192" t="s">
        <v>42</v>
      </c>
      <c r="O1131" s="105"/>
      <c r="P1131" s="193">
        <f t="shared" si="1"/>
        <v>0</v>
      </c>
      <c r="Q1131" s="193">
        <v>0</v>
      </c>
      <c r="R1131" s="193">
        <f t="shared" si="2"/>
        <v>0</v>
      </c>
      <c r="S1131" s="193">
        <v>0</v>
      </c>
      <c r="T1131" s="194">
        <f t="shared" si="3"/>
        <v>0</v>
      </c>
      <c r="AR1131" s="93" t="s">
        <v>266</v>
      </c>
      <c r="AT1131" s="93" t="s">
        <v>171</v>
      </c>
      <c r="AU1131" s="93" t="s">
        <v>81</v>
      </c>
      <c r="AY1131" s="93" t="s">
        <v>169</v>
      </c>
      <c r="BE1131" s="195">
        <f t="shared" si="4"/>
        <v>0</v>
      </c>
      <c r="BF1131" s="195">
        <f t="shared" si="5"/>
        <v>0</v>
      </c>
      <c r="BG1131" s="195">
        <f t="shared" si="6"/>
        <v>0</v>
      </c>
      <c r="BH1131" s="195">
        <f t="shared" si="7"/>
        <v>0</v>
      </c>
      <c r="BI1131" s="195">
        <f t="shared" si="8"/>
        <v>0</v>
      </c>
      <c r="BJ1131" s="93" t="s">
        <v>79</v>
      </c>
      <c r="BK1131" s="195">
        <f t="shared" si="9"/>
        <v>0</v>
      </c>
      <c r="BL1131" s="93" t="s">
        <v>266</v>
      </c>
      <c r="BM1131" s="93" t="s">
        <v>1336</v>
      </c>
    </row>
    <row r="1132" spans="2:65" s="103" customFormat="1" ht="38.25" customHeight="1">
      <c r="B1132" s="104"/>
      <c r="C1132" s="185">
        <f>MAX($C$106:C1131)+1</f>
        <v>226</v>
      </c>
      <c r="D1132" s="185" t="s">
        <v>171</v>
      </c>
      <c r="E1132" s="186" t="s">
        <v>1337</v>
      </c>
      <c r="F1132" s="187" t="s">
        <v>1338</v>
      </c>
      <c r="G1132" s="188" t="s">
        <v>174</v>
      </c>
      <c r="H1132" s="189">
        <v>1</v>
      </c>
      <c r="I1132" s="87"/>
      <c r="J1132" s="190">
        <f t="shared" si="0"/>
        <v>0</v>
      </c>
      <c r="K1132" s="187" t="s">
        <v>5</v>
      </c>
      <c r="L1132" s="104"/>
      <c r="M1132" s="191" t="s">
        <v>5</v>
      </c>
      <c r="N1132" s="192" t="s">
        <v>42</v>
      </c>
      <c r="O1132" s="105"/>
      <c r="P1132" s="193">
        <f t="shared" si="1"/>
        <v>0</v>
      </c>
      <c r="Q1132" s="193">
        <v>0</v>
      </c>
      <c r="R1132" s="193">
        <f t="shared" si="2"/>
        <v>0</v>
      </c>
      <c r="S1132" s="193">
        <v>0</v>
      </c>
      <c r="T1132" s="194">
        <f t="shared" si="3"/>
        <v>0</v>
      </c>
      <c r="AR1132" s="93" t="s">
        <v>266</v>
      </c>
      <c r="AT1132" s="93" t="s">
        <v>171</v>
      </c>
      <c r="AU1132" s="93" t="s">
        <v>81</v>
      </c>
      <c r="AY1132" s="93" t="s">
        <v>169</v>
      </c>
      <c r="BE1132" s="195">
        <f t="shared" si="4"/>
        <v>0</v>
      </c>
      <c r="BF1132" s="195">
        <f t="shared" si="5"/>
        <v>0</v>
      </c>
      <c r="BG1132" s="195">
        <f t="shared" si="6"/>
        <v>0</v>
      </c>
      <c r="BH1132" s="195">
        <f t="shared" si="7"/>
        <v>0</v>
      </c>
      <c r="BI1132" s="195">
        <f t="shared" si="8"/>
        <v>0</v>
      </c>
      <c r="BJ1132" s="93" t="s">
        <v>79</v>
      </c>
      <c r="BK1132" s="195">
        <f t="shared" si="9"/>
        <v>0</v>
      </c>
      <c r="BL1132" s="93" t="s">
        <v>266</v>
      </c>
      <c r="BM1132" s="93" t="s">
        <v>1339</v>
      </c>
    </row>
    <row r="1133" spans="2:65" s="103" customFormat="1" ht="38.25" customHeight="1">
      <c r="B1133" s="104"/>
      <c r="C1133" s="185">
        <f>MAX($C$106:C1132)+1</f>
        <v>227</v>
      </c>
      <c r="D1133" s="185" t="s">
        <v>171</v>
      </c>
      <c r="E1133" s="186" t="s">
        <v>1340</v>
      </c>
      <c r="F1133" s="187" t="s">
        <v>1341</v>
      </c>
      <c r="G1133" s="188" t="s">
        <v>174</v>
      </c>
      <c r="H1133" s="189">
        <v>3</v>
      </c>
      <c r="I1133" s="87"/>
      <c r="J1133" s="190">
        <f t="shared" si="0"/>
        <v>0</v>
      </c>
      <c r="K1133" s="187" t="s">
        <v>5</v>
      </c>
      <c r="L1133" s="104"/>
      <c r="M1133" s="191" t="s">
        <v>5</v>
      </c>
      <c r="N1133" s="192" t="s">
        <v>42</v>
      </c>
      <c r="O1133" s="105"/>
      <c r="P1133" s="193">
        <f t="shared" si="1"/>
        <v>0</v>
      </c>
      <c r="Q1133" s="193">
        <v>0</v>
      </c>
      <c r="R1133" s="193">
        <f t="shared" si="2"/>
        <v>0</v>
      </c>
      <c r="S1133" s="193">
        <v>0</v>
      </c>
      <c r="T1133" s="194">
        <f t="shared" si="3"/>
        <v>0</v>
      </c>
      <c r="AR1133" s="93" t="s">
        <v>266</v>
      </c>
      <c r="AT1133" s="93" t="s">
        <v>171</v>
      </c>
      <c r="AU1133" s="93" t="s">
        <v>81</v>
      </c>
      <c r="AY1133" s="93" t="s">
        <v>169</v>
      </c>
      <c r="BE1133" s="195">
        <f t="shared" si="4"/>
        <v>0</v>
      </c>
      <c r="BF1133" s="195">
        <f t="shared" si="5"/>
        <v>0</v>
      </c>
      <c r="BG1133" s="195">
        <f t="shared" si="6"/>
        <v>0</v>
      </c>
      <c r="BH1133" s="195">
        <f t="shared" si="7"/>
        <v>0</v>
      </c>
      <c r="BI1133" s="195">
        <f t="shared" si="8"/>
        <v>0</v>
      </c>
      <c r="BJ1133" s="93" t="s">
        <v>79</v>
      </c>
      <c r="BK1133" s="195">
        <f t="shared" si="9"/>
        <v>0</v>
      </c>
      <c r="BL1133" s="93" t="s">
        <v>266</v>
      </c>
      <c r="BM1133" s="93" t="s">
        <v>1342</v>
      </c>
    </row>
    <row r="1134" spans="2:65" s="103" customFormat="1" ht="38.25" customHeight="1">
      <c r="B1134" s="104"/>
      <c r="C1134" s="185">
        <f>MAX($C$106:C1133)+1</f>
        <v>228</v>
      </c>
      <c r="D1134" s="185" t="s">
        <v>171</v>
      </c>
      <c r="E1134" s="186" t="s">
        <v>1343</v>
      </c>
      <c r="F1134" s="187" t="s">
        <v>1344</v>
      </c>
      <c r="G1134" s="188" t="s">
        <v>174</v>
      </c>
      <c r="H1134" s="189">
        <v>1</v>
      </c>
      <c r="I1134" s="87"/>
      <c r="J1134" s="190">
        <f t="shared" si="0"/>
        <v>0</v>
      </c>
      <c r="K1134" s="187" t="s">
        <v>5</v>
      </c>
      <c r="L1134" s="104"/>
      <c r="M1134" s="191" t="s">
        <v>5</v>
      </c>
      <c r="N1134" s="192" t="s">
        <v>42</v>
      </c>
      <c r="O1134" s="105"/>
      <c r="P1134" s="193">
        <f t="shared" si="1"/>
        <v>0</v>
      </c>
      <c r="Q1134" s="193">
        <v>0</v>
      </c>
      <c r="R1134" s="193">
        <f t="shared" si="2"/>
        <v>0</v>
      </c>
      <c r="S1134" s="193">
        <v>0</v>
      </c>
      <c r="T1134" s="194">
        <f t="shared" si="3"/>
        <v>0</v>
      </c>
      <c r="AR1134" s="93" t="s">
        <v>266</v>
      </c>
      <c r="AT1134" s="93" t="s">
        <v>171</v>
      </c>
      <c r="AU1134" s="93" t="s">
        <v>81</v>
      </c>
      <c r="AY1134" s="93" t="s">
        <v>169</v>
      </c>
      <c r="BE1134" s="195">
        <f t="shared" si="4"/>
        <v>0</v>
      </c>
      <c r="BF1134" s="195">
        <f t="shared" si="5"/>
        <v>0</v>
      </c>
      <c r="BG1134" s="195">
        <f t="shared" si="6"/>
        <v>0</v>
      </c>
      <c r="BH1134" s="195">
        <f t="shared" si="7"/>
        <v>0</v>
      </c>
      <c r="BI1134" s="195">
        <f t="shared" si="8"/>
        <v>0</v>
      </c>
      <c r="BJ1134" s="93" t="s">
        <v>79</v>
      </c>
      <c r="BK1134" s="195">
        <f t="shared" si="9"/>
        <v>0</v>
      </c>
      <c r="BL1134" s="93" t="s">
        <v>266</v>
      </c>
      <c r="BM1134" s="93" t="s">
        <v>1345</v>
      </c>
    </row>
    <row r="1135" spans="2:65" s="103" customFormat="1" ht="38.25" customHeight="1">
      <c r="B1135" s="104"/>
      <c r="C1135" s="185">
        <f>MAX($C$106:C1134)+1</f>
        <v>229</v>
      </c>
      <c r="D1135" s="185" t="s">
        <v>171</v>
      </c>
      <c r="E1135" s="186" t="s">
        <v>1346</v>
      </c>
      <c r="F1135" s="187" t="s">
        <v>1347</v>
      </c>
      <c r="G1135" s="188" t="s">
        <v>174</v>
      </c>
      <c r="H1135" s="189">
        <v>1</v>
      </c>
      <c r="I1135" s="87"/>
      <c r="J1135" s="190">
        <f t="shared" si="0"/>
        <v>0</v>
      </c>
      <c r="K1135" s="187" t="s">
        <v>5</v>
      </c>
      <c r="L1135" s="104"/>
      <c r="M1135" s="191" t="s">
        <v>5</v>
      </c>
      <c r="N1135" s="192" t="s">
        <v>42</v>
      </c>
      <c r="O1135" s="105"/>
      <c r="P1135" s="193">
        <f t="shared" si="1"/>
        <v>0</v>
      </c>
      <c r="Q1135" s="193">
        <v>0</v>
      </c>
      <c r="R1135" s="193">
        <f t="shared" si="2"/>
        <v>0</v>
      </c>
      <c r="S1135" s="193">
        <v>0</v>
      </c>
      <c r="T1135" s="194">
        <f t="shared" si="3"/>
        <v>0</v>
      </c>
      <c r="AR1135" s="93" t="s">
        <v>266</v>
      </c>
      <c r="AT1135" s="93" t="s">
        <v>171</v>
      </c>
      <c r="AU1135" s="93" t="s">
        <v>81</v>
      </c>
      <c r="AY1135" s="93" t="s">
        <v>169</v>
      </c>
      <c r="BE1135" s="195">
        <f t="shared" si="4"/>
        <v>0</v>
      </c>
      <c r="BF1135" s="195">
        <f t="shared" si="5"/>
        <v>0</v>
      </c>
      <c r="BG1135" s="195">
        <f t="shared" si="6"/>
        <v>0</v>
      </c>
      <c r="BH1135" s="195">
        <f t="shared" si="7"/>
        <v>0</v>
      </c>
      <c r="BI1135" s="195">
        <f t="shared" si="8"/>
        <v>0</v>
      </c>
      <c r="BJ1135" s="93" t="s">
        <v>79</v>
      </c>
      <c r="BK1135" s="195">
        <f t="shared" si="9"/>
        <v>0</v>
      </c>
      <c r="BL1135" s="93" t="s">
        <v>266</v>
      </c>
      <c r="BM1135" s="93" t="s">
        <v>1348</v>
      </c>
    </row>
    <row r="1136" spans="2:65" s="103" customFormat="1" ht="38.25" customHeight="1">
      <c r="B1136" s="104"/>
      <c r="C1136" s="185">
        <f>MAX($C$106:C1135)+1</f>
        <v>230</v>
      </c>
      <c r="D1136" s="185" t="s">
        <v>171</v>
      </c>
      <c r="E1136" s="186" t="s">
        <v>1349</v>
      </c>
      <c r="F1136" s="187" t="s">
        <v>1350</v>
      </c>
      <c r="G1136" s="188" t="s">
        <v>174</v>
      </c>
      <c r="H1136" s="189">
        <v>1</v>
      </c>
      <c r="I1136" s="87"/>
      <c r="J1136" s="190">
        <f t="shared" si="0"/>
        <v>0</v>
      </c>
      <c r="K1136" s="187" t="s">
        <v>5</v>
      </c>
      <c r="L1136" s="104"/>
      <c r="M1136" s="191" t="s">
        <v>5</v>
      </c>
      <c r="N1136" s="192" t="s">
        <v>42</v>
      </c>
      <c r="O1136" s="105"/>
      <c r="P1136" s="193">
        <f t="shared" si="1"/>
        <v>0</v>
      </c>
      <c r="Q1136" s="193">
        <v>0</v>
      </c>
      <c r="R1136" s="193">
        <f t="shared" si="2"/>
        <v>0</v>
      </c>
      <c r="S1136" s="193">
        <v>0</v>
      </c>
      <c r="T1136" s="194">
        <f t="shared" si="3"/>
        <v>0</v>
      </c>
      <c r="AR1136" s="93" t="s">
        <v>266</v>
      </c>
      <c r="AT1136" s="93" t="s">
        <v>171</v>
      </c>
      <c r="AU1136" s="93" t="s">
        <v>81</v>
      </c>
      <c r="AY1136" s="93" t="s">
        <v>169</v>
      </c>
      <c r="BE1136" s="195">
        <f t="shared" si="4"/>
        <v>0</v>
      </c>
      <c r="BF1136" s="195">
        <f t="shared" si="5"/>
        <v>0</v>
      </c>
      <c r="BG1136" s="195">
        <f t="shared" si="6"/>
        <v>0</v>
      </c>
      <c r="BH1136" s="195">
        <f t="shared" si="7"/>
        <v>0</v>
      </c>
      <c r="BI1136" s="195">
        <f t="shared" si="8"/>
        <v>0</v>
      </c>
      <c r="BJ1136" s="93" t="s">
        <v>79</v>
      </c>
      <c r="BK1136" s="195">
        <f t="shared" si="9"/>
        <v>0</v>
      </c>
      <c r="BL1136" s="93" t="s">
        <v>266</v>
      </c>
      <c r="BM1136" s="93" t="s">
        <v>1351</v>
      </c>
    </row>
    <row r="1137" spans="2:65" s="103" customFormat="1" ht="38.25" customHeight="1">
      <c r="B1137" s="104"/>
      <c r="C1137" s="185">
        <f>MAX($C$106:C1136)+1</f>
        <v>231</v>
      </c>
      <c r="D1137" s="185" t="s">
        <v>171</v>
      </c>
      <c r="E1137" s="186" t="s">
        <v>1352</v>
      </c>
      <c r="F1137" s="187" t="s">
        <v>1353</v>
      </c>
      <c r="G1137" s="188" t="s">
        <v>174</v>
      </c>
      <c r="H1137" s="189">
        <v>1</v>
      </c>
      <c r="I1137" s="87"/>
      <c r="J1137" s="190">
        <f t="shared" si="0"/>
        <v>0</v>
      </c>
      <c r="K1137" s="187" t="s">
        <v>5</v>
      </c>
      <c r="L1137" s="104"/>
      <c r="M1137" s="191" t="s">
        <v>5</v>
      </c>
      <c r="N1137" s="192" t="s">
        <v>42</v>
      </c>
      <c r="O1137" s="105"/>
      <c r="P1137" s="193">
        <f t="shared" si="1"/>
        <v>0</v>
      </c>
      <c r="Q1137" s="193">
        <v>0</v>
      </c>
      <c r="R1137" s="193">
        <f t="shared" si="2"/>
        <v>0</v>
      </c>
      <c r="S1137" s="193">
        <v>0</v>
      </c>
      <c r="T1137" s="194">
        <f t="shared" si="3"/>
        <v>0</v>
      </c>
      <c r="AR1137" s="93" t="s">
        <v>266</v>
      </c>
      <c r="AT1137" s="93" t="s">
        <v>171</v>
      </c>
      <c r="AU1137" s="93" t="s">
        <v>81</v>
      </c>
      <c r="AY1137" s="93" t="s">
        <v>169</v>
      </c>
      <c r="BE1137" s="195">
        <f t="shared" si="4"/>
        <v>0</v>
      </c>
      <c r="BF1137" s="195">
        <f t="shared" si="5"/>
        <v>0</v>
      </c>
      <c r="BG1137" s="195">
        <f t="shared" si="6"/>
        <v>0</v>
      </c>
      <c r="BH1137" s="195">
        <f t="shared" si="7"/>
        <v>0</v>
      </c>
      <c r="BI1137" s="195">
        <f t="shared" si="8"/>
        <v>0</v>
      </c>
      <c r="BJ1137" s="93" t="s">
        <v>79</v>
      </c>
      <c r="BK1137" s="195">
        <f t="shared" si="9"/>
        <v>0</v>
      </c>
      <c r="BL1137" s="93" t="s">
        <v>266</v>
      </c>
      <c r="BM1137" s="93" t="s">
        <v>1354</v>
      </c>
    </row>
    <row r="1138" spans="2:65" s="103" customFormat="1" ht="38.25" customHeight="1">
      <c r="B1138" s="104"/>
      <c r="C1138" s="185">
        <f>MAX($C$106:C1137)+1</f>
        <v>232</v>
      </c>
      <c r="D1138" s="185" t="s">
        <v>171</v>
      </c>
      <c r="E1138" s="186" t="s">
        <v>1355</v>
      </c>
      <c r="F1138" s="187" t="s">
        <v>1356</v>
      </c>
      <c r="G1138" s="188" t="s">
        <v>174</v>
      </c>
      <c r="H1138" s="189">
        <v>1</v>
      </c>
      <c r="I1138" s="87"/>
      <c r="J1138" s="190">
        <f t="shared" si="0"/>
        <v>0</v>
      </c>
      <c r="K1138" s="187" t="s">
        <v>5</v>
      </c>
      <c r="L1138" s="104"/>
      <c r="M1138" s="191" t="s">
        <v>5</v>
      </c>
      <c r="N1138" s="192" t="s">
        <v>42</v>
      </c>
      <c r="O1138" s="105"/>
      <c r="P1138" s="193">
        <f t="shared" si="1"/>
        <v>0</v>
      </c>
      <c r="Q1138" s="193">
        <v>0</v>
      </c>
      <c r="R1138" s="193">
        <f t="shared" si="2"/>
        <v>0</v>
      </c>
      <c r="S1138" s="193">
        <v>0</v>
      </c>
      <c r="T1138" s="194">
        <f t="shared" si="3"/>
        <v>0</v>
      </c>
      <c r="AR1138" s="93" t="s">
        <v>266</v>
      </c>
      <c r="AT1138" s="93" t="s">
        <v>171</v>
      </c>
      <c r="AU1138" s="93" t="s">
        <v>81</v>
      </c>
      <c r="AY1138" s="93" t="s">
        <v>169</v>
      </c>
      <c r="BE1138" s="195">
        <f t="shared" si="4"/>
        <v>0</v>
      </c>
      <c r="BF1138" s="195">
        <f t="shared" si="5"/>
        <v>0</v>
      </c>
      <c r="BG1138" s="195">
        <f t="shared" si="6"/>
        <v>0</v>
      </c>
      <c r="BH1138" s="195">
        <f t="shared" si="7"/>
        <v>0</v>
      </c>
      <c r="BI1138" s="195">
        <f t="shared" si="8"/>
        <v>0</v>
      </c>
      <c r="BJ1138" s="93" t="s">
        <v>79</v>
      </c>
      <c r="BK1138" s="195">
        <f t="shared" si="9"/>
        <v>0</v>
      </c>
      <c r="BL1138" s="93" t="s">
        <v>266</v>
      </c>
      <c r="BM1138" s="93" t="s">
        <v>1357</v>
      </c>
    </row>
    <row r="1139" spans="2:65" s="103" customFormat="1" ht="38.25" customHeight="1">
      <c r="B1139" s="104"/>
      <c r="C1139" s="185">
        <f>MAX($C$106:C1138)+1</f>
        <v>233</v>
      </c>
      <c r="D1139" s="185" t="s">
        <v>171</v>
      </c>
      <c r="E1139" s="186" t="s">
        <v>1358</v>
      </c>
      <c r="F1139" s="187" t="s">
        <v>1359</v>
      </c>
      <c r="G1139" s="188" t="s">
        <v>174</v>
      </c>
      <c r="H1139" s="189">
        <v>1</v>
      </c>
      <c r="I1139" s="87"/>
      <c r="J1139" s="190">
        <f t="shared" si="0"/>
        <v>0</v>
      </c>
      <c r="K1139" s="187" t="s">
        <v>5</v>
      </c>
      <c r="L1139" s="104"/>
      <c r="M1139" s="191" t="s">
        <v>5</v>
      </c>
      <c r="N1139" s="192" t="s">
        <v>42</v>
      </c>
      <c r="O1139" s="105"/>
      <c r="P1139" s="193">
        <f t="shared" si="1"/>
        <v>0</v>
      </c>
      <c r="Q1139" s="193">
        <v>0</v>
      </c>
      <c r="R1139" s="193">
        <f t="shared" si="2"/>
        <v>0</v>
      </c>
      <c r="S1139" s="193">
        <v>0</v>
      </c>
      <c r="T1139" s="194">
        <f t="shared" si="3"/>
        <v>0</v>
      </c>
      <c r="AR1139" s="93" t="s">
        <v>266</v>
      </c>
      <c r="AT1139" s="93" t="s">
        <v>171</v>
      </c>
      <c r="AU1139" s="93" t="s">
        <v>81</v>
      </c>
      <c r="AY1139" s="93" t="s">
        <v>169</v>
      </c>
      <c r="BE1139" s="195">
        <f t="shared" si="4"/>
        <v>0</v>
      </c>
      <c r="BF1139" s="195">
        <f t="shared" si="5"/>
        <v>0</v>
      </c>
      <c r="BG1139" s="195">
        <f t="shared" si="6"/>
        <v>0</v>
      </c>
      <c r="BH1139" s="195">
        <f t="shared" si="7"/>
        <v>0</v>
      </c>
      <c r="BI1139" s="195">
        <f t="shared" si="8"/>
        <v>0</v>
      </c>
      <c r="BJ1139" s="93" t="s">
        <v>79</v>
      </c>
      <c r="BK1139" s="195">
        <f t="shared" si="9"/>
        <v>0</v>
      </c>
      <c r="BL1139" s="93" t="s">
        <v>266</v>
      </c>
      <c r="BM1139" s="93" t="s">
        <v>1360</v>
      </c>
    </row>
    <row r="1140" spans="2:65" s="103" customFormat="1" ht="38.25" customHeight="1">
      <c r="B1140" s="104"/>
      <c r="C1140" s="185">
        <f>MAX($C$106:C1139)+1</f>
        <v>234</v>
      </c>
      <c r="D1140" s="185" t="s">
        <v>171</v>
      </c>
      <c r="E1140" s="186" t="s">
        <v>1361</v>
      </c>
      <c r="F1140" s="187" t="s">
        <v>1362</v>
      </c>
      <c r="G1140" s="188" t="s">
        <v>174</v>
      </c>
      <c r="H1140" s="189">
        <v>1</v>
      </c>
      <c r="I1140" s="87"/>
      <c r="J1140" s="190">
        <f t="shared" si="0"/>
        <v>0</v>
      </c>
      <c r="K1140" s="187" t="s">
        <v>5</v>
      </c>
      <c r="L1140" s="104"/>
      <c r="M1140" s="191" t="s">
        <v>5</v>
      </c>
      <c r="N1140" s="192" t="s">
        <v>42</v>
      </c>
      <c r="O1140" s="105"/>
      <c r="P1140" s="193">
        <f t="shared" si="1"/>
        <v>0</v>
      </c>
      <c r="Q1140" s="193">
        <v>0</v>
      </c>
      <c r="R1140" s="193">
        <f t="shared" si="2"/>
        <v>0</v>
      </c>
      <c r="S1140" s="193">
        <v>0</v>
      </c>
      <c r="T1140" s="194">
        <f t="shared" si="3"/>
        <v>0</v>
      </c>
      <c r="AR1140" s="93" t="s">
        <v>266</v>
      </c>
      <c r="AT1140" s="93" t="s">
        <v>171</v>
      </c>
      <c r="AU1140" s="93" t="s">
        <v>81</v>
      </c>
      <c r="AY1140" s="93" t="s">
        <v>169</v>
      </c>
      <c r="BE1140" s="195">
        <f t="shared" si="4"/>
        <v>0</v>
      </c>
      <c r="BF1140" s="195">
        <f t="shared" si="5"/>
        <v>0</v>
      </c>
      <c r="BG1140" s="195">
        <f t="shared" si="6"/>
        <v>0</v>
      </c>
      <c r="BH1140" s="195">
        <f t="shared" si="7"/>
        <v>0</v>
      </c>
      <c r="BI1140" s="195">
        <f t="shared" si="8"/>
        <v>0</v>
      </c>
      <c r="BJ1140" s="93" t="s">
        <v>79</v>
      </c>
      <c r="BK1140" s="195">
        <f t="shared" si="9"/>
        <v>0</v>
      </c>
      <c r="BL1140" s="93" t="s">
        <v>266</v>
      </c>
      <c r="BM1140" s="93" t="s">
        <v>1363</v>
      </c>
    </row>
    <row r="1141" spans="2:65" s="103" customFormat="1" ht="38.25" customHeight="1">
      <c r="B1141" s="104"/>
      <c r="C1141" s="185">
        <f>MAX($C$106:C1140)+1</f>
        <v>235</v>
      </c>
      <c r="D1141" s="185" t="s">
        <v>171</v>
      </c>
      <c r="E1141" s="186" t="s">
        <v>1364</v>
      </c>
      <c r="F1141" s="187" t="s">
        <v>1365</v>
      </c>
      <c r="G1141" s="188" t="s">
        <v>174</v>
      </c>
      <c r="H1141" s="189">
        <v>1</v>
      </c>
      <c r="I1141" s="87"/>
      <c r="J1141" s="190">
        <f t="shared" si="0"/>
        <v>0</v>
      </c>
      <c r="K1141" s="187" t="s">
        <v>5</v>
      </c>
      <c r="L1141" s="104"/>
      <c r="M1141" s="191" t="s">
        <v>5</v>
      </c>
      <c r="N1141" s="192" t="s">
        <v>42</v>
      </c>
      <c r="O1141" s="105"/>
      <c r="P1141" s="193">
        <f t="shared" si="1"/>
        <v>0</v>
      </c>
      <c r="Q1141" s="193">
        <v>0</v>
      </c>
      <c r="R1141" s="193">
        <f t="shared" si="2"/>
        <v>0</v>
      </c>
      <c r="S1141" s="193">
        <v>0</v>
      </c>
      <c r="T1141" s="194">
        <f t="shared" si="3"/>
        <v>0</v>
      </c>
      <c r="AR1141" s="93" t="s">
        <v>266</v>
      </c>
      <c r="AT1141" s="93" t="s">
        <v>171</v>
      </c>
      <c r="AU1141" s="93" t="s">
        <v>81</v>
      </c>
      <c r="AY1141" s="93" t="s">
        <v>169</v>
      </c>
      <c r="BE1141" s="195">
        <f t="shared" si="4"/>
        <v>0</v>
      </c>
      <c r="BF1141" s="195">
        <f t="shared" si="5"/>
        <v>0</v>
      </c>
      <c r="BG1141" s="195">
        <f t="shared" si="6"/>
        <v>0</v>
      </c>
      <c r="BH1141" s="195">
        <f t="shared" si="7"/>
        <v>0</v>
      </c>
      <c r="BI1141" s="195">
        <f t="shared" si="8"/>
        <v>0</v>
      </c>
      <c r="BJ1141" s="93" t="s">
        <v>79</v>
      </c>
      <c r="BK1141" s="195">
        <f t="shared" si="9"/>
        <v>0</v>
      </c>
      <c r="BL1141" s="93" t="s">
        <v>266</v>
      </c>
      <c r="BM1141" s="93" t="s">
        <v>1366</v>
      </c>
    </row>
    <row r="1142" spans="2:65" s="103" customFormat="1" ht="38.25" customHeight="1">
      <c r="B1142" s="104"/>
      <c r="C1142" s="185">
        <f>MAX($C$106:C1141)+1</f>
        <v>236</v>
      </c>
      <c r="D1142" s="185" t="s">
        <v>171</v>
      </c>
      <c r="E1142" s="186" t="s">
        <v>1367</v>
      </c>
      <c r="F1142" s="187" t="s">
        <v>1368</v>
      </c>
      <c r="G1142" s="188" t="s">
        <v>174</v>
      </c>
      <c r="H1142" s="189">
        <v>1</v>
      </c>
      <c r="I1142" s="87"/>
      <c r="J1142" s="190">
        <f t="shared" si="0"/>
        <v>0</v>
      </c>
      <c r="K1142" s="187" t="s">
        <v>5</v>
      </c>
      <c r="L1142" s="104"/>
      <c r="M1142" s="191" t="s">
        <v>5</v>
      </c>
      <c r="N1142" s="192" t="s">
        <v>42</v>
      </c>
      <c r="O1142" s="105"/>
      <c r="P1142" s="193">
        <f t="shared" si="1"/>
        <v>0</v>
      </c>
      <c r="Q1142" s="193">
        <v>0</v>
      </c>
      <c r="R1142" s="193">
        <f t="shared" si="2"/>
        <v>0</v>
      </c>
      <c r="S1142" s="193">
        <v>0</v>
      </c>
      <c r="T1142" s="194">
        <f t="shared" si="3"/>
        <v>0</v>
      </c>
      <c r="AR1142" s="93" t="s">
        <v>266</v>
      </c>
      <c r="AT1142" s="93" t="s">
        <v>171</v>
      </c>
      <c r="AU1142" s="93" t="s">
        <v>81</v>
      </c>
      <c r="AY1142" s="93" t="s">
        <v>169</v>
      </c>
      <c r="BE1142" s="195">
        <f t="shared" si="4"/>
        <v>0</v>
      </c>
      <c r="BF1142" s="195">
        <f t="shared" si="5"/>
        <v>0</v>
      </c>
      <c r="BG1142" s="195">
        <f t="shared" si="6"/>
        <v>0</v>
      </c>
      <c r="BH1142" s="195">
        <f t="shared" si="7"/>
        <v>0</v>
      </c>
      <c r="BI1142" s="195">
        <f t="shared" si="8"/>
        <v>0</v>
      </c>
      <c r="BJ1142" s="93" t="s">
        <v>79</v>
      </c>
      <c r="BK1142" s="195">
        <f t="shared" si="9"/>
        <v>0</v>
      </c>
      <c r="BL1142" s="93" t="s">
        <v>266</v>
      </c>
      <c r="BM1142" s="93" t="s">
        <v>1369</v>
      </c>
    </row>
    <row r="1143" spans="2:65" s="103" customFormat="1" ht="38.25" customHeight="1">
      <c r="B1143" s="104"/>
      <c r="C1143" s="185">
        <f>MAX($C$106:C1142)+1</f>
        <v>237</v>
      </c>
      <c r="D1143" s="185" t="s">
        <v>171</v>
      </c>
      <c r="E1143" s="186" t="s">
        <v>1370</v>
      </c>
      <c r="F1143" s="187" t="s">
        <v>1371</v>
      </c>
      <c r="G1143" s="188" t="s">
        <v>174</v>
      </c>
      <c r="H1143" s="189">
        <v>1</v>
      </c>
      <c r="I1143" s="87"/>
      <c r="J1143" s="190">
        <f t="shared" si="0"/>
        <v>0</v>
      </c>
      <c r="K1143" s="187" t="s">
        <v>5</v>
      </c>
      <c r="L1143" s="104"/>
      <c r="M1143" s="191" t="s">
        <v>5</v>
      </c>
      <c r="N1143" s="192" t="s">
        <v>42</v>
      </c>
      <c r="O1143" s="105"/>
      <c r="P1143" s="193">
        <f t="shared" si="1"/>
        <v>0</v>
      </c>
      <c r="Q1143" s="193">
        <v>0</v>
      </c>
      <c r="R1143" s="193">
        <f t="shared" si="2"/>
        <v>0</v>
      </c>
      <c r="S1143" s="193">
        <v>0</v>
      </c>
      <c r="T1143" s="194">
        <f t="shared" si="3"/>
        <v>0</v>
      </c>
      <c r="AR1143" s="93" t="s">
        <v>266</v>
      </c>
      <c r="AT1143" s="93" t="s">
        <v>171</v>
      </c>
      <c r="AU1143" s="93" t="s">
        <v>81</v>
      </c>
      <c r="AY1143" s="93" t="s">
        <v>169</v>
      </c>
      <c r="BE1143" s="195">
        <f t="shared" si="4"/>
        <v>0</v>
      </c>
      <c r="BF1143" s="195">
        <f t="shared" si="5"/>
        <v>0</v>
      </c>
      <c r="BG1143" s="195">
        <f t="shared" si="6"/>
        <v>0</v>
      </c>
      <c r="BH1143" s="195">
        <f t="shared" si="7"/>
        <v>0</v>
      </c>
      <c r="BI1143" s="195">
        <f t="shared" si="8"/>
        <v>0</v>
      </c>
      <c r="BJ1143" s="93" t="s">
        <v>79</v>
      </c>
      <c r="BK1143" s="195">
        <f t="shared" si="9"/>
        <v>0</v>
      </c>
      <c r="BL1143" s="93" t="s">
        <v>266</v>
      </c>
      <c r="BM1143" s="93" t="s">
        <v>1372</v>
      </c>
    </row>
    <row r="1144" spans="2:65" s="103" customFormat="1" ht="38.25" customHeight="1">
      <c r="B1144" s="104"/>
      <c r="C1144" s="185">
        <f>MAX($C$106:C1143)+1</f>
        <v>238</v>
      </c>
      <c r="D1144" s="185" t="s">
        <v>171</v>
      </c>
      <c r="E1144" s="186" t="s">
        <v>1373</v>
      </c>
      <c r="F1144" s="187" t="s">
        <v>1374</v>
      </c>
      <c r="G1144" s="188" t="s">
        <v>174</v>
      </c>
      <c r="H1144" s="189">
        <v>1</v>
      </c>
      <c r="I1144" s="87"/>
      <c r="J1144" s="190">
        <f t="shared" si="0"/>
        <v>0</v>
      </c>
      <c r="K1144" s="187" t="s">
        <v>5</v>
      </c>
      <c r="L1144" s="104"/>
      <c r="M1144" s="191" t="s">
        <v>5</v>
      </c>
      <c r="N1144" s="192" t="s">
        <v>42</v>
      </c>
      <c r="O1144" s="105"/>
      <c r="P1144" s="193">
        <f t="shared" si="1"/>
        <v>0</v>
      </c>
      <c r="Q1144" s="193">
        <v>0</v>
      </c>
      <c r="R1144" s="193">
        <f t="shared" si="2"/>
        <v>0</v>
      </c>
      <c r="S1144" s="193">
        <v>0</v>
      </c>
      <c r="T1144" s="194">
        <f t="shared" si="3"/>
        <v>0</v>
      </c>
      <c r="AR1144" s="93" t="s">
        <v>266</v>
      </c>
      <c r="AT1144" s="93" t="s">
        <v>171</v>
      </c>
      <c r="AU1144" s="93" t="s">
        <v>81</v>
      </c>
      <c r="AY1144" s="93" t="s">
        <v>169</v>
      </c>
      <c r="BE1144" s="195">
        <f t="shared" si="4"/>
        <v>0</v>
      </c>
      <c r="BF1144" s="195">
        <f t="shared" si="5"/>
        <v>0</v>
      </c>
      <c r="BG1144" s="195">
        <f t="shared" si="6"/>
        <v>0</v>
      </c>
      <c r="BH1144" s="195">
        <f t="shared" si="7"/>
        <v>0</v>
      </c>
      <c r="BI1144" s="195">
        <f t="shared" si="8"/>
        <v>0</v>
      </c>
      <c r="BJ1144" s="93" t="s">
        <v>79</v>
      </c>
      <c r="BK1144" s="195">
        <f t="shared" si="9"/>
        <v>0</v>
      </c>
      <c r="BL1144" s="93" t="s">
        <v>266</v>
      </c>
      <c r="BM1144" s="93" t="s">
        <v>1375</v>
      </c>
    </row>
    <row r="1145" spans="2:65" s="103" customFormat="1" ht="38.25" customHeight="1">
      <c r="B1145" s="104"/>
      <c r="C1145" s="185">
        <f>MAX($C$106:C1144)+1</f>
        <v>239</v>
      </c>
      <c r="D1145" s="185" t="s">
        <v>171</v>
      </c>
      <c r="E1145" s="186" t="s">
        <v>1376</v>
      </c>
      <c r="F1145" s="187" t="s">
        <v>1377</v>
      </c>
      <c r="G1145" s="188" t="s">
        <v>174</v>
      </c>
      <c r="H1145" s="189">
        <v>1</v>
      </c>
      <c r="I1145" s="87"/>
      <c r="J1145" s="190">
        <f t="shared" si="0"/>
        <v>0</v>
      </c>
      <c r="K1145" s="187" t="s">
        <v>5</v>
      </c>
      <c r="L1145" s="104"/>
      <c r="M1145" s="191" t="s">
        <v>5</v>
      </c>
      <c r="N1145" s="192" t="s">
        <v>42</v>
      </c>
      <c r="O1145" s="105"/>
      <c r="P1145" s="193">
        <f t="shared" si="1"/>
        <v>0</v>
      </c>
      <c r="Q1145" s="193">
        <v>0</v>
      </c>
      <c r="R1145" s="193">
        <f t="shared" si="2"/>
        <v>0</v>
      </c>
      <c r="S1145" s="193">
        <v>0</v>
      </c>
      <c r="T1145" s="194">
        <f t="shared" si="3"/>
        <v>0</v>
      </c>
      <c r="AR1145" s="93" t="s">
        <v>266</v>
      </c>
      <c r="AT1145" s="93" t="s">
        <v>171</v>
      </c>
      <c r="AU1145" s="93" t="s">
        <v>81</v>
      </c>
      <c r="AY1145" s="93" t="s">
        <v>169</v>
      </c>
      <c r="BE1145" s="195">
        <f t="shared" si="4"/>
        <v>0</v>
      </c>
      <c r="BF1145" s="195">
        <f t="shared" si="5"/>
        <v>0</v>
      </c>
      <c r="BG1145" s="195">
        <f t="shared" si="6"/>
        <v>0</v>
      </c>
      <c r="BH1145" s="195">
        <f t="shared" si="7"/>
        <v>0</v>
      </c>
      <c r="BI1145" s="195">
        <f t="shared" si="8"/>
        <v>0</v>
      </c>
      <c r="BJ1145" s="93" t="s">
        <v>79</v>
      </c>
      <c r="BK1145" s="195">
        <f t="shared" si="9"/>
        <v>0</v>
      </c>
      <c r="BL1145" s="93" t="s">
        <v>266</v>
      </c>
      <c r="BM1145" s="93" t="s">
        <v>1378</v>
      </c>
    </row>
    <row r="1146" spans="2:65" s="103" customFormat="1" ht="38.25" customHeight="1">
      <c r="B1146" s="104"/>
      <c r="C1146" s="185">
        <f>MAX($C$106:C1145)+1</f>
        <v>240</v>
      </c>
      <c r="D1146" s="185" t="s">
        <v>171</v>
      </c>
      <c r="E1146" s="186" t="s">
        <v>1379</v>
      </c>
      <c r="F1146" s="187" t="s">
        <v>1380</v>
      </c>
      <c r="G1146" s="188" t="s">
        <v>174</v>
      </c>
      <c r="H1146" s="189">
        <v>1</v>
      </c>
      <c r="I1146" s="87"/>
      <c r="J1146" s="190">
        <f t="shared" si="0"/>
        <v>0</v>
      </c>
      <c r="K1146" s="187" t="s">
        <v>5</v>
      </c>
      <c r="L1146" s="104"/>
      <c r="M1146" s="191" t="s">
        <v>5</v>
      </c>
      <c r="N1146" s="192" t="s">
        <v>42</v>
      </c>
      <c r="O1146" s="105"/>
      <c r="P1146" s="193">
        <f t="shared" si="1"/>
        <v>0</v>
      </c>
      <c r="Q1146" s="193">
        <v>0</v>
      </c>
      <c r="R1146" s="193">
        <f t="shared" si="2"/>
        <v>0</v>
      </c>
      <c r="S1146" s="193">
        <v>0</v>
      </c>
      <c r="T1146" s="194">
        <f t="shared" si="3"/>
        <v>0</v>
      </c>
      <c r="AR1146" s="93" t="s">
        <v>266</v>
      </c>
      <c r="AT1146" s="93" t="s">
        <v>171</v>
      </c>
      <c r="AU1146" s="93" t="s">
        <v>81</v>
      </c>
      <c r="AY1146" s="93" t="s">
        <v>169</v>
      </c>
      <c r="BE1146" s="195">
        <f t="shared" si="4"/>
        <v>0</v>
      </c>
      <c r="BF1146" s="195">
        <f t="shared" si="5"/>
        <v>0</v>
      </c>
      <c r="BG1146" s="195">
        <f t="shared" si="6"/>
        <v>0</v>
      </c>
      <c r="BH1146" s="195">
        <f t="shared" si="7"/>
        <v>0</v>
      </c>
      <c r="BI1146" s="195">
        <f t="shared" si="8"/>
        <v>0</v>
      </c>
      <c r="BJ1146" s="93" t="s">
        <v>79</v>
      </c>
      <c r="BK1146" s="195">
        <f t="shared" si="9"/>
        <v>0</v>
      </c>
      <c r="BL1146" s="93" t="s">
        <v>266</v>
      </c>
      <c r="BM1146" s="93" t="s">
        <v>1381</v>
      </c>
    </row>
    <row r="1147" spans="2:65" s="103" customFormat="1" ht="38.25" customHeight="1">
      <c r="B1147" s="104"/>
      <c r="C1147" s="185">
        <f>MAX($C$106:C1146)+1</f>
        <v>241</v>
      </c>
      <c r="D1147" s="185" t="s">
        <v>171</v>
      </c>
      <c r="E1147" s="186" t="s">
        <v>1382</v>
      </c>
      <c r="F1147" s="187" t="s">
        <v>1383</v>
      </c>
      <c r="G1147" s="188" t="s">
        <v>174</v>
      </c>
      <c r="H1147" s="189">
        <v>1</v>
      </c>
      <c r="I1147" s="87"/>
      <c r="J1147" s="190">
        <f t="shared" si="0"/>
        <v>0</v>
      </c>
      <c r="K1147" s="187" t="s">
        <v>5</v>
      </c>
      <c r="L1147" s="104"/>
      <c r="M1147" s="191" t="s">
        <v>5</v>
      </c>
      <c r="N1147" s="192" t="s">
        <v>42</v>
      </c>
      <c r="O1147" s="105"/>
      <c r="P1147" s="193">
        <f t="shared" si="1"/>
        <v>0</v>
      </c>
      <c r="Q1147" s="193">
        <v>0</v>
      </c>
      <c r="R1147" s="193">
        <f t="shared" si="2"/>
        <v>0</v>
      </c>
      <c r="S1147" s="193">
        <v>0</v>
      </c>
      <c r="T1147" s="194">
        <f t="shared" si="3"/>
        <v>0</v>
      </c>
      <c r="AR1147" s="93" t="s">
        <v>266</v>
      </c>
      <c r="AT1147" s="93" t="s">
        <v>171</v>
      </c>
      <c r="AU1147" s="93" t="s">
        <v>81</v>
      </c>
      <c r="AY1147" s="93" t="s">
        <v>169</v>
      </c>
      <c r="BE1147" s="195">
        <f t="shared" si="4"/>
        <v>0</v>
      </c>
      <c r="BF1147" s="195">
        <f t="shared" si="5"/>
        <v>0</v>
      </c>
      <c r="BG1147" s="195">
        <f t="shared" si="6"/>
        <v>0</v>
      </c>
      <c r="BH1147" s="195">
        <f t="shared" si="7"/>
        <v>0</v>
      </c>
      <c r="BI1147" s="195">
        <f t="shared" si="8"/>
        <v>0</v>
      </c>
      <c r="BJ1147" s="93" t="s">
        <v>79</v>
      </c>
      <c r="BK1147" s="195">
        <f t="shared" si="9"/>
        <v>0</v>
      </c>
      <c r="BL1147" s="93" t="s">
        <v>266</v>
      </c>
      <c r="BM1147" s="93" t="s">
        <v>1384</v>
      </c>
    </row>
    <row r="1148" spans="2:65" s="103" customFormat="1" ht="38.25" customHeight="1">
      <c r="B1148" s="104"/>
      <c r="C1148" s="185">
        <f>MAX($C$106:C1147)+1</f>
        <v>242</v>
      </c>
      <c r="D1148" s="185" t="s">
        <v>171</v>
      </c>
      <c r="E1148" s="186" t="s">
        <v>1385</v>
      </c>
      <c r="F1148" s="187" t="s">
        <v>1386</v>
      </c>
      <c r="G1148" s="188" t="s">
        <v>174</v>
      </c>
      <c r="H1148" s="189">
        <v>1</v>
      </c>
      <c r="I1148" s="87"/>
      <c r="J1148" s="190">
        <f t="shared" si="0"/>
        <v>0</v>
      </c>
      <c r="K1148" s="187" t="s">
        <v>5</v>
      </c>
      <c r="L1148" s="104"/>
      <c r="M1148" s="191" t="s">
        <v>5</v>
      </c>
      <c r="N1148" s="192" t="s">
        <v>42</v>
      </c>
      <c r="O1148" s="105"/>
      <c r="P1148" s="193">
        <f t="shared" si="1"/>
        <v>0</v>
      </c>
      <c r="Q1148" s="193">
        <v>0</v>
      </c>
      <c r="R1148" s="193">
        <f t="shared" si="2"/>
        <v>0</v>
      </c>
      <c r="S1148" s="193">
        <v>0</v>
      </c>
      <c r="T1148" s="194">
        <f t="shared" si="3"/>
        <v>0</v>
      </c>
      <c r="AR1148" s="93" t="s">
        <v>266</v>
      </c>
      <c r="AT1148" s="93" t="s">
        <v>171</v>
      </c>
      <c r="AU1148" s="93" t="s">
        <v>81</v>
      </c>
      <c r="AY1148" s="93" t="s">
        <v>169</v>
      </c>
      <c r="BE1148" s="195">
        <f t="shared" si="4"/>
        <v>0</v>
      </c>
      <c r="BF1148" s="195">
        <f t="shared" si="5"/>
        <v>0</v>
      </c>
      <c r="BG1148" s="195">
        <f t="shared" si="6"/>
        <v>0</v>
      </c>
      <c r="BH1148" s="195">
        <f t="shared" si="7"/>
        <v>0</v>
      </c>
      <c r="BI1148" s="195">
        <f t="shared" si="8"/>
        <v>0</v>
      </c>
      <c r="BJ1148" s="93" t="s">
        <v>79</v>
      </c>
      <c r="BK1148" s="195">
        <f t="shared" si="9"/>
        <v>0</v>
      </c>
      <c r="BL1148" s="93" t="s">
        <v>266</v>
      </c>
      <c r="BM1148" s="93" t="s">
        <v>1387</v>
      </c>
    </row>
    <row r="1149" spans="2:65" s="103" customFormat="1" ht="38.25" customHeight="1">
      <c r="B1149" s="104"/>
      <c r="C1149" s="185">
        <f>MAX($C$106:C1148)+1</f>
        <v>243</v>
      </c>
      <c r="D1149" s="185" t="s">
        <v>171</v>
      </c>
      <c r="E1149" s="186" t="s">
        <v>1388</v>
      </c>
      <c r="F1149" s="187" t="s">
        <v>1389</v>
      </c>
      <c r="G1149" s="188" t="s">
        <v>174</v>
      </c>
      <c r="H1149" s="189">
        <v>1</v>
      </c>
      <c r="I1149" s="87"/>
      <c r="J1149" s="190">
        <f t="shared" si="0"/>
        <v>0</v>
      </c>
      <c r="K1149" s="187" t="s">
        <v>5</v>
      </c>
      <c r="L1149" s="104"/>
      <c r="M1149" s="191" t="s">
        <v>5</v>
      </c>
      <c r="N1149" s="192" t="s">
        <v>42</v>
      </c>
      <c r="O1149" s="105"/>
      <c r="P1149" s="193">
        <f t="shared" si="1"/>
        <v>0</v>
      </c>
      <c r="Q1149" s="193">
        <v>0</v>
      </c>
      <c r="R1149" s="193">
        <f t="shared" si="2"/>
        <v>0</v>
      </c>
      <c r="S1149" s="193">
        <v>0</v>
      </c>
      <c r="T1149" s="194">
        <f t="shared" si="3"/>
        <v>0</v>
      </c>
      <c r="AR1149" s="93" t="s">
        <v>266</v>
      </c>
      <c r="AT1149" s="93" t="s">
        <v>171</v>
      </c>
      <c r="AU1149" s="93" t="s">
        <v>81</v>
      </c>
      <c r="AY1149" s="93" t="s">
        <v>169</v>
      </c>
      <c r="BE1149" s="195">
        <f t="shared" si="4"/>
        <v>0</v>
      </c>
      <c r="BF1149" s="195">
        <f t="shared" si="5"/>
        <v>0</v>
      </c>
      <c r="BG1149" s="195">
        <f t="shared" si="6"/>
        <v>0</v>
      </c>
      <c r="BH1149" s="195">
        <f t="shared" si="7"/>
        <v>0</v>
      </c>
      <c r="BI1149" s="195">
        <f t="shared" si="8"/>
        <v>0</v>
      </c>
      <c r="BJ1149" s="93" t="s">
        <v>79</v>
      </c>
      <c r="BK1149" s="195">
        <f t="shared" si="9"/>
        <v>0</v>
      </c>
      <c r="BL1149" s="93" t="s">
        <v>266</v>
      </c>
      <c r="BM1149" s="93" t="s">
        <v>1390</v>
      </c>
    </row>
    <row r="1150" spans="2:65" s="103" customFormat="1" ht="51" customHeight="1">
      <c r="B1150" s="104"/>
      <c r="C1150" s="185">
        <f>MAX($C$106:C1149)+1</f>
        <v>244</v>
      </c>
      <c r="D1150" s="185" t="s">
        <v>171</v>
      </c>
      <c r="E1150" s="186" t="s">
        <v>1391</v>
      </c>
      <c r="F1150" s="187" t="s">
        <v>1392</v>
      </c>
      <c r="G1150" s="188" t="s">
        <v>174</v>
      </c>
      <c r="H1150" s="189">
        <v>1</v>
      </c>
      <c r="I1150" s="87"/>
      <c r="J1150" s="190">
        <f t="shared" si="0"/>
        <v>0</v>
      </c>
      <c r="K1150" s="187" t="s">
        <v>5</v>
      </c>
      <c r="L1150" s="104"/>
      <c r="M1150" s="191" t="s">
        <v>5</v>
      </c>
      <c r="N1150" s="192" t="s">
        <v>42</v>
      </c>
      <c r="O1150" s="105"/>
      <c r="P1150" s="193">
        <f t="shared" si="1"/>
        <v>0</v>
      </c>
      <c r="Q1150" s="193">
        <v>0</v>
      </c>
      <c r="R1150" s="193">
        <f t="shared" si="2"/>
        <v>0</v>
      </c>
      <c r="S1150" s="193">
        <v>0</v>
      </c>
      <c r="T1150" s="194">
        <f t="shared" si="3"/>
        <v>0</v>
      </c>
      <c r="AR1150" s="93" t="s">
        <v>266</v>
      </c>
      <c r="AT1150" s="93" t="s">
        <v>171</v>
      </c>
      <c r="AU1150" s="93" t="s">
        <v>81</v>
      </c>
      <c r="AY1150" s="93" t="s">
        <v>169</v>
      </c>
      <c r="BE1150" s="195">
        <f t="shared" si="4"/>
        <v>0</v>
      </c>
      <c r="BF1150" s="195">
        <f t="shared" si="5"/>
        <v>0</v>
      </c>
      <c r="BG1150" s="195">
        <f t="shared" si="6"/>
        <v>0</v>
      </c>
      <c r="BH1150" s="195">
        <f t="shared" si="7"/>
        <v>0</v>
      </c>
      <c r="BI1150" s="195">
        <f t="shared" si="8"/>
        <v>0</v>
      </c>
      <c r="BJ1150" s="93" t="s">
        <v>79</v>
      </c>
      <c r="BK1150" s="195">
        <f t="shared" si="9"/>
        <v>0</v>
      </c>
      <c r="BL1150" s="93" t="s">
        <v>266</v>
      </c>
      <c r="BM1150" s="93" t="s">
        <v>1393</v>
      </c>
    </row>
    <row r="1151" spans="2:65" s="103" customFormat="1" ht="38.25" customHeight="1">
      <c r="B1151" s="104"/>
      <c r="C1151" s="185">
        <f>MAX($C$106:C1150)+1</f>
        <v>245</v>
      </c>
      <c r="D1151" s="185" t="s">
        <v>171</v>
      </c>
      <c r="E1151" s="186" t="s">
        <v>1394</v>
      </c>
      <c r="F1151" s="187" t="s">
        <v>1395</v>
      </c>
      <c r="G1151" s="188" t="s">
        <v>315</v>
      </c>
      <c r="H1151" s="189">
        <v>1.445</v>
      </c>
      <c r="I1151" s="87"/>
      <c r="J1151" s="190">
        <f t="shared" si="0"/>
        <v>0</v>
      </c>
      <c r="K1151" s="187" t="s">
        <v>175</v>
      </c>
      <c r="L1151" s="104"/>
      <c r="M1151" s="191" t="s">
        <v>5</v>
      </c>
      <c r="N1151" s="192" t="s">
        <v>42</v>
      </c>
      <c r="O1151" s="105"/>
      <c r="P1151" s="193">
        <f t="shared" si="1"/>
        <v>0</v>
      </c>
      <c r="Q1151" s="193">
        <v>0</v>
      </c>
      <c r="R1151" s="193">
        <f t="shared" si="2"/>
        <v>0</v>
      </c>
      <c r="S1151" s="193">
        <v>0</v>
      </c>
      <c r="T1151" s="194">
        <f t="shared" si="3"/>
        <v>0</v>
      </c>
      <c r="AR1151" s="93" t="s">
        <v>266</v>
      </c>
      <c r="AT1151" s="93" t="s">
        <v>171</v>
      </c>
      <c r="AU1151" s="93" t="s">
        <v>81</v>
      </c>
      <c r="AY1151" s="93" t="s">
        <v>169</v>
      </c>
      <c r="BE1151" s="195">
        <f t="shared" si="4"/>
        <v>0</v>
      </c>
      <c r="BF1151" s="195">
        <f t="shared" si="5"/>
        <v>0</v>
      </c>
      <c r="BG1151" s="195">
        <f t="shared" si="6"/>
        <v>0</v>
      </c>
      <c r="BH1151" s="195">
        <f t="shared" si="7"/>
        <v>0</v>
      </c>
      <c r="BI1151" s="195">
        <f t="shared" si="8"/>
        <v>0</v>
      </c>
      <c r="BJ1151" s="93" t="s">
        <v>79</v>
      </c>
      <c r="BK1151" s="195">
        <f t="shared" si="9"/>
        <v>0</v>
      </c>
      <c r="BL1151" s="93" t="s">
        <v>266</v>
      </c>
      <c r="BM1151" s="93" t="s">
        <v>1396</v>
      </c>
    </row>
    <row r="1152" spans="2:47" s="103" customFormat="1" ht="121.5">
      <c r="B1152" s="104"/>
      <c r="D1152" s="198" t="s">
        <v>207</v>
      </c>
      <c r="F1152" s="220" t="s">
        <v>1397</v>
      </c>
      <c r="L1152" s="104"/>
      <c r="M1152" s="221"/>
      <c r="N1152" s="105"/>
      <c r="O1152" s="105"/>
      <c r="P1152" s="105"/>
      <c r="Q1152" s="105"/>
      <c r="R1152" s="105"/>
      <c r="S1152" s="105"/>
      <c r="T1152" s="222"/>
      <c r="AT1152" s="93" t="s">
        <v>207</v>
      </c>
      <c r="AU1152" s="93" t="s">
        <v>81</v>
      </c>
    </row>
    <row r="1153" spans="2:63" s="173" customFormat="1" ht="29.85" customHeight="1">
      <c r="B1153" s="172"/>
      <c r="D1153" s="174" t="s">
        <v>70</v>
      </c>
      <c r="E1153" s="183" t="s">
        <v>1398</v>
      </c>
      <c r="F1153" s="183" t="s">
        <v>1399</v>
      </c>
      <c r="J1153" s="184">
        <f>BK1153</f>
        <v>0</v>
      </c>
      <c r="L1153" s="172"/>
      <c r="M1153" s="177"/>
      <c r="N1153" s="178"/>
      <c r="O1153" s="178"/>
      <c r="P1153" s="179">
        <f>SUM(P1154:P1194)</f>
        <v>0</v>
      </c>
      <c r="Q1153" s="178"/>
      <c r="R1153" s="179">
        <f>SUM(R1154:R1194)</f>
        <v>0.48450683000000005</v>
      </c>
      <c r="S1153" s="178"/>
      <c r="T1153" s="180">
        <f>SUM(T1154:T1194)</f>
        <v>0</v>
      </c>
      <c r="AR1153" s="174" t="s">
        <v>81</v>
      </c>
      <c r="AT1153" s="181" t="s">
        <v>70</v>
      </c>
      <c r="AU1153" s="181" t="s">
        <v>79</v>
      </c>
      <c r="AY1153" s="174" t="s">
        <v>169</v>
      </c>
      <c r="BK1153" s="182">
        <f>SUM(BK1154:BK1194)</f>
        <v>0</v>
      </c>
    </row>
    <row r="1154" spans="2:65" s="103" customFormat="1" ht="25.5" customHeight="1">
      <c r="B1154" s="104"/>
      <c r="C1154" s="185">
        <f>MAX($C$106:C1153)+1</f>
        <v>246</v>
      </c>
      <c r="D1154" s="185" t="s">
        <v>171</v>
      </c>
      <c r="E1154" s="186" t="s">
        <v>1400</v>
      </c>
      <c r="F1154" s="187" t="s">
        <v>1401</v>
      </c>
      <c r="G1154" s="188" t="s">
        <v>199</v>
      </c>
      <c r="H1154" s="189">
        <v>26.12</v>
      </c>
      <c r="I1154" s="87"/>
      <c r="J1154" s="190">
        <f>ROUND(I1154*H1154,2)</f>
        <v>0</v>
      </c>
      <c r="K1154" s="187" t="s">
        <v>175</v>
      </c>
      <c r="L1154" s="104"/>
      <c r="M1154" s="191" t="s">
        <v>5</v>
      </c>
      <c r="N1154" s="192" t="s">
        <v>42</v>
      </c>
      <c r="O1154" s="105"/>
      <c r="P1154" s="193">
        <f>O1154*H1154</f>
        <v>0</v>
      </c>
      <c r="Q1154" s="193">
        <v>6E-05</v>
      </c>
      <c r="R1154" s="193">
        <f>Q1154*H1154</f>
        <v>0.0015672000000000001</v>
      </c>
      <c r="S1154" s="193">
        <v>0</v>
      </c>
      <c r="T1154" s="194">
        <f>S1154*H1154</f>
        <v>0</v>
      </c>
      <c r="AR1154" s="93" t="s">
        <v>266</v>
      </c>
      <c r="AT1154" s="93" t="s">
        <v>171</v>
      </c>
      <c r="AU1154" s="93" t="s">
        <v>81</v>
      </c>
      <c r="AY1154" s="93" t="s">
        <v>169</v>
      </c>
      <c r="BE1154" s="195">
        <f>IF(N1154="základní",J1154,0)</f>
        <v>0</v>
      </c>
      <c r="BF1154" s="195">
        <f>IF(N1154="snížená",J1154,0)</f>
        <v>0</v>
      </c>
      <c r="BG1154" s="195">
        <f>IF(N1154="zákl. přenesená",J1154,0)</f>
        <v>0</v>
      </c>
      <c r="BH1154" s="195">
        <f>IF(N1154="sníž. přenesená",J1154,0)</f>
        <v>0</v>
      </c>
      <c r="BI1154" s="195">
        <f>IF(N1154="nulová",J1154,0)</f>
        <v>0</v>
      </c>
      <c r="BJ1154" s="93" t="s">
        <v>79</v>
      </c>
      <c r="BK1154" s="195">
        <f>ROUND(I1154*H1154,2)</f>
        <v>0</v>
      </c>
      <c r="BL1154" s="93" t="s">
        <v>266</v>
      </c>
      <c r="BM1154" s="93" t="s">
        <v>1402</v>
      </c>
    </row>
    <row r="1155" spans="2:51" s="197" customFormat="1" ht="13.5">
      <c r="B1155" s="196"/>
      <c r="D1155" s="198" t="s">
        <v>178</v>
      </c>
      <c r="E1155" s="199" t="s">
        <v>5</v>
      </c>
      <c r="F1155" s="200" t="s">
        <v>1403</v>
      </c>
      <c r="H1155" s="199" t="s">
        <v>5</v>
      </c>
      <c r="L1155" s="196"/>
      <c r="M1155" s="201"/>
      <c r="N1155" s="202"/>
      <c r="O1155" s="202"/>
      <c r="P1155" s="202"/>
      <c r="Q1155" s="202"/>
      <c r="R1155" s="202"/>
      <c r="S1155" s="202"/>
      <c r="T1155" s="203"/>
      <c r="AT1155" s="199" t="s">
        <v>178</v>
      </c>
      <c r="AU1155" s="199" t="s">
        <v>81</v>
      </c>
      <c r="AV1155" s="197" t="s">
        <v>79</v>
      </c>
      <c r="AW1155" s="197" t="s">
        <v>35</v>
      </c>
      <c r="AX1155" s="197" t="s">
        <v>71</v>
      </c>
      <c r="AY1155" s="199" t="s">
        <v>169</v>
      </c>
    </row>
    <row r="1156" spans="2:51" s="205" customFormat="1" ht="13.5">
      <c r="B1156" s="204"/>
      <c r="D1156" s="198" t="s">
        <v>178</v>
      </c>
      <c r="E1156" s="206" t="s">
        <v>5</v>
      </c>
      <c r="F1156" s="207" t="s">
        <v>1404</v>
      </c>
      <c r="H1156" s="208">
        <v>26.12</v>
      </c>
      <c r="L1156" s="204"/>
      <c r="M1156" s="209"/>
      <c r="N1156" s="210"/>
      <c r="O1156" s="210"/>
      <c r="P1156" s="210"/>
      <c r="Q1156" s="210"/>
      <c r="R1156" s="210"/>
      <c r="S1156" s="210"/>
      <c r="T1156" s="211"/>
      <c r="AT1156" s="206" t="s">
        <v>178</v>
      </c>
      <c r="AU1156" s="206" t="s">
        <v>81</v>
      </c>
      <c r="AV1156" s="205" t="s">
        <v>81</v>
      </c>
      <c r="AW1156" s="205" t="s">
        <v>35</v>
      </c>
      <c r="AX1156" s="205" t="s">
        <v>71</v>
      </c>
      <c r="AY1156" s="206" t="s">
        <v>169</v>
      </c>
    </row>
    <row r="1157" spans="2:51" s="213" customFormat="1" ht="13.5">
      <c r="B1157" s="212"/>
      <c r="D1157" s="198" t="s">
        <v>178</v>
      </c>
      <c r="E1157" s="214" t="s">
        <v>5</v>
      </c>
      <c r="F1157" s="215" t="s">
        <v>181</v>
      </c>
      <c r="H1157" s="216">
        <v>26.12</v>
      </c>
      <c r="L1157" s="212"/>
      <c r="M1157" s="217"/>
      <c r="N1157" s="218"/>
      <c r="O1157" s="218"/>
      <c r="P1157" s="218"/>
      <c r="Q1157" s="218"/>
      <c r="R1157" s="218"/>
      <c r="S1157" s="218"/>
      <c r="T1157" s="219"/>
      <c r="AT1157" s="214" t="s">
        <v>178</v>
      </c>
      <c r="AU1157" s="214" t="s">
        <v>81</v>
      </c>
      <c r="AV1157" s="213" t="s">
        <v>176</v>
      </c>
      <c r="AW1157" s="213" t="s">
        <v>35</v>
      </c>
      <c r="AX1157" s="213" t="s">
        <v>79</v>
      </c>
      <c r="AY1157" s="214" t="s">
        <v>169</v>
      </c>
    </row>
    <row r="1158" spans="2:65" s="103" customFormat="1" ht="16.5" customHeight="1">
      <c r="B1158" s="104"/>
      <c r="C1158" s="223">
        <f>MAX($C$106:C1157)+1</f>
        <v>247</v>
      </c>
      <c r="D1158" s="223" t="s">
        <v>397</v>
      </c>
      <c r="E1158" s="224" t="s">
        <v>1405</v>
      </c>
      <c r="F1158" s="225" t="s">
        <v>1406</v>
      </c>
      <c r="G1158" s="226" t="s">
        <v>188</v>
      </c>
      <c r="H1158" s="227">
        <v>36.12</v>
      </c>
      <c r="I1158" s="88"/>
      <c r="J1158" s="228">
        <f>ROUND(I1158*H1158,2)</f>
        <v>0</v>
      </c>
      <c r="K1158" s="225" t="s">
        <v>5</v>
      </c>
      <c r="L1158" s="229"/>
      <c r="M1158" s="230" t="s">
        <v>5</v>
      </c>
      <c r="N1158" s="231" t="s">
        <v>42</v>
      </c>
      <c r="O1158" s="105"/>
      <c r="P1158" s="193">
        <f>O1158*H1158</f>
        <v>0</v>
      </c>
      <c r="Q1158" s="193">
        <v>0.00124</v>
      </c>
      <c r="R1158" s="193">
        <f>Q1158*H1158</f>
        <v>0.0447888</v>
      </c>
      <c r="S1158" s="193">
        <v>0</v>
      </c>
      <c r="T1158" s="194">
        <f>S1158*H1158</f>
        <v>0</v>
      </c>
      <c r="AR1158" s="93" t="s">
        <v>402</v>
      </c>
      <c r="AT1158" s="93" t="s">
        <v>397</v>
      </c>
      <c r="AU1158" s="93" t="s">
        <v>81</v>
      </c>
      <c r="AY1158" s="93" t="s">
        <v>169</v>
      </c>
      <c r="BE1158" s="195">
        <f>IF(N1158="základní",J1158,0)</f>
        <v>0</v>
      </c>
      <c r="BF1158" s="195">
        <f>IF(N1158="snížená",J1158,0)</f>
        <v>0</v>
      </c>
      <c r="BG1158" s="195">
        <f>IF(N1158="zákl. přenesená",J1158,0)</f>
        <v>0</v>
      </c>
      <c r="BH1158" s="195">
        <f>IF(N1158="sníž. přenesená",J1158,0)</f>
        <v>0</v>
      </c>
      <c r="BI1158" s="195">
        <f>IF(N1158="nulová",J1158,0)</f>
        <v>0</v>
      </c>
      <c r="BJ1158" s="93" t="s">
        <v>79</v>
      </c>
      <c r="BK1158" s="195">
        <f>ROUND(I1158*H1158,2)</f>
        <v>0</v>
      </c>
      <c r="BL1158" s="93" t="s">
        <v>266</v>
      </c>
      <c r="BM1158" s="93" t="s">
        <v>1407</v>
      </c>
    </row>
    <row r="1159" spans="2:65" s="103" customFormat="1" ht="25.5" customHeight="1">
      <c r="B1159" s="104"/>
      <c r="C1159" s="185">
        <f>MAX($C$106:C1158)+1</f>
        <v>248</v>
      </c>
      <c r="D1159" s="185" t="s">
        <v>171</v>
      </c>
      <c r="E1159" s="186" t="s">
        <v>1408</v>
      </c>
      <c r="F1159" s="187" t="s">
        <v>1409</v>
      </c>
      <c r="G1159" s="188" t="s">
        <v>199</v>
      </c>
      <c r="H1159" s="189">
        <v>9.6</v>
      </c>
      <c r="I1159" s="87"/>
      <c r="J1159" s="190">
        <f>ROUND(I1159*H1159,2)</f>
        <v>0</v>
      </c>
      <c r="K1159" s="187" t="s">
        <v>175</v>
      </c>
      <c r="L1159" s="104"/>
      <c r="M1159" s="191" t="s">
        <v>5</v>
      </c>
      <c r="N1159" s="192" t="s">
        <v>42</v>
      </c>
      <c r="O1159" s="105"/>
      <c r="P1159" s="193">
        <f>O1159*H1159</f>
        <v>0</v>
      </c>
      <c r="Q1159" s="193">
        <v>0.00017</v>
      </c>
      <c r="R1159" s="193">
        <f>Q1159*H1159</f>
        <v>0.001632</v>
      </c>
      <c r="S1159" s="193">
        <v>0</v>
      </c>
      <c r="T1159" s="194">
        <f>S1159*H1159</f>
        <v>0</v>
      </c>
      <c r="AR1159" s="93" t="s">
        <v>266</v>
      </c>
      <c r="AT1159" s="93" t="s">
        <v>171</v>
      </c>
      <c r="AU1159" s="93" t="s">
        <v>81</v>
      </c>
      <c r="AY1159" s="93" t="s">
        <v>169</v>
      </c>
      <c r="BE1159" s="195">
        <f>IF(N1159="základní",J1159,0)</f>
        <v>0</v>
      </c>
      <c r="BF1159" s="195">
        <f>IF(N1159="snížená",J1159,0)</f>
        <v>0</v>
      </c>
      <c r="BG1159" s="195">
        <f>IF(N1159="zákl. přenesená",J1159,0)</f>
        <v>0</v>
      </c>
      <c r="BH1159" s="195">
        <f>IF(N1159="sníž. přenesená",J1159,0)</f>
        <v>0</v>
      </c>
      <c r="BI1159" s="195">
        <f>IF(N1159="nulová",J1159,0)</f>
        <v>0</v>
      </c>
      <c r="BJ1159" s="93" t="s">
        <v>79</v>
      </c>
      <c r="BK1159" s="195">
        <f>ROUND(I1159*H1159,2)</f>
        <v>0</v>
      </c>
      <c r="BL1159" s="93" t="s">
        <v>266</v>
      </c>
      <c r="BM1159" s="93" t="s">
        <v>1410</v>
      </c>
    </row>
    <row r="1160" spans="2:51" s="197" customFormat="1" ht="13.5">
      <c r="B1160" s="196"/>
      <c r="D1160" s="198" t="s">
        <v>178</v>
      </c>
      <c r="E1160" s="199" t="s">
        <v>5</v>
      </c>
      <c r="F1160" s="200" t="s">
        <v>1411</v>
      </c>
      <c r="H1160" s="199" t="s">
        <v>5</v>
      </c>
      <c r="L1160" s="196"/>
      <c r="M1160" s="201"/>
      <c r="N1160" s="202"/>
      <c r="O1160" s="202"/>
      <c r="P1160" s="202"/>
      <c r="Q1160" s="202"/>
      <c r="R1160" s="202"/>
      <c r="S1160" s="202"/>
      <c r="T1160" s="203"/>
      <c r="AT1160" s="199" t="s">
        <v>178</v>
      </c>
      <c r="AU1160" s="199" t="s">
        <v>81</v>
      </c>
      <c r="AV1160" s="197" t="s">
        <v>79</v>
      </c>
      <c r="AW1160" s="197" t="s">
        <v>35</v>
      </c>
      <c r="AX1160" s="197" t="s">
        <v>71</v>
      </c>
      <c r="AY1160" s="199" t="s">
        <v>169</v>
      </c>
    </row>
    <row r="1161" spans="2:51" s="205" customFormat="1" ht="13.5">
      <c r="B1161" s="204"/>
      <c r="D1161" s="198" t="s">
        <v>178</v>
      </c>
      <c r="E1161" s="206" t="s">
        <v>5</v>
      </c>
      <c r="F1161" s="207" t="s">
        <v>1412</v>
      </c>
      <c r="H1161" s="208">
        <v>9.6</v>
      </c>
      <c r="L1161" s="204"/>
      <c r="M1161" s="209"/>
      <c r="N1161" s="210"/>
      <c r="O1161" s="210"/>
      <c r="P1161" s="210"/>
      <c r="Q1161" s="210"/>
      <c r="R1161" s="210"/>
      <c r="S1161" s="210"/>
      <c r="T1161" s="211"/>
      <c r="AT1161" s="206" t="s">
        <v>178</v>
      </c>
      <c r="AU1161" s="206" t="s">
        <v>81</v>
      </c>
      <c r="AV1161" s="205" t="s">
        <v>81</v>
      </c>
      <c r="AW1161" s="205" t="s">
        <v>35</v>
      </c>
      <c r="AX1161" s="205" t="s">
        <v>71</v>
      </c>
      <c r="AY1161" s="206" t="s">
        <v>169</v>
      </c>
    </row>
    <row r="1162" spans="2:51" s="213" customFormat="1" ht="13.5">
      <c r="B1162" s="212"/>
      <c r="D1162" s="198" t="s">
        <v>178</v>
      </c>
      <c r="E1162" s="214" t="s">
        <v>5</v>
      </c>
      <c r="F1162" s="215" t="s">
        <v>181</v>
      </c>
      <c r="H1162" s="216">
        <v>9.6</v>
      </c>
      <c r="L1162" s="212"/>
      <c r="M1162" s="217"/>
      <c r="N1162" s="218"/>
      <c r="O1162" s="218"/>
      <c r="P1162" s="218"/>
      <c r="Q1162" s="218"/>
      <c r="R1162" s="218"/>
      <c r="S1162" s="218"/>
      <c r="T1162" s="219"/>
      <c r="AT1162" s="214" t="s">
        <v>178</v>
      </c>
      <c r="AU1162" s="214" t="s">
        <v>81</v>
      </c>
      <c r="AV1162" s="213" t="s">
        <v>176</v>
      </c>
      <c r="AW1162" s="213" t="s">
        <v>35</v>
      </c>
      <c r="AX1162" s="213" t="s">
        <v>79</v>
      </c>
      <c r="AY1162" s="214" t="s">
        <v>169</v>
      </c>
    </row>
    <row r="1163" spans="2:65" s="103" customFormat="1" ht="16.5" customHeight="1">
      <c r="B1163" s="104"/>
      <c r="C1163" s="223">
        <f>MAX($C$106:C1162)+1</f>
        <v>249</v>
      </c>
      <c r="D1163" s="223" t="s">
        <v>397</v>
      </c>
      <c r="E1163" s="224" t="s">
        <v>1413</v>
      </c>
      <c r="F1163" s="225" t="s">
        <v>1414</v>
      </c>
      <c r="G1163" s="226" t="s">
        <v>199</v>
      </c>
      <c r="H1163" s="227">
        <v>9.6</v>
      </c>
      <c r="I1163" s="88"/>
      <c r="J1163" s="228">
        <f>ROUND(I1163*H1163,2)</f>
        <v>0</v>
      </c>
      <c r="K1163" s="225" t="s">
        <v>5</v>
      </c>
      <c r="L1163" s="229"/>
      <c r="M1163" s="230" t="s">
        <v>5</v>
      </c>
      <c r="N1163" s="231" t="s">
        <v>42</v>
      </c>
      <c r="O1163" s="105"/>
      <c r="P1163" s="193">
        <f>O1163*H1163</f>
        <v>0</v>
      </c>
      <c r="Q1163" s="193">
        <v>0.00124</v>
      </c>
      <c r="R1163" s="193">
        <f>Q1163*H1163</f>
        <v>0.011904</v>
      </c>
      <c r="S1163" s="193">
        <v>0</v>
      </c>
      <c r="T1163" s="194">
        <f>S1163*H1163</f>
        <v>0</v>
      </c>
      <c r="AR1163" s="93" t="s">
        <v>402</v>
      </c>
      <c r="AT1163" s="93" t="s">
        <v>397</v>
      </c>
      <c r="AU1163" s="93" t="s">
        <v>81</v>
      </c>
      <c r="AY1163" s="93" t="s">
        <v>169</v>
      </c>
      <c r="BE1163" s="195">
        <f>IF(N1163="základní",J1163,0)</f>
        <v>0</v>
      </c>
      <c r="BF1163" s="195">
        <f>IF(N1163="snížená",J1163,0)</f>
        <v>0</v>
      </c>
      <c r="BG1163" s="195">
        <f>IF(N1163="zákl. přenesená",J1163,0)</f>
        <v>0</v>
      </c>
      <c r="BH1163" s="195">
        <f>IF(N1163="sníž. přenesená",J1163,0)</f>
        <v>0</v>
      </c>
      <c r="BI1163" s="195">
        <f>IF(N1163="nulová",J1163,0)</f>
        <v>0</v>
      </c>
      <c r="BJ1163" s="93" t="s">
        <v>79</v>
      </c>
      <c r="BK1163" s="195">
        <f>ROUND(I1163*H1163,2)</f>
        <v>0</v>
      </c>
      <c r="BL1163" s="93" t="s">
        <v>266</v>
      </c>
      <c r="BM1163" s="93" t="s">
        <v>1415</v>
      </c>
    </row>
    <row r="1164" spans="2:65" s="103" customFormat="1" ht="25.5" customHeight="1">
      <c r="B1164" s="104"/>
      <c r="C1164" s="185">
        <f>MAX($C$106:C1163)+1</f>
        <v>250</v>
      </c>
      <c r="D1164" s="185" t="s">
        <v>171</v>
      </c>
      <c r="E1164" s="186" t="s">
        <v>1416</v>
      </c>
      <c r="F1164" s="187" t="s">
        <v>1417</v>
      </c>
      <c r="G1164" s="188" t="s">
        <v>188</v>
      </c>
      <c r="H1164" s="189">
        <v>0.5</v>
      </c>
      <c r="I1164" s="87"/>
      <c r="J1164" s="190">
        <f>ROUND(I1164*H1164,2)</f>
        <v>0</v>
      </c>
      <c r="K1164" s="187" t="s">
        <v>175</v>
      </c>
      <c r="L1164" s="104"/>
      <c r="M1164" s="191" t="s">
        <v>5</v>
      </c>
      <c r="N1164" s="192" t="s">
        <v>42</v>
      </c>
      <c r="O1164" s="105"/>
      <c r="P1164" s="193">
        <f>O1164*H1164</f>
        <v>0</v>
      </c>
      <c r="Q1164" s="193">
        <v>0.00027</v>
      </c>
      <c r="R1164" s="193">
        <f>Q1164*H1164</f>
        <v>0.000135</v>
      </c>
      <c r="S1164" s="193">
        <v>0</v>
      </c>
      <c r="T1164" s="194">
        <f>S1164*H1164</f>
        <v>0</v>
      </c>
      <c r="AR1164" s="93" t="s">
        <v>266</v>
      </c>
      <c r="AT1164" s="93" t="s">
        <v>171</v>
      </c>
      <c r="AU1164" s="93" t="s">
        <v>81</v>
      </c>
      <c r="AY1164" s="93" t="s">
        <v>169</v>
      </c>
      <c r="BE1164" s="195">
        <f>IF(N1164="základní",J1164,0)</f>
        <v>0</v>
      </c>
      <c r="BF1164" s="195">
        <f>IF(N1164="snížená",J1164,0)</f>
        <v>0</v>
      </c>
      <c r="BG1164" s="195">
        <f>IF(N1164="zákl. přenesená",J1164,0)</f>
        <v>0</v>
      </c>
      <c r="BH1164" s="195">
        <f>IF(N1164="sníž. přenesená",J1164,0)</f>
        <v>0</v>
      </c>
      <c r="BI1164" s="195">
        <f>IF(N1164="nulová",J1164,0)</f>
        <v>0</v>
      </c>
      <c r="BJ1164" s="93" t="s">
        <v>79</v>
      </c>
      <c r="BK1164" s="195">
        <f>ROUND(I1164*H1164,2)</f>
        <v>0</v>
      </c>
      <c r="BL1164" s="93" t="s">
        <v>266</v>
      </c>
      <c r="BM1164" s="93" t="s">
        <v>1418</v>
      </c>
    </row>
    <row r="1165" spans="2:51" s="205" customFormat="1" ht="13.5">
      <c r="B1165" s="204"/>
      <c r="D1165" s="198" t="s">
        <v>178</v>
      </c>
      <c r="E1165" s="206" t="s">
        <v>5</v>
      </c>
      <c r="F1165" s="207" t="s">
        <v>1419</v>
      </c>
      <c r="H1165" s="208">
        <v>0.5</v>
      </c>
      <c r="L1165" s="204"/>
      <c r="M1165" s="209"/>
      <c r="N1165" s="210"/>
      <c r="O1165" s="210"/>
      <c r="P1165" s="210"/>
      <c r="Q1165" s="210"/>
      <c r="R1165" s="210"/>
      <c r="S1165" s="210"/>
      <c r="T1165" s="211"/>
      <c r="AT1165" s="206" t="s">
        <v>178</v>
      </c>
      <c r="AU1165" s="206" t="s">
        <v>81</v>
      </c>
      <c r="AV1165" s="205" t="s">
        <v>81</v>
      </c>
      <c r="AW1165" s="205" t="s">
        <v>35</v>
      </c>
      <c r="AX1165" s="205" t="s">
        <v>71</v>
      </c>
      <c r="AY1165" s="206" t="s">
        <v>169</v>
      </c>
    </row>
    <row r="1166" spans="2:51" s="213" customFormat="1" ht="13.5">
      <c r="B1166" s="212"/>
      <c r="D1166" s="198" t="s">
        <v>178</v>
      </c>
      <c r="E1166" s="214" t="s">
        <v>5</v>
      </c>
      <c r="F1166" s="215" t="s">
        <v>181</v>
      </c>
      <c r="H1166" s="216">
        <v>0.5</v>
      </c>
      <c r="L1166" s="212"/>
      <c r="M1166" s="217"/>
      <c r="N1166" s="218"/>
      <c r="O1166" s="218"/>
      <c r="P1166" s="218"/>
      <c r="Q1166" s="218"/>
      <c r="R1166" s="218"/>
      <c r="S1166" s="218"/>
      <c r="T1166" s="219"/>
      <c r="AT1166" s="214" t="s">
        <v>178</v>
      </c>
      <c r="AU1166" s="214" t="s">
        <v>81</v>
      </c>
      <c r="AV1166" s="213" t="s">
        <v>176</v>
      </c>
      <c r="AW1166" s="213" t="s">
        <v>35</v>
      </c>
      <c r="AX1166" s="213" t="s">
        <v>79</v>
      </c>
      <c r="AY1166" s="214" t="s">
        <v>169</v>
      </c>
    </row>
    <row r="1167" spans="2:65" s="103" customFormat="1" ht="16.5" customHeight="1">
      <c r="B1167" s="104"/>
      <c r="C1167" s="223">
        <f>MAX($C$106:C1166)+1</f>
        <v>251</v>
      </c>
      <c r="D1167" s="223" t="s">
        <v>397</v>
      </c>
      <c r="E1167" s="224" t="s">
        <v>1420</v>
      </c>
      <c r="F1167" s="225" t="s">
        <v>1421</v>
      </c>
      <c r="G1167" s="226" t="s">
        <v>174</v>
      </c>
      <c r="H1167" s="227">
        <v>2</v>
      </c>
      <c r="I1167" s="88"/>
      <c r="J1167" s="228">
        <f>ROUND(I1167*H1167,2)</f>
        <v>0</v>
      </c>
      <c r="K1167" s="225" t="s">
        <v>5</v>
      </c>
      <c r="L1167" s="229"/>
      <c r="M1167" s="230" t="s">
        <v>5</v>
      </c>
      <c r="N1167" s="231" t="s">
        <v>42</v>
      </c>
      <c r="O1167" s="105"/>
      <c r="P1167" s="193">
        <f>O1167*H1167</f>
        <v>0</v>
      </c>
      <c r="Q1167" s="193">
        <v>0.031</v>
      </c>
      <c r="R1167" s="193">
        <f>Q1167*H1167</f>
        <v>0.062</v>
      </c>
      <c r="S1167" s="193">
        <v>0</v>
      </c>
      <c r="T1167" s="194">
        <f>S1167*H1167</f>
        <v>0</v>
      </c>
      <c r="AR1167" s="93" t="s">
        <v>402</v>
      </c>
      <c r="AT1167" s="93" t="s">
        <v>397</v>
      </c>
      <c r="AU1167" s="93" t="s">
        <v>81</v>
      </c>
      <c r="AY1167" s="93" t="s">
        <v>169</v>
      </c>
      <c r="BE1167" s="195">
        <f>IF(N1167="základní",J1167,0)</f>
        <v>0</v>
      </c>
      <c r="BF1167" s="195">
        <f>IF(N1167="snížená",J1167,0)</f>
        <v>0</v>
      </c>
      <c r="BG1167" s="195">
        <f>IF(N1167="zákl. přenesená",J1167,0)</f>
        <v>0</v>
      </c>
      <c r="BH1167" s="195">
        <f>IF(N1167="sníž. přenesená",J1167,0)</f>
        <v>0</v>
      </c>
      <c r="BI1167" s="195">
        <f>IF(N1167="nulová",J1167,0)</f>
        <v>0</v>
      </c>
      <c r="BJ1167" s="93" t="s">
        <v>79</v>
      </c>
      <c r="BK1167" s="195">
        <f>ROUND(I1167*H1167,2)</f>
        <v>0</v>
      </c>
      <c r="BL1167" s="93" t="s">
        <v>266</v>
      </c>
      <c r="BM1167" s="93" t="s">
        <v>1422</v>
      </c>
    </row>
    <row r="1168" spans="2:65" s="103" customFormat="1" ht="25.5" customHeight="1">
      <c r="B1168" s="104"/>
      <c r="C1168" s="185">
        <f>MAX($C$106:C1167)+1</f>
        <v>252</v>
      </c>
      <c r="D1168" s="185" t="s">
        <v>171</v>
      </c>
      <c r="E1168" s="186" t="s">
        <v>1423</v>
      </c>
      <c r="F1168" s="187" t="s">
        <v>1424</v>
      </c>
      <c r="G1168" s="188" t="s">
        <v>188</v>
      </c>
      <c r="H1168" s="189">
        <f>H1173</f>
        <v>19.878999999999998</v>
      </c>
      <c r="I1168" s="87"/>
      <c r="J1168" s="190">
        <f>ROUND(I1168*H1168,2)</f>
        <v>0</v>
      </c>
      <c r="K1168" s="187" t="s">
        <v>175</v>
      </c>
      <c r="L1168" s="104"/>
      <c r="M1168" s="191" t="s">
        <v>5</v>
      </c>
      <c r="N1168" s="192" t="s">
        <v>42</v>
      </c>
      <c r="O1168" s="105"/>
      <c r="P1168" s="193">
        <f>O1168*H1168</f>
        <v>0</v>
      </c>
      <c r="Q1168" s="193">
        <v>0.00027</v>
      </c>
      <c r="R1168" s="193">
        <f>Q1168*H1168</f>
        <v>0.005367329999999999</v>
      </c>
      <c r="S1168" s="193">
        <v>0</v>
      </c>
      <c r="T1168" s="194">
        <f>S1168*H1168</f>
        <v>0</v>
      </c>
      <c r="AR1168" s="93" t="s">
        <v>266</v>
      </c>
      <c r="AT1168" s="93" t="s">
        <v>171</v>
      </c>
      <c r="AU1168" s="93" t="s">
        <v>81</v>
      </c>
      <c r="AY1168" s="93" t="s">
        <v>169</v>
      </c>
      <c r="BE1168" s="195">
        <f>IF(N1168="základní",J1168,0)</f>
        <v>0</v>
      </c>
      <c r="BF1168" s="195">
        <f>IF(N1168="snížená",J1168,0)</f>
        <v>0</v>
      </c>
      <c r="BG1168" s="195">
        <f>IF(N1168="zákl. přenesená",J1168,0)</f>
        <v>0</v>
      </c>
      <c r="BH1168" s="195">
        <f>IF(N1168="sníž. přenesená",J1168,0)</f>
        <v>0</v>
      </c>
      <c r="BI1168" s="195">
        <f>IF(N1168="nulová",J1168,0)</f>
        <v>0</v>
      </c>
      <c r="BJ1168" s="93" t="s">
        <v>79</v>
      </c>
      <c r="BK1168" s="195">
        <f>ROUND(I1168*H1168,2)</f>
        <v>0</v>
      </c>
      <c r="BL1168" s="93" t="s">
        <v>266</v>
      </c>
      <c r="BM1168" s="93" t="s">
        <v>1425</v>
      </c>
    </row>
    <row r="1169" spans="2:51" s="205" customFormat="1" ht="13.5">
      <c r="B1169" s="204"/>
      <c r="D1169" s="198" t="s">
        <v>178</v>
      </c>
      <c r="E1169" s="206" t="s">
        <v>5</v>
      </c>
      <c r="F1169" s="207" t="s">
        <v>2019</v>
      </c>
      <c r="H1169" s="208">
        <f>2.25*6</f>
        <v>13.5</v>
      </c>
      <c r="L1169" s="204"/>
      <c r="M1169" s="209"/>
      <c r="N1169" s="210"/>
      <c r="O1169" s="210"/>
      <c r="P1169" s="210"/>
      <c r="Q1169" s="210"/>
      <c r="R1169" s="210"/>
      <c r="S1169" s="210"/>
      <c r="T1169" s="211"/>
      <c r="AT1169" s="206" t="s">
        <v>178</v>
      </c>
      <c r="AU1169" s="206" t="s">
        <v>81</v>
      </c>
      <c r="AV1169" s="205" t="s">
        <v>81</v>
      </c>
      <c r="AW1169" s="205" t="s">
        <v>35</v>
      </c>
      <c r="AX1169" s="205" t="s">
        <v>71</v>
      </c>
      <c r="AY1169" s="206" t="s">
        <v>169</v>
      </c>
    </row>
    <row r="1170" spans="2:51" s="205" customFormat="1" ht="13.5">
      <c r="B1170" s="204"/>
      <c r="D1170" s="198" t="s">
        <v>178</v>
      </c>
      <c r="E1170" s="206" t="s">
        <v>5</v>
      </c>
      <c r="F1170" s="207" t="s">
        <v>1426</v>
      </c>
      <c r="H1170" s="208">
        <v>1.969</v>
      </c>
      <c r="L1170" s="204"/>
      <c r="M1170" s="209"/>
      <c r="N1170" s="210"/>
      <c r="O1170" s="210"/>
      <c r="P1170" s="210"/>
      <c r="Q1170" s="210"/>
      <c r="R1170" s="210"/>
      <c r="S1170" s="210"/>
      <c r="T1170" s="211"/>
      <c r="AT1170" s="206" t="s">
        <v>178</v>
      </c>
      <c r="AU1170" s="206" t="s">
        <v>81</v>
      </c>
      <c r="AV1170" s="205" t="s">
        <v>81</v>
      </c>
      <c r="AW1170" s="205" t="s">
        <v>35</v>
      </c>
      <c r="AX1170" s="205" t="s">
        <v>71</v>
      </c>
      <c r="AY1170" s="206" t="s">
        <v>169</v>
      </c>
    </row>
    <row r="1171" spans="2:51" s="205" customFormat="1" ht="13.5">
      <c r="B1171" s="204"/>
      <c r="D1171" s="198" t="s">
        <v>178</v>
      </c>
      <c r="E1171" s="206" t="s">
        <v>5</v>
      </c>
      <c r="F1171" s="207" t="s">
        <v>1427</v>
      </c>
      <c r="H1171" s="208">
        <v>2.16</v>
      </c>
      <c r="L1171" s="204"/>
      <c r="M1171" s="209"/>
      <c r="N1171" s="210"/>
      <c r="O1171" s="210"/>
      <c r="P1171" s="210"/>
      <c r="Q1171" s="210"/>
      <c r="R1171" s="210"/>
      <c r="S1171" s="210"/>
      <c r="T1171" s="211"/>
      <c r="AT1171" s="206" t="s">
        <v>178</v>
      </c>
      <c r="AU1171" s="206" t="s">
        <v>81</v>
      </c>
      <c r="AV1171" s="205" t="s">
        <v>81</v>
      </c>
      <c r="AW1171" s="205" t="s">
        <v>35</v>
      </c>
      <c r="AX1171" s="205" t="s">
        <v>71</v>
      </c>
      <c r="AY1171" s="206" t="s">
        <v>169</v>
      </c>
    </row>
    <row r="1172" spans="2:51" s="205" customFormat="1" ht="13.5">
      <c r="B1172" s="204"/>
      <c r="D1172" s="198" t="s">
        <v>178</v>
      </c>
      <c r="E1172" s="206" t="s">
        <v>5</v>
      </c>
      <c r="F1172" s="207" t="s">
        <v>1428</v>
      </c>
      <c r="H1172" s="208">
        <v>2.25</v>
      </c>
      <c r="L1172" s="204"/>
      <c r="M1172" s="209"/>
      <c r="N1172" s="210"/>
      <c r="O1172" s="210"/>
      <c r="P1172" s="210"/>
      <c r="Q1172" s="210"/>
      <c r="R1172" s="210"/>
      <c r="S1172" s="210"/>
      <c r="T1172" s="211"/>
      <c r="AT1172" s="206" t="s">
        <v>178</v>
      </c>
      <c r="AU1172" s="206" t="s">
        <v>81</v>
      </c>
      <c r="AV1172" s="205" t="s">
        <v>81</v>
      </c>
      <c r="AW1172" s="205" t="s">
        <v>35</v>
      </c>
      <c r="AX1172" s="205" t="s">
        <v>71</v>
      </c>
      <c r="AY1172" s="206" t="s">
        <v>169</v>
      </c>
    </row>
    <row r="1173" spans="2:51" s="213" customFormat="1" ht="13.5">
      <c r="B1173" s="212"/>
      <c r="D1173" s="198" t="s">
        <v>178</v>
      </c>
      <c r="E1173" s="214" t="s">
        <v>5</v>
      </c>
      <c r="F1173" s="215" t="s">
        <v>181</v>
      </c>
      <c r="H1173" s="216">
        <f>SUM(H1169:H1172)</f>
        <v>19.878999999999998</v>
      </c>
      <c r="L1173" s="212"/>
      <c r="M1173" s="217"/>
      <c r="N1173" s="218"/>
      <c r="O1173" s="218"/>
      <c r="P1173" s="218"/>
      <c r="Q1173" s="218"/>
      <c r="R1173" s="218"/>
      <c r="S1173" s="218"/>
      <c r="T1173" s="219"/>
      <c r="AT1173" s="214" t="s">
        <v>178</v>
      </c>
      <c r="AU1173" s="214" t="s">
        <v>81</v>
      </c>
      <c r="AV1173" s="213" t="s">
        <v>176</v>
      </c>
      <c r="AW1173" s="213" t="s">
        <v>35</v>
      </c>
      <c r="AX1173" s="213" t="s">
        <v>79</v>
      </c>
      <c r="AY1173" s="214" t="s">
        <v>169</v>
      </c>
    </row>
    <row r="1174" spans="2:65" s="103" customFormat="1" ht="16.5" customHeight="1">
      <c r="B1174" s="104"/>
      <c r="C1174" s="223">
        <f>MAX($C$106:C1173)+1</f>
        <v>253</v>
      </c>
      <c r="D1174" s="223" t="s">
        <v>397</v>
      </c>
      <c r="E1174" s="224" t="s">
        <v>1429</v>
      </c>
      <c r="F1174" s="225" t="s">
        <v>1430</v>
      </c>
      <c r="G1174" s="226" t="s">
        <v>174</v>
      </c>
      <c r="H1174" s="227">
        <v>6</v>
      </c>
      <c r="I1174" s="88"/>
      <c r="J1174" s="228">
        <f>ROUND(I1174*H1174,2)</f>
        <v>0</v>
      </c>
      <c r="K1174" s="225" t="s">
        <v>5</v>
      </c>
      <c r="L1174" s="229"/>
      <c r="M1174" s="230" t="s">
        <v>5</v>
      </c>
      <c r="N1174" s="231" t="s">
        <v>42</v>
      </c>
      <c r="O1174" s="105"/>
      <c r="P1174" s="193">
        <f>O1174*H1174</f>
        <v>0</v>
      </c>
      <c r="Q1174" s="193">
        <v>0.031</v>
      </c>
      <c r="R1174" s="193">
        <f>Q1174*H1174</f>
        <v>0.186</v>
      </c>
      <c r="S1174" s="193">
        <v>0</v>
      </c>
      <c r="T1174" s="194">
        <f>S1174*H1174</f>
        <v>0</v>
      </c>
      <c r="AR1174" s="93" t="s">
        <v>402</v>
      </c>
      <c r="AT1174" s="93" t="s">
        <v>397</v>
      </c>
      <c r="AU1174" s="93" t="s">
        <v>81</v>
      </c>
      <c r="AY1174" s="93" t="s">
        <v>169</v>
      </c>
      <c r="BE1174" s="195">
        <f>IF(N1174="základní",J1174,0)</f>
        <v>0</v>
      </c>
      <c r="BF1174" s="195">
        <f>IF(N1174="snížená",J1174,0)</f>
        <v>0</v>
      </c>
      <c r="BG1174" s="195">
        <f>IF(N1174="zákl. přenesená",J1174,0)</f>
        <v>0</v>
      </c>
      <c r="BH1174" s="195">
        <f>IF(N1174="sníž. přenesená",J1174,0)</f>
        <v>0</v>
      </c>
      <c r="BI1174" s="195">
        <f>IF(N1174="nulová",J1174,0)</f>
        <v>0</v>
      </c>
      <c r="BJ1174" s="93" t="s">
        <v>79</v>
      </c>
      <c r="BK1174" s="195">
        <f>ROUND(I1174*H1174,2)</f>
        <v>0</v>
      </c>
      <c r="BL1174" s="93" t="s">
        <v>266</v>
      </c>
      <c r="BM1174" s="93" t="s">
        <v>1431</v>
      </c>
    </row>
    <row r="1175" spans="2:65" s="103" customFormat="1" ht="16.5" customHeight="1">
      <c r="B1175" s="104"/>
      <c r="C1175" s="223">
        <f>MAX($C$106:C1174)+1</f>
        <v>254</v>
      </c>
      <c r="D1175" s="223" t="s">
        <v>397</v>
      </c>
      <c r="E1175" s="224" t="s">
        <v>1432</v>
      </c>
      <c r="F1175" s="225" t="s">
        <v>1433</v>
      </c>
      <c r="G1175" s="226" t="s">
        <v>174</v>
      </c>
      <c r="H1175" s="227">
        <v>1</v>
      </c>
      <c r="I1175" s="88"/>
      <c r="J1175" s="228">
        <f>ROUND(I1175*H1175,2)</f>
        <v>0</v>
      </c>
      <c r="K1175" s="225" t="s">
        <v>5</v>
      </c>
      <c r="L1175" s="229"/>
      <c r="M1175" s="230" t="s">
        <v>5</v>
      </c>
      <c r="N1175" s="231" t="s">
        <v>42</v>
      </c>
      <c r="O1175" s="105"/>
      <c r="P1175" s="193">
        <f>O1175*H1175</f>
        <v>0</v>
      </c>
      <c r="Q1175" s="193">
        <v>0.031</v>
      </c>
      <c r="R1175" s="193">
        <f>Q1175*H1175</f>
        <v>0.031</v>
      </c>
      <c r="S1175" s="193">
        <v>0</v>
      </c>
      <c r="T1175" s="194">
        <f>S1175*H1175</f>
        <v>0</v>
      </c>
      <c r="AR1175" s="93" t="s">
        <v>402</v>
      </c>
      <c r="AT1175" s="93" t="s">
        <v>397</v>
      </c>
      <c r="AU1175" s="93" t="s">
        <v>81</v>
      </c>
      <c r="AY1175" s="93" t="s">
        <v>169</v>
      </c>
      <c r="BE1175" s="195">
        <f>IF(N1175="základní",J1175,0)</f>
        <v>0</v>
      </c>
      <c r="BF1175" s="195">
        <f>IF(N1175="snížená",J1175,0)</f>
        <v>0</v>
      </c>
      <c r="BG1175" s="195">
        <f>IF(N1175="zákl. přenesená",J1175,0)</f>
        <v>0</v>
      </c>
      <c r="BH1175" s="195">
        <f>IF(N1175="sníž. přenesená",J1175,0)</f>
        <v>0</v>
      </c>
      <c r="BI1175" s="195">
        <f>IF(N1175="nulová",J1175,0)</f>
        <v>0</v>
      </c>
      <c r="BJ1175" s="93" t="s">
        <v>79</v>
      </c>
      <c r="BK1175" s="195">
        <f>ROUND(I1175*H1175,2)</f>
        <v>0</v>
      </c>
      <c r="BL1175" s="93" t="s">
        <v>266</v>
      </c>
      <c r="BM1175" s="93" t="s">
        <v>1434</v>
      </c>
    </row>
    <row r="1176" spans="2:65" s="103" customFormat="1" ht="16.5" customHeight="1">
      <c r="B1176" s="104"/>
      <c r="C1176" s="223">
        <f>MAX($C$106:C1175)+1</f>
        <v>255</v>
      </c>
      <c r="D1176" s="223" t="s">
        <v>397</v>
      </c>
      <c r="E1176" s="224" t="s">
        <v>1435</v>
      </c>
      <c r="F1176" s="225" t="s">
        <v>1436</v>
      </c>
      <c r="G1176" s="226" t="s">
        <v>174</v>
      </c>
      <c r="H1176" s="227">
        <v>1</v>
      </c>
      <c r="I1176" s="88"/>
      <c r="J1176" s="228">
        <f>ROUND(I1176*H1176,2)</f>
        <v>0</v>
      </c>
      <c r="K1176" s="225" t="s">
        <v>5</v>
      </c>
      <c r="L1176" s="229"/>
      <c r="M1176" s="230" t="s">
        <v>5</v>
      </c>
      <c r="N1176" s="231" t="s">
        <v>42</v>
      </c>
      <c r="O1176" s="105"/>
      <c r="P1176" s="193">
        <f>O1176*H1176</f>
        <v>0</v>
      </c>
      <c r="Q1176" s="193">
        <v>0.031</v>
      </c>
      <c r="R1176" s="193">
        <f>Q1176*H1176</f>
        <v>0.031</v>
      </c>
      <c r="S1176" s="193">
        <v>0</v>
      </c>
      <c r="T1176" s="194">
        <f>S1176*H1176</f>
        <v>0</v>
      </c>
      <c r="AR1176" s="93" t="s">
        <v>402</v>
      </c>
      <c r="AT1176" s="93" t="s">
        <v>397</v>
      </c>
      <c r="AU1176" s="93" t="s">
        <v>81</v>
      </c>
      <c r="AY1176" s="93" t="s">
        <v>169</v>
      </c>
      <c r="BE1176" s="195">
        <f>IF(N1176="základní",J1176,0)</f>
        <v>0</v>
      </c>
      <c r="BF1176" s="195">
        <f>IF(N1176="snížená",J1176,0)</f>
        <v>0</v>
      </c>
      <c r="BG1176" s="195">
        <f>IF(N1176="zákl. přenesená",J1176,0)</f>
        <v>0</v>
      </c>
      <c r="BH1176" s="195">
        <f>IF(N1176="sníž. přenesená",J1176,0)</f>
        <v>0</v>
      </c>
      <c r="BI1176" s="195">
        <f>IF(N1176="nulová",J1176,0)</f>
        <v>0</v>
      </c>
      <c r="BJ1176" s="93" t="s">
        <v>79</v>
      </c>
      <c r="BK1176" s="195">
        <f>ROUND(I1176*H1176,2)</f>
        <v>0</v>
      </c>
      <c r="BL1176" s="93" t="s">
        <v>266</v>
      </c>
      <c r="BM1176" s="93" t="s">
        <v>1437</v>
      </c>
    </row>
    <row r="1177" spans="2:65" s="103" customFormat="1" ht="16.5" customHeight="1">
      <c r="B1177" s="104"/>
      <c r="C1177" s="223">
        <f>MAX($C$106:C1176)+1</f>
        <v>256</v>
      </c>
      <c r="D1177" s="223" t="s">
        <v>397</v>
      </c>
      <c r="E1177" s="224" t="s">
        <v>1438</v>
      </c>
      <c r="F1177" s="225" t="s">
        <v>1439</v>
      </c>
      <c r="G1177" s="226" t="s">
        <v>174</v>
      </c>
      <c r="H1177" s="227">
        <v>1</v>
      </c>
      <c r="I1177" s="88"/>
      <c r="J1177" s="228">
        <f>ROUND(I1177*H1177,2)</f>
        <v>0</v>
      </c>
      <c r="K1177" s="225" t="s">
        <v>5</v>
      </c>
      <c r="L1177" s="229"/>
      <c r="M1177" s="230" t="s">
        <v>5</v>
      </c>
      <c r="N1177" s="231" t="s">
        <v>42</v>
      </c>
      <c r="O1177" s="105"/>
      <c r="P1177" s="193">
        <f>O1177*H1177</f>
        <v>0</v>
      </c>
      <c r="Q1177" s="193">
        <v>0.031</v>
      </c>
      <c r="R1177" s="193">
        <f>Q1177*H1177</f>
        <v>0.031</v>
      </c>
      <c r="S1177" s="193">
        <v>0</v>
      </c>
      <c r="T1177" s="194">
        <f>S1177*H1177</f>
        <v>0</v>
      </c>
      <c r="AR1177" s="93" t="s">
        <v>402</v>
      </c>
      <c r="AT1177" s="93" t="s">
        <v>397</v>
      </c>
      <c r="AU1177" s="93" t="s">
        <v>81</v>
      </c>
      <c r="AY1177" s="93" t="s">
        <v>169</v>
      </c>
      <c r="BE1177" s="195">
        <f>IF(N1177="základní",J1177,0)</f>
        <v>0</v>
      </c>
      <c r="BF1177" s="195">
        <f>IF(N1177="snížená",J1177,0)</f>
        <v>0</v>
      </c>
      <c r="BG1177" s="195">
        <f>IF(N1177="zákl. přenesená",J1177,0)</f>
        <v>0</v>
      </c>
      <c r="BH1177" s="195">
        <f>IF(N1177="sníž. přenesená",J1177,0)</f>
        <v>0</v>
      </c>
      <c r="BI1177" s="195">
        <f>IF(N1177="nulová",J1177,0)</f>
        <v>0</v>
      </c>
      <c r="BJ1177" s="93" t="s">
        <v>79</v>
      </c>
      <c r="BK1177" s="195">
        <f>ROUND(I1177*H1177,2)</f>
        <v>0</v>
      </c>
      <c r="BL1177" s="93" t="s">
        <v>266</v>
      </c>
      <c r="BM1177" s="93" t="s">
        <v>1440</v>
      </c>
    </row>
    <row r="1178" spans="2:65" s="103" customFormat="1" ht="25.5" customHeight="1">
      <c r="B1178" s="104"/>
      <c r="C1178" s="185">
        <f>MAX($C$106:C1177)+1</f>
        <v>257</v>
      </c>
      <c r="D1178" s="185" t="s">
        <v>171</v>
      </c>
      <c r="E1178" s="186" t="s">
        <v>1441</v>
      </c>
      <c r="F1178" s="187" t="s">
        <v>1442</v>
      </c>
      <c r="G1178" s="188" t="s">
        <v>188</v>
      </c>
      <c r="H1178" s="189">
        <v>3.75</v>
      </c>
      <c r="I1178" s="87"/>
      <c r="J1178" s="190">
        <f>ROUND(I1178*H1178,2)</f>
        <v>0</v>
      </c>
      <c r="K1178" s="187" t="s">
        <v>175</v>
      </c>
      <c r="L1178" s="104"/>
      <c r="M1178" s="191" t="s">
        <v>5</v>
      </c>
      <c r="N1178" s="192" t="s">
        <v>42</v>
      </c>
      <c r="O1178" s="105"/>
      <c r="P1178" s="193">
        <f>O1178*H1178</f>
        <v>0</v>
      </c>
      <c r="Q1178" s="193">
        <v>0.00027</v>
      </c>
      <c r="R1178" s="193">
        <f>Q1178*H1178</f>
        <v>0.0010125</v>
      </c>
      <c r="S1178" s="193">
        <v>0</v>
      </c>
      <c r="T1178" s="194">
        <f>S1178*H1178</f>
        <v>0</v>
      </c>
      <c r="AR1178" s="93" t="s">
        <v>266</v>
      </c>
      <c r="AT1178" s="93" t="s">
        <v>171</v>
      </c>
      <c r="AU1178" s="93" t="s">
        <v>81</v>
      </c>
      <c r="AY1178" s="93" t="s">
        <v>169</v>
      </c>
      <c r="BE1178" s="195">
        <f>IF(N1178="základní",J1178,0)</f>
        <v>0</v>
      </c>
      <c r="BF1178" s="195">
        <f>IF(N1178="snížená",J1178,0)</f>
        <v>0</v>
      </c>
      <c r="BG1178" s="195">
        <f>IF(N1178="zákl. přenesená",J1178,0)</f>
        <v>0</v>
      </c>
      <c r="BH1178" s="195">
        <f>IF(N1178="sníž. přenesená",J1178,0)</f>
        <v>0</v>
      </c>
      <c r="BI1178" s="195">
        <f>IF(N1178="nulová",J1178,0)</f>
        <v>0</v>
      </c>
      <c r="BJ1178" s="93" t="s">
        <v>79</v>
      </c>
      <c r="BK1178" s="195">
        <f>ROUND(I1178*H1178,2)</f>
        <v>0</v>
      </c>
      <c r="BL1178" s="93" t="s">
        <v>266</v>
      </c>
      <c r="BM1178" s="93" t="s">
        <v>1443</v>
      </c>
    </row>
    <row r="1179" spans="2:51" s="205" customFormat="1" ht="13.5">
      <c r="B1179" s="204"/>
      <c r="D1179" s="198" t="s">
        <v>178</v>
      </c>
      <c r="E1179" s="206" t="s">
        <v>5</v>
      </c>
      <c r="F1179" s="207" t="s">
        <v>1444</v>
      </c>
      <c r="H1179" s="208">
        <v>3.75</v>
      </c>
      <c r="L1179" s="204"/>
      <c r="M1179" s="209"/>
      <c r="N1179" s="210"/>
      <c r="O1179" s="210"/>
      <c r="P1179" s="210"/>
      <c r="Q1179" s="210"/>
      <c r="R1179" s="210"/>
      <c r="S1179" s="210"/>
      <c r="T1179" s="211"/>
      <c r="AT1179" s="206" t="s">
        <v>178</v>
      </c>
      <c r="AU1179" s="206" t="s">
        <v>81</v>
      </c>
      <c r="AV1179" s="205" t="s">
        <v>81</v>
      </c>
      <c r="AW1179" s="205" t="s">
        <v>35</v>
      </c>
      <c r="AX1179" s="205" t="s">
        <v>71</v>
      </c>
      <c r="AY1179" s="206" t="s">
        <v>169</v>
      </c>
    </row>
    <row r="1180" spans="2:51" s="213" customFormat="1" ht="13.5">
      <c r="B1180" s="212"/>
      <c r="D1180" s="198" t="s">
        <v>178</v>
      </c>
      <c r="E1180" s="214" t="s">
        <v>5</v>
      </c>
      <c r="F1180" s="215" t="s">
        <v>181</v>
      </c>
      <c r="H1180" s="216">
        <v>3.75</v>
      </c>
      <c r="L1180" s="212"/>
      <c r="M1180" s="217"/>
      <c r="N1180" s="218"/>
      <c r="O1180" s="218"/>
      <c r="P1180" s="218"/>
      <c r="Q1180" s="218"/>
      <c r="R1180" s="218"/>
      <c r="S1180" s="218"/>
      <c r="T1180" s="219"/>
      <c r="AT1180" s="214" t="s">
        <v>178</v>
      </c>
      <c r="AU1180" s="214" t="s">
        <v>81</v>
      </c>
      <c r="AV1180" s="213" t="s">
        <v>176</v>
      </c>
      <c r="AW1180" s="213" t="s">
        <v>35</v>
      </c>
      <c r="AX1180" s="213" t="s">
        <v>79</v>
      </c>
      <c r="AY1180" s="214" t="s">
        <v>169</v>
      </c>
    </row>
    <row r="1181" spans="2:65" s="103" customFormat="1" ht="16.5" customHeight="1">
      <c r="B1181" s="104"/>
      <c r="C1181" s="223">
        <f>MAX($C$106:C1180)+1</f>
        <v>258</v>
      </c>
      <c r="D1181" s="223" t="s">
        <v>397</v>
      </c>
      <c r="E1181" s="224" t="s">
        <v>1445</v>
      </c>
      <c r="F1181" s="225" t="s">
        <v>2017</v>
      </c>
      <c r="G1181" s="226" t="s">
        <v>174</v>
      </c>
      <c r="H1181" s="227">
        <v>1</v>
      </c>
      <c r="I1181" s="88"/>
      <c r="J1181" s="228">
        <f>ROUND(I1181*H1181,2)</f>
        <v>0</v>
      </c>
      <c r="K1181" s="225" t="s">
        <v>5</v>
      </c>
      <c r="L1181" s="229"/>
      <c r="M1181" s="230" t="s">
        <v>5</v>
      </c>
      <c r="N1181" s="231" t="s">
        <v>42</v>
      </c>
      <c r="O1181" s="105"/>
      <c r="P1181" s="193">
        <f>O1181*H1181</f>
        <v>0</v>
      </c>
      <c r="Q1181" s="193">
        <v>0.031</v>
      </c>
      <c r="R1181" s="193">
        <f>Q1181*H1181</f>
        <v>0.031</v>
      </c>
      <c r="S1181" s="193">
        <v>0</v>
      </c>
      <c r="T1181" s="194">
        <f>S1181*H1181</f>
        <v>0</v>
      </c>
      <c r="AR1181" s="93" t="s">
        <v>402</v>
      </c>
      <c r="AT1181" s="93" t="s">
        <v>397</v>
      </c>
      <c r="AU1181" s="93" t="s">
        <v>81</v>
      </c>
      <c r="AY1181" s="93" t="s">
        <v>169</v>
      </c>
      <c r="BE1181" s="195">
        <f>IF(N1181="základní",J1181,0)</f>
        <v>0</v>
      </c>
      <c r="BF1181" s="195">
        <f>IF(N1181="snížená",J1181,0)</f>
        <v>0</v>
      </c>
      <c r="BG1181" s="195">
        <f>IF(N1181="zákl. přenesená",J1181,0)</f>
        <v>0</v>
      </c>
      <c r="BH1181" s="195">
        <f>IF(N1181="sníž. přenesená",J1181,0)</f>
        <v>0</v>
      </c>
      <c r="BI1181" s="195">
        <f>IF(N1181="nulová",J1181,0)</f>
        <v>0</v>
      </c>
      <c r="BJ1181" s="93" t="s">
        <v>79</v>
      </c>
      <c r="BK1181" s="195">
        <f>ROUND(I1181*H1181,2)</f>
        <v>0</v>
      </c>
      <c r="BL1181" s="93" t="s">
        <v>266</v>
      </c>
      <c r="BM1181" s="93" t="s">
        <v>1446</v>
      </c>
    </row>
    <row r="1182" spans="2:65" s="103" customFormat="1" ht="16.5" customHeight="1">
      <c r="B1182" s="104"/>
      <c r="C1182" s="185">
        <f>MAX($C$106:C1181)+1</f>
        <v>259</v>
      </c>
      <c r="D1182" s="185" t="s">
        <v>171</v>
      </c>
      <c r="E1182" s="186" t="s">
        <v>1447</v>
      </c>
      <c r="F1182" s="187" t="s">
        <v>1448</v>
      </c>
      <c r="G1182" s="188" t="s">
        <v>1449</v>
      </c>
      <c r="H1182" s="189">
        <v>922</v>
      </c>
      <c r="I1182" s="87"/>
      <c r="J1182" s="190">
        <f>ROUND(I1182*H1182,2)</f>
        <v>0</v>
      </c>
      <c r="K1182" s="187" t="s">
        <v>175</v>
      </c>
      <c r="L1182" s="104"/>
      <c r="M1182" s="191" t="s">
        <v>5</v>
      </c>
      <c r="N1182" s="192" t="s">
        <v>42</v>
      </c>
      <c r="O1182" s="105"/>
      <c r="P1182" s="193">
        <f>O1182*H1182</f>
        <v>0</v>
      </c>
      <c r="Q1182" s="193">
        <v>5E-05</v>
      </c>
      <c r="R1182" s="193">
        <f>Q1182*H1182</f>
        <v>0.0461</v>
      </c>
      <c r="S1182" s="193">
        <v>0</v>
      </c>
      <c r="T1182" s="194">
        <f>S1182*H1182</f>
        <v>0</v>
      </c>
      <c r="AR1182" s="93" t="s">
        <v>266</v>
      </c>
      <c r="AT1182" s="93" t="s">
        <v>171</v>
      </c>
      <c r="AU1182" s="93" t="s">
        <v>81</v>
      </c>
      <c r="AY1182" s="93" t="s">
        <v>169</v>
      </c>
      <c r="BE1182" s="195">
        <f>IF(N1182="základní",J1182,0)</f>
        <v>0</v>
      </c>
      <c r="BF1182" s="195">
        <f>IF(N1182="snížená",J1182,0)</f>
        <v>0</v>
      </c>
      <c r="BG1182" s="195">
        <f>IF(N1182="zákl. přenesená",J1182,0)</f>
        <v>0</v>
      </c>
      <c r="BH1182" s="195">
        <f>IF(N1182="sníž. přenesená",J1182,0)</f>
        <v>0</v>
      </c>
      <c r="BI1182" s="195">
        <f>IF(N1182="nulová",J1182,0)</f>
        <v>0</v>
      </c>
      <c r="BJ1182" s="93" t="s">
        <v>79</v>
      </c>
      <c r="BK1182" s="195">
        <f>ROUND(I1182*H1182,2)</f>
        <v>0</v>
      </c>
      <c r="BL1182" s="93" t="s">
        <v>266</v>
      </c>
      <c r="BM1182" s="93" t="s">
        <v>1450</v>
      </c>
    </row>
    <row r="1183" spans="2:51" s="197" customFormat="1" ht="13.5">
      <c r="B1183" s="196"/>
      <c r="D1183" s="198" t="s">
        <v>178</v>
      </c>
      <c r="E1183" s="199" t="s">
        <v>5</v>
      </c>
      <c r="F1183" s="200" t="s">
        <v>1451</v>
      </c>
      <c r="H1183" s="199" t="s">
        <v>5</v>
      </c>
      <c r="L1183" s="196"/>
      <c r="M1183" s="201"/>
      <c r="N1183" s="202"/>
      <c r="O1183" s="202"/>
      <c r="P1183" s="202"/>
      <c r="Q1183" s="202"/>
      <c r="R1183" s="202"/>
      <c r="S1183" s="202"/>
      <c r="T1183" s="203"/>
      <c r="AT1183" s="199" t="s">
        <v>178</v>
      </c>
      <c r="AU1183" s="199" t="s">
        <v>81</v>
      </c>
      <c r="AV1183" s="197" t="s">
        <v>79</v>
      </c>
      <c r="AW1183" s="197" t="s">
        <v>35</v>
      </c>
      <c r="AX1183" s="197" t="s">
        <v>71</v>
      </c>
      <c r="AY1183" s="199" t="s">
        <v>169</v>
      </c>
    </row>
    <row r="1184" spans="2:51" s="205" customFormat="1" ht="13.5">
      <c r="B1184" s="204"/>
      <c r="D1184" s="198" t="s">
        <v>178</v>
      </c>
      <c r="E1184" s="206" t="s">
        <v>5</v>
      </c>
      <c r="F1184" s="207" t="s">
        <v>1452</v>
      </c>
      <c r="H1184" s="208">
        <v>922</v>
      </c>
      <c r="L1184" s="204"/>
      <c r="M1184" s="209"/>
      <c r="N1184" s="210"/>
      <c r="O1184" s="210"/>
      <c r="P1184" s="210"/>
      <c r="Q1184" s="210"/>
      <c r="R1184" s="210"/>
      <c r="S1184" s="210"/>
      <c r="T1184" s="211"/>
      <c r="AT1184" s="206" t="s">
        <v>178</v>
      </c>
      <c r="AU1184" s="206" t="s">
        <v>81</v>
      </c>
      <c r="AV1184" s="205" t="s">
        <v>81</v>
      </c>
      <c r="AW1184" s="205" t="s">
        <v>35</v>
      </c>
      <c r="AX1184" s="205" t="s">
        <v>71</v>
      </c>
      <c r="AY1184" s="206" t="s">
        <v>169</v>
      </c>
    </row>
    <row r="1185" spans="2:51" s="213" customFormat="1" ht="13.5">
      <c r="B1185" s="212"/>
      <c r="D1185" s="198" t="s">
        <v>178</v>
      </c>
      <c r="E1185" s="214" t="s">
        <v>5</v>
      </c>
      <c r="F1185" s="215" t="s">
        <v>181</v>
      </c>
      <c r="H1185" s="216">
        <v>922</v>
      </c>
      <c r="L1185" s="212"/>
      <c r="M1185" s="217"/>
      <c r="N1185" s="218"/>
      <c r="O1185" s="218"/>
      <c r="P1185" s="218"/>
      <c r="Q1185" s="218"/>
      <c r="R1185" s="218"/>
      <c r="S1185" s="218"/>
      <c r="T1185" s="219"/>
      <c r="AT1185" s="214" t="s">
        <v>178</v>
      </c>
      <c r="AU1185" s="214" t="s">
        <v>81</v>
      </c>
      <c r="AV1185" s="213" t="s">
        <v>176</v>
      </c>
      <c r="AW1185" s="213" t="s">
        <v>35</v>
      </c>
      <c r="AX1185" s="213" t="s">
        <v>79</v>
      </c>
      <c r="AY1185" s="214" t="s">
        <v>169</v>
      </c>
    </row>
    <row r="1186" spans="2:65" s="103" customFormat="1" ht="16.5" customHeight="1">
      <c r="B1186" s="104"/>
      <c r="C1186" s="185">
        <f>MAX($C$106:C1185)+1</f>
        <v>260</v>
      </c>
      <c r="D1186" s="185" t="s">
        <v>171</v>
      </c>
      <c r="E1186" s="186" t="s">
        <v>1453</v>
      </c>
      <c r="F1186" s="187" t="s">
        <v>1454</v>
      </c>
      <c r="G1186" s="188" t="s">
        <v>188</v>
      </c>
      <c r="H1186" s="189">
        <v>13.5</v>
      </c>
      <c r="I1186" s="87"/>
      <c r="J1186" s="190">
        <f>ROUND(I1186*H1186,2)</f>
        <v>0</v>
      </c>
      <c r="K1186" s="187" t="s">
        <v>5</v>
      </c>
      <c r="L1186" s="104"/>
      <c r="M1186" s="191" t="s">
        <v>5</v>
      </c>
      <c r="N1186" s="192" t="s">
        <v>42</v>
      </c>
      <c r="O1186" s="105"/>
      <c r="P1186" s="193">
        <f>O1186*H1186</f>
        <v>0</v>
      </c>
      <c r="Q1186" s="193">
        <v>0</v>
      </c>
      <c r="R1186" s="193">
        <f>Q1186*H1186</f>
        <v>0</v>
      </c>
      <c r="S1186" s="193">
        <v>0</v>
      </c>
      <c r="T1186" s="194">
        <f>S1186*H1186</f>
        <v>0</v>
      </c>
      <c r="AR1186" s="93" t="s">
        <v>266</v>
      </c>
      <c r="AT1186" s="93" t="s">
        <v>171</v>
      </c>
      <c r="AU1186" s="93" t="s">
        <v>81</v>
      </c>
      <c r="AY1186" s="93" t="s">
        <v>169</v>
      </c>
      <c r="BE1186" s="195">
        <f>IF(N1186="základní",J1186,0)</f>
        <v>0</v>
      </c>
      <c r="BF1186" s="195">
        <f>IF(N1186="snížená",J1186,0)</f>
        <v>0</v>
      </c>
      <c r="BG1186" s="195">
        <f>IF(N1186="zákl. přenesená",J1186,0)</f>
        <v>0</v>
      </c>
      <c r="BH1186" s="195">
        <f>IF(N1186="sníž. přenesená",J1186,0)</f>
        <v>0</v>
      </c>
      <c r="BI1186" s="195">
        <f>IF(N1186="nulová",J1186,0)</f>
        <v>0</v>
      </c>
      <c r="BJ1186" s="93" t="s">
        <v>79</v>
      </c>
      <c r="BK1186" s="195">
        <f>ROUND(I1186*H1186,2)</f>
        <v>0</v>
      </c>
      <c r="BL1186" s="93" t="s">
        <v>266</v>
      </c>
      <c r="BM1186" s="93" t="s">
        <v>1455</v>
      </c>
    </row>
    <row r="1187" spans="2:51" s="205" customFormat="1" ht="13.5">
      <c r="B1187" s="204"/>
      <c r="D1187" s="198" t="s">
        <v>178</v>
      </c>
      <c r="E1187" s="206" t="s">
        <v>5</v>
      </c>
      <c r="F1187" s="207" t="s">
        <v>1456</v>
      </c>
      <c r="H1187" s="208">
        <v>13.5</v>
      </c>
      <c r="L1187" s="204"/>
      <c r="M1187" s="209"/>
      <c r="N1187" s="210"/>
      <c r="O1187" s="210"/>
      <c r="P1187" s="210"/>
      <c r="Q1187" s="210"/>
      <c r="R1187" s="210"/>
      <c r="S1187" s="210"/>
      <c r="T1187" s="211"/>
      <c r="AT1187" s="206" t="s">
        <v>178</v>
      </c>
      <c r="AU1187" s="206" t="s">
        <v>81</v>
      </c>
      <c r="AV1187" s="205" t="s">
        <v>81</v>
      </c>
      <c r="AW1187" s="205" t="s">
        <v>35</v>
      </c>
      <c r="AX1187" s="205" t="s">
        <v>71</v>
      </c>
      <c r="AY1187" s="206" t="s">
        <v>169</v>
      </c>
    </row>
    <row r="1188" spans="2:51" s="213" customFormat="1" ht="13.5">
      <c r="B1188" s="212"/>
      <c r="D1188" s="198" t="s">
        <v>178</v>
      </c>
      <c r="E1188" s="214" t="s">
        <v>5</v>
      </c>
      <c r="F1188" s="215" t="s">
        <v>181</v>
      </c>
      <c r="H1188" s="216">
        <v>13.5</v>
      </c>
      <c r="L1188" s="212"/>
      <c r="M1188" s="217"/>
      <c r="N1188" s="218"/>
      <c r="O1188" s="218"/>
      <c r="P1188" s="218"/>
      <c r="Q1188" s="218"/>
      <c r="R1188" s="218"/>
      <c r="S1188" s="218"/>
      <c r="T1188" s="219"/>
      <c r="AT1188" s="214" t="s">
        <v>178</v>
      </c>
      <c r="AU1188" s="214" t="s">
        <v>81</v>
      </c>
      <c r="AV1188" s="213" t="s">
        <v>176</v>
      </c>
      <c r="AW1188" s="213" t="s">
        <v>35</v>
      </c>
      <c r="AX1188" s="213" t="s">
        <v>79</v>
      </c>
      <c r="AY1188" s="214" t="s">
        <v>169</v>
      </c>
    </row>
    <row r="1189" spans="2:65" s="103" customFormat="1" ht="25.5" customHeight="1">
      <c r="B1189" s="104"/>
      <c r="C1189" s="185">
        <f>MAX($C$106:C1188)+1</f>
        <v>261</v>
      </c>
      <c r="D1189" s="185" t="s">
        <v>171</v>
      </c>
      <c r="E1189" s="186" t="s">
        <v>1457</v>
      </c>
      <c r="F1189" s="187" t="s">
        <v>2018</v>
      </c>
      <c r="G1189" s="188" t="s">
        <v>686</v>
      </c>
      <c r="H1189" s="189">
        <v>1</v>
      </c>
      <c r="I1189" s="87"/>
      <c r="J1189" s="190">
        <f aca="true" t="shared" si="10" ref="J1189:J1194">ROUND(I1189*H1189,2)</f>
        <v>0</v>
      </c>
      <c r="K1189" s="187" t="s">
        <v>5</v>
      </c>
      <c r="L1189" s="104"/>
      <c r="M1189" s="191" t="s">
        <v>5</v>
      </c>
      <c r="N1189" s="192" t="s">
        <v>42</v>
      </c>
      <c r="O1189" s="105"/>
      <c r="P1189" s="193">
        <f>O1189*H1189</f>
        <v>0</v>
      </c>
      <c r="Q1189" s="193">
        <v>0</v>
      </c>
      <c r="R1189" s="193">
        <f>Q1189*H1189</f>
        <v>0</v>
      </c>
      <c r="S1189" s="193">
        <v>0</v>
      </c>
      <c r="T1189" s="194">
        <f>S1189*H1189</f>
        <v>0</v>
      </c>
      <c r="AR1189" s="93" t="s">
        <v>266</v>
      </c>
      <c r="AT1189" s="93" t="s">
        <v>171</v>
      </c>
      <c r="AU1189" s="93" t="s">
        <v>81</v>
      </c>
      <c r="AY1189" s="93" t="s">
        <v>169</v>
      </c>
      <c r="BE1189" s="195">
        <f>IF(N1189="základní",J1189,0)</f>
        <v>0</v>
      </c>
      <c r="BF1189" s="195">
        <f>IF(N1189="snížená",J1189,0)</f>
        <v>0</v>
      </c>
      <c r="BG1189" s="195">
        <f>IF(N1189="zákl. přenesená",J1189,0)</f>
        <v>0</v>
      </c>
      <c r="BH1189" s="195">
        <f>IF(N1189="sníž. přenesená",J1189,0)</f>
        <v>0</v>
      </c>
      <c r="BI1189" s="195">
        <f>IF(N1189="nulová",J1189,0)</f>
        <v>0</v>
      </c>
      <c r="BJ1189" s="93" t="s">
        <v>79</v>
      </c>
      <c r="BK1189" s="195">
        <f>ROUND(I1189*H1189,2)</f>
        <v>0</v>
      </c>
      <c r="BL1189" s="93" t="s">
        <v>266</v>
      </c>
      <c r="BM1189" s="93" t="s">
        <v>1458</v>
      </c>
    </row>
    <row r="1190" spans="2:65" s="103" customFormat="1" ht="25.5" customHeight="1">
      <c r="B1190" s="104"/>
      <c r="C1190" s="185">
        <f>MAX($C$106:C1189)+1</f>
        <v>262</v>
      </c>
      <c r="D1190" s="185" t="s">
        <v>171</v>
      </c>
      <c r="E1190" s="186" t="s">
        <v>1459</v>
      </c>
      <c r="F1190" s="187" t="s">
        <v>1460</v>
      </c>
      <c r="G1190" s="188" t="s">
        <v>686</v>
      </c>
      <c r="H1190" s="189">
        <v>1</v>
      </c>
      <c r="I1190" s="87"/>
      <c r="J1190" s="190">
        <f t="shared" si="10"/>
        <v>0</v>
      </c>
      <c r="K1190" s="187" t="s">
        <v>5</v>
      </c>
      <c r="L1190" s="104"/>
      <c r="M1190" s="191" t="s">
        <v>5</v>
      </c>
      <c r="N1190" s="192" t="s">
        <v>42</v>
      </c>
      <c r="O1190" s="105"/>
      <c r="P1190" s="193">
        <f>O1190*H1190</f>
        <v>0</v>
      </c>
      <c r="Q1190" s="193">
        <v>0</v>
      </c>
      <c r="R1190" s="193">
        <f>Q1190*H1190</f>
        <v>0</v>
      </c>
      <c r="S1190" s="193">
        <v>0</v>
      </c>
      <c r="T1190" s="194">
        <f>S1190*H1190</f>
        <v>0</v>
      </c>
      <c r="AR1190" s="93" t="s">
        <v>266</v>
      </c>
      <c r="AT1190" s="93" t="s">
        <v>171</v>
      </c>
      <c r="AU1190" s="93" t="s">
        <v>81</v>
      </c>
      <c r="AY1190" s="93" t="s">
        <v>169</v>
      </c>
      <c r="BE1190" s="195">
        <f>IF(N1190="základní",J1190,0)</f>
        <v>0</v>
      </c>
      <c r="BF1190" s="195">
        <f>IF(N1190="snížená",J1190,0)</f>
        <v>0</v>
      </c>
      <c r="BG1190" s="195">
        <f>IF(N1190="zákl. přenesená",J1190,0)</f>
        <v>0</v>
      </c>
      <c r="BH1190" s="195">
        <f>IF(N1190="sníž. přenesená",J1190,0)</f>
        <v>0</v>
      </c>
      <c r="BI1190" s="195">
        <f>IF(N1190="nulová",J1190,0)</f>
        <v>0</v>
      </c>
      <c r="BJ1190" s="93" t="s">
        <v>79</v>
      </c>
      <c r="BK1190" s="195">
        <f>ROUND(I1190*H1190,2)</f>
        <v>0</v>
      </c>
      <c r="BL1190" s="93" t="s">
        <v>266</v>
      </c>
      <c r="BM1190" s="93" t="s">
        <v>1461</v>
      </c>
    </row>
    <row r="1191" spans="2:65" s="103" customFormat="1" ht="16.5" customHeight="1">
      <c r="B1191" s="104"/>
      <c r="C1191" s="185">
        <f>MAX($C$106:C1190)+1</f>
        <v>263</v>
      </c>
      <c r="D1191" s="185" t="s">
        <v>171</v>
      </c>
      <c r="E1191" s="186" t="s">
        <v>1462</v>
      </c>
      <c r="F1191" s="187" t="s">
        <v>1463</v>
      </c>
      <c r="G1191" s="188" t="s">
        <v>686</v>
      </c>
      <c r="H1191" s="189">
        <v>1</v>
      </c>
      <c r="I1191" s="87"/>
      <c r="J1191" s="190">
        <f t="shared" si="10"/>
        <v>0</v>
      </c>
      <c r="K1191" s="187" t="s">
        <v>5</v>
      </c>
      <c r="L1191" s="104"/>
      <c r="M1191" s="191" t="s">
        <v>5</v>
      </c>
      <c r="N1191" s="192" t="s">
        <v>42</v>
      </c>
      <c r="O1191" s="105"/>
      <c r="P1191" s="193">
        <f>O1191*H1191</f>
        <v>0</v>
      </c>
      <c r="Q1191" s="193">
        <v>0</v>
      </c>
      <c r="R1191" s="193">
        <f>Q1191*H1191</f>
        <v>0</v>
      </c>
      <c r="S1191" s="193">
        <v>0</v>
      </c>
      <c r="T1191" s="194">
        <f>S1191*H1191</f>
        <v>0</v>
      </c>
      <c r="AR1191" s="93" t="s">
        <v>266</v>
      </c>
      <c r="AT1191" s="93" t="s">
        <v>171</v>
      </c>
      <c r="AU1191" s="93" t="s">
        <v>81</v>
      </c>
      <c r="AY1191" s="93" t="s">
        <v>169</v>
      </c>
      <c r="BE1191" s="195">
        <f>IF(N1191="základní",J1191,0)</f>
        <v>0</v>
      </c>
      <c r="BF1191" s="195">
        <f>IF(N1191="snížená",J1191,0)</f>
        <v>0</v>
      </c>
      <c r="BG1191" s="195">
        <f>IF(N1191="zákl. přenesená",J1191,0)</f>
        <v>0</v>
      </c>
      <c r="BH1191" s="195">
        <f>IF(N1191="sníž. přenesená",J1191,0)</f>
        <v>0</v>
      </c>
      <c r="BI1191" s="195">
        <f>IF(N1191="nulová",J1191,0)</f>
        <v>0</v>
      </c>
      <c r="BJ1191" s="93" t="s">
        <v>79</v>
      </c>
      <c r="BK1191" s="195">
        <f>ROUND(I1191*H1191,2)</f>
        <v>0</v>
      </c>
      <c r="BL1191" s="93" t="s">
        <v>266</v>
      </c>
      <c r="BM1191" s="93" t="s">
        <v>1464</v>
      </c>
    </row>
    <row r="1192" spans="2:65" s="103" customFormat="1" ht="25.5" customHeight="1">
      <c r="B1192" s="104"/>
      <c r="C1192" s="185">
        <f>MAX($C$106:C1191)+1</f>
        <v>264</v>
      </c>
      <c r="D1192" s="185" t="s">
        <v>171</v>
      </c>
      <c r="E1192" s="186" t="s">
        <v>1465</v>
      </c>
      <c r="F1192" s="187" t="s">
        <v>1466</v>
      </c>
      <c r="G1192" s="188" t="s">
        <v>686</v>
      </c>
      <c r="H1192" s="189">
        <v>1</v>
      </c>
      <c r="I1192" s="87"/>
      <c r="J1192" s="190">
        <f t="shared" si="10"/>
        <v>0</v>
      </c>
      <c r="K1192" s="187" t="s">
        <v>5</v>
      </c>
      <c r="L1192" s="104"/>
      <c r="M1192" s="191" t="s">
        <v>5</v>
      </c>
      <c r="N1192" s="192" t="s">
        <v>42</v>
      </c>
      <c r="O1192" s="105"/>
      <c r="P1192" s="193">
        <f>O1192*H1192</f>
        <v>0</v>
      </c>
      <c r="Q1192" s="193">
        <v>0</v>
      </c>
      <c r="R1192" s="193">
        <f>Q1192*H1192</f>
        <v>0</v>
      </c>
      <c r="S1192" s="193">
        <v>0</v>
      </c>
      <c r="T1192" s="194">
        <f>S1192*H1192</f>
        <v>0</v>
      </c>
      <c r="AR1192" s="93" t="s">
        <v>266</v>
      </c>
      <c r="AT1192" s="93" t="s">
        <v>171</v>
      </c>
      <c r="AU1192" s="93" t="s">
        <v>81</v>
      </c>
      <c r="AY1192" s="93" t="s">
        <v>169</v>
      </c>
      <c r="BE1192" s="195">
        <f>IF(N1192="základní",J1192,0)</f>
        <v>0</v>
      </c>
      <c r="BF1192" s="195">
        <f>IF(N1192="snížená",J1192,0)</f>
        <v>0</v>
      </c>
      <c r="BG1192" s="195">
        <f>IF(N1192="zákl. přenesená",J1192,0)</f>
        <v>0</v>
      </c>
      <c r="BH1192" s="195">
        <f>IF(N1192="sníž. přenesená",J1192,0)</f>
        <v>0</v>
      </c>
      <c r="BI1192" s="195">
        <f>IF(N1192="nulová",J1192,0)</f>
        <v>0</v>
      </c>
      <c r="BJ1192" s="93" t="s">
        <v>79</v>
      </c>
      <c r="BK1192" s="195">
        <f>ROUND(I1192*H1192,2)</f>
        <v>0</v>
      </c>
      <c r="BL1192" s="93" t="s">
        <v>266</v>
      </c>
      <c r="BM1192" s="93" t="s">
        <v>1467</v>
      </c>
    </row>
    <row r="1193" spans="2:65" s="155" customFormat="1" ht="25.5" customHeight="1">
      <c r="B1193" s="104"/>
      <c r="C1193" s="185">
        <f>MAX($C$106:C1192)+1</f>
        <v>265</v>
      </c>
      <c r="D1193" s="185" t="s">
        <v>171</v>
      </c>
      <c r="E1193" s="186" t="s">
        <v>2021</v>
      </c>
      <c r="F1193" s="187" t="s">
        <v>2020</v>
      </c>
      <c r="G1193" s="188" t="s">
        <v>686</v>
      </c>
      <c r="H1193" s="189">
        <v>1</v>
      </c>
      <c r="I1193" s="87"/>
      <c r="J1193" s="190">
        <f t="shared" si="10"/>
        <v>0</v>
      </c>
      <c r="K1193" s="187" t="s">
        <v>5</v>
      </c>
      <c r="L1193" s="104"/>
      <c r="M1193" s="191"/>
      <c r="N1193" s="325"/>
      <c r="O1193" s="326"/>
      <c r="P1193" s="327"/>
      <c r="Q1193" s="327"/>
      <c r="R1193" s="327"/>
      <c r="S1193" s="327"/>
      <c r="T1193" s="194"/>
      <c r="AR1193" s="93"/>
      <c r="AT1193" s="93"/>
      <c r="AU1193" s="93"/>
      <c r="AY1193" s="93"/>
      <c r="BE1193" s="195"/>
      <c r="BF1193" s="195"/>
      <c r="BG1193" s="195"/>
      <c r="BH1193" s="195"/>
      <c r="BI1193" s="195"/>
      <c r="BJ1193" s="93"/>
      <c r="BK1193" s="195"/>
      <c r="BL1193" s="93"/>
      <c r="BM1193" s="93"/>
    </row>
    <row r="1194" spans="2:65" s="103" customFormat="1" ht="38.25" customHeight="1">
      <c r="B1194" s="104"/>
      <c r="C1194" s="185">
        <f>MAX($C$106:C1193)+1</f>
        <v>266</v>
      </c>
      <c r="D1194" s="185" t="s">
        <v>171</v>
      </c>
      <c r="E1194" s="186" t="s">
        <v>1468</v>
      </c>
      <c r="F1194" s="187" t="s">
        <v>1469</v>
      </c>
      <c r="G1194" s="188" t="s">
        <v>315</v>
      </c>
      <c r="H1194" s="189">
        <v>2.628</v>
      </c>
      <c r="I1194" s="87"/>
      <c r="J1194" s="190">
        <f t="shared" si="10"/>
        <v>0</v>
      </c>
      <c r="K1194" s="187" t="s">
        <v>175</v>
      </c>
      <c r="L1194" s="104"/>
      <c r="M1194" s="191" t="s">
        <v>5</v>
      </c>
      <c r="N1194" s="192" t="s">
        <v>42</v>
      </c>
      <c r="O1194" s="105"/>
      <c r="P1194" s="193">
        <f>O1194*H1194</f>
        <v>0</v>
      </c>
      <c r="Q1194" s="193">
        <v>0</v>
      </c>
      <c r="R1194" s="193">
        <f>Q1194*H1194</f>
        <v>0</v>
      </c>
      <c r="S1194" s="193">
        <v>0</v>
      </c>
      <c r="T1194" s="194">
        <f>S1194*H1194</f>
        <v>0</v>
      </c>
      <c r="AR1194" s="93" t="s">
        <v>266</v>
      </c>
      <c r="AT1194" s="93" t="s">
        <v>171</v>
      </c>
      <c r="AU1194" s="93" t="s">
        <v>81</v>
      </c>
      <c r="AY1194" s="93" t="s">
        <v>169</v>
      </c>
      <c r="BE1194" s="195">
        <f>IF(N1194="základní",J1194,0)</f>
        <v>0</v>
      </c>
      <c r="BF1194" s="195">
        <f>IF(N1194="snížená",J1194,0)</f>
        <v>0</v>
      </c>
      <c r="BG1194" s="195">
        <f>IF(N1194="zákl. přenesená",J1194,0)</f>
        <v>0</v>
      </c>
      <c r="BH1194" s="195">
        <f>IF(N1194="sníž. přenesená",J1194,0)</f>
        <v>0</v>
      </c>
      <c r="BI1194" s="195">
        <f>IF(N1194="nulová",J1194,0)</f>
        <v>0</v>
      </c>
      <c r="BJ1194" s="93" t="s">
        <v>79</v>
      </c>
      <c r="BK1194" s="195">
        <f>ROUND(I1194*H1194,2)</f>
        <v>0</v>
      </c>
      <c r="BL1194" s="93" t="s">
        <v>266</v>
      </c>
      <c r="BM1194" s="93" t="s">
        <v>1470</v>
      </c>
    </row>
    <row r="1195" spans="2:63" s="173" customFormat="1" ht="29.85" customHeight="1">
      <c r="B1195" s="172"/>
      <c r="D1195" s="174" t="s">
        <v>70</v>
      </c>
      <c r="E1195" s="183" t="s">
        <v>1471</v>
      </c>
      <c r="F1195" s="183" t="s">
        <v>1472</v>
      </c>
      <c r="J1195" s="184">
        <f>BK1195</f>
        <v>0</v>
      </c>
      <c r="L1195" s="172"/>
      <c r="M1195" s="177"/>
      <c r="N1195" s="178"/>
      <c r="O1195" s="178"/>
      <c r="P1195" s="179">
        <f>SUM(P1196:P1222)</f>
        <v>0</v>
      </c>
      <c r="Q1195" s="178"/>
      <c r="R1195" s="179">
        <f>SUM(R1196:R1222)</f>
        <v>2.3425052999999996</v>
      </c>
      <c r="S1195" s="178"/>
      <c r="T1195" s="180">
        <f>SUM(T1196:T1222)</f>
        <v>0</v>
      </c>
      <c r="AR1195" s="174" t="s">
        <v>81</v>
      </c>
      <c r="AT1195" s="181" t="s">
        <v>70</v>
      </c>
      <c r="AU1195" s="181" t="s">
        <v>79</v>
      </c>
      <c r="AY1195" s="174" t="s">
        <v>169</v>
      </c>
      <c r="BK1195" s="182">
        <f>SUM(BK1196:BK1222)</f>
        <v>0</v>
      </c>
    </row>
    <row r="1196" spans="2:65" s="103" customFormat="1" ht="25.5" customHeight="1">
      <c r="B1196" s="104"/>
      <c r="C1196" s="185">
        <f>MAX($C$106:C1195)+1</f>
        <v>267</v>
      </c>
      <c r="D1196" s="185" t="s">
        <v>171</v>
      </c>
      <c r="E1196" s="186" t="s">
        <v>1473</v>
      </c>
      <c r="F1196" s="187" t="s">
        <v>1474</v>
      </c>
      <c r="G1196" s="188" t="s">
        <v>188</v>
      </c>
      <c r="H1196" s="189">
        <v>94.19</v>
      </c>
      <c r="I1196" s="87"/>
      <c r="J1196" s="190">
        <f>ROUND(I1196*H1196,2)</f>
        <v>0</v>
      </c>
      <c r="K1196" s="187" t="s">
        <v>175</v>
      </c>
      <c r="L1196" s="104"/>
      <c r="M1196" s="191" t="s">
        <v>5</v>
      </c>
      <c r="N1196" s="192" t="s">
        <v>42</v>
      </c>
      <c r="O1196" s="105"/>
      <c r="P1196" s="193">
        <f>O1196*H1196</f>
        <v>0</v>
      </c>
      <c r="Q1196" s="193">
        <v>0.00345</v>
      </c>
      <c r="R1196" s="193">
        <f>Q1196*H1196</f>
        <v>0.3249555</v>
      </c>
      <c r="S1196" s="193">
        <v>0</v>
      </c>
      <c r="T1196" s="194">
        <f>S1196*H1196</f>
        <v>0</v>
      </c>
      <c r="AR1196" s="93" t="s">
        <v>266</v>
      </c>
      <c r="AT1196" s="93" t="s">
        <v>171</v>
      </c>
      <c r="AU1196" s="93" t="s">
        <v>81</v>
      </c>
      <c r="AY1196" s="93" t="s">
        <v>169</v>
      </c>
      <c r="BE1196" s="195">
        <f>IF(N1196="základní",J1196,0)</f>
        <v>0</v>
      </c>
      <c r="BF1196" s="195">
        <f>IF(N1196="snížená",J1196,0)</f>
        <v>0</v>
      </c>
      <c r="BG1196" s="195">
        <f>IF(N1196="zákl. přenesená",J1196,0)</f>
        <v>0</v>
      </c>
      <c r="BH1196" s="195">
        <f>IF(N1196="sníž. přenesená",J1196,0)</f>
        <v>0</v>
      </c>
      <c r="BI1196" s="195">
        <f>IF(N1196="nulová",J1196,0)</f>
        <v>0</v>
      </c>
      <c r="BJ1196" s="93" t="s">
        <v>79</v>
      </c>
      <c r="BK1196" s="195">
        <f>ROUND(I1196*H1196,2)</f>
        <v>0</v>
      </c>
      <c r="BL1196" s="93" t="s">
        <v>266</v>
      </c>
      <c r="BM1196" s="93" t="s">
        <v>1475</v>
      </c>
    </row>
    <row r="1197" spans="2:51" s="205" customFormat="1" ht="13.5">
      <c r="B1197" s="204"/>
      <c r="D1197" s="198" t="s">
        <v>178</v>
      </c>
      <c r="E1197" s="206" t="s">
        <v>5</v>
      </c>
      <c r="F1197" s="207" t="s">
        <v>1008</v>
      </c>
      <c r="H1197" s="208">
        <v>54.95</v>
      </c>
      <c r="L1197" s="204"/>
      <c r="M1197" s="209"/>
      <c r="N1197" s="210"/>
      <c r="O1197" s="210"/>
      <c r="P1197" s="210"/>
      <c r="Q1197" s="210"/>
      <c r="R1197" s="210"/>
      <c r="S1197" s="210"/>
      <c r="T1197" s="211"/>
      <c r="AT1197" s="206" t="s">
        <v>178</v>
      </c>
      <c r="AU1197" s="206" t="s">
        <v>81</v>
      </c>
      <c r="AV1197" s="205" t="s">
        <v>81</v>
      </c>
      <c r="AW1197" s="205" t="s">
        <v>35</v>
      </c>
      <c r="AX1197" s="205" t="s">
        <v>71</v>
      </c>
      <c r="AY1197" s="206" t="s">
        <v>169</v>
      </c>
    </row>
    <row r="1198" spans="2:51" s="205" customFormat="1" ht="13.5">
      <c r="B1198" s="204"/>
      <c r="D1198" s="198" t="s">
        <v>178</v>
      </c>
      <c r="E1198" s="206" t="s">
        <v>5</v>
      </c>
      <c r="F1198" s="207" t="s">
        <v>1476</v>
      </c>
      <c r="H1198" s="208">
        <v>27.99</v>
      </c>
      <c r="L1198" s="204"/>
      <c r="M1198" s="209"/>
      <c r="N1198" s="210"/>
      <c r="O1198" s="210"/>
      <c r="P1198" s="210"/>
      <c r="Q1198" s="210"/>
      <c r="R1198" s="210"/>
      <c r="S1198" s="210"/>
      <c r="T1198" s="211"/>
      <c r="AT1198" s="206" t="s">
        <v>178</v>
      </c>
      <c r="AU1198" s="206" t="s">
        <v>81</v>
      </c>
      <c r="AV1198" s="205" t="s">
        <v>81</v>
      </c>
      <c r="AW1198" s="205" t="s">
        <v>35</v>
      </c>
      <c r="AX1198" s="205" t="s">
        <v>71</v>
      </c>
      <c r="AY1198" s="206" t="s">
        <v>169</v>
      </c>
    </row>
    <row r="1199" spans="2:51" s="205" customFormat="1" ht="13.5">
      <c r="B1199" s="204"/>
      <c r="D1199" s="198" t="s">
        <v>178</v>
      </c>
      <c r="E1199" s="206" t="s">
        <v>5</v>
      </c>
      <c r="F1199" s="207" t="s">
        <v>1477</v>
      </c>
      <c r="H1199" s="208">
        <v>11.25</v>
      </c>
      <c r="L1199" s="204"/>
      <c r="M1199" s="209"/>
      <c r="N1199" s="210"/>
      <c r="O1199" s="210"/>
      <c r="P1199" s="210"/>
      <c r="Q1199" s="210"/>
      <c r="R1199" s="210"/>
      <c r="S1199" s="210"/>
      <c r="T1199" s="211"/>
      <c r="AT1199" s="206" t="s">
        <v>178</v>
      </c>
      <c r="AU1199" s="206" t="s">
        <v>81</v>
      </c>
      <c r="AV1199" s="205" t="s">
        <v>81</v>
      </c>
      <c r="AW1199" s="205" t="s">
        <v>35</v>
      </c>
      <c r="AX1199" s="205" t="s">
        <v>71</v>
      </c>
      <c r="AY1199" s="206" t="s">
        <v>169</v>
      </c>
    </row>
    <row r="1200" spans="2:51" s="213" customFormat="1" ht="13.5">
      <c r="B1200" s="212"/>
      <c r="D1200" s="198" t="s">
        <v>178</v>
      </c>
      <c r="E1200" s="214" t="s">
        <v>5</v>
      </c>
      <c r="F1200" s="215" t="s">
        <v>181</v>
      </c>
      <c r="H1200" s="216">
        <v>94.19</v>
      </c>
      <c r="L1200" s="212"/>
      <c r="M1200" s="217"/>
      <c r="N1200" s="218"/>
      <c r="O1200" s="218"/>
      <c r="P1200" s="218"/>
      <c r="Q1200" s="218"/>
      <c r="R1200" s="218"/>
      <c r="S1200" s="218"/>
      <c r="T1200" s="219"/>
      <c r="AT1200" s="214" t="s">
        <v>178</v>
      </c>
      <c r="AU1200" s="214" t="s">
        <v>81</v>
      </c>
      <c r="AV1200" s="213" t="s">
        <v>176</v>
      </c>
      <c r="AW1200" s="213" t="s">
        <v>35</v>
      </c>
      <c r="AX1200" s="213" t="s">
        <v>79</v>
      </c>
      <c r="AY1200" s="214" t="s">
        <v>169</v>
      </c>
    </row>
    <row r="1201" spans="2:65" s="103" customFormat="1" ht="16.5" customHeight="1">
      <c r="B1201" s="104"/>
      <c r="C1201" s="223">
        <f>MAX($C$106:C1200)+1</f>
        <v>268</v>
      </c>
      <c r="D1201" s="223" t="s">
        <v>397</v>
      </c>
      <c r="E1201" s="224" t="s">
        <v>1478</v>
      </c>
      <c r="F1201" s="225" t="s">
        <v>1479</v>
      </c>
      <c r="G1201" s="226" t="s">
        <v>188</v>
      </c>
      <c r="H1201" s="227">
        <v>60.445</v>
      </c>
      <c r="I1201" s="88"/>
      <c r="J1201" s="228">
        <f>ROUND(I1201*H1201,2)</f>
        <v>0</v>
      </c>
      <c r="K1201" s="225" t="s">
        <v>175</v>
      </c>
      <c r="L1201" s="229"/>
      <c r="M1201" s="230" t="s">
        <v>5</v>
      </c>
      <c r="N1201" s="231" t="s">
        <v>42</v>
      </c>
      <c r="O1201" s="105"/>
      <c r="P1201" s="193">
        <f>O1201*H1201</f>
        <v>0</v>
      </c>
      <c r="Q1201" s="193">
        <v>0.0192</v>
      </c>
      <c r="R1201" s="193">
        <f>Q1201*H1201</f>
        <v>1.1605439999999998</v>
      </c>
      <c r="S1201" s="193">
        <v>0</v>
      </c>
      <c r="T1201" s="194">
        <f>S1201*H1201</f>
        <v>0</v>
      </c>
      <c r="AR1201" s="93" t="s">
        <v>402</v>
      </c>
      <c r="AT1201" s="93" t="s">
        <v>397</v>
      </c>
      <c r="AU1201" s="93" t="s">
        <v>81</v>
      </c>
      <c r="AY1201" s="93" t="s">
        <v>169</v>
      </c>
      <c r="BE1201" s="195">
        <f>IF(N1201="základní",J1201,0)</f>
        <v>0</v>
      </c>
      <c r="BF1201" s="195">
        <f>IF(N1201="snížená",J1201,0)</f>
        <v>0</v>
      </c>
      <c r="BG1201" s="195">
        <f>IF(N1201="zákl. přenesená",J1201,0)</f>
        <v>0</v>
      </c>
      <c r="BH1201" s="195">
        <f>IF(N1201="sníž. přenesená",J1201,0)</f>
        <v>0</v>
      </c>
      <c r="BI1201" s="195">
        <f>IF(N1201="nulová",J1201,0)</f>
        <v>0</v>
      </c>
      <c r="BJ1201" s="93" t="s">
        <v>79</v>
      </c>
      <c r="BK1201" s="195">
        <f>ROUND(I1201*H1201,2)</f>
        <v>0</v>
      </c>
      <c r="BL1201" s="93" t="s">
        <v>266</v>
      </c>
      <c r="BM1201" s="93" t="s">
        <v>1480</v>
      </c>
    </row>
    <row r="1202" spans="2:51" s="205" customFormat="1" ht="13.5">
      <c r="B1202" s="204"/>
      <c r="D1202" s="198" t="s">
        <v>178</v>
      </c>
      <c r="F1202" s="207" t="s">
        <v>1481</v>
      </c>
      <c r="H1202" s="208">
        <v>60.445</v>
      </c>
      <c r="L1202" s="204"/>
      <c r="M1202" s="209"/>
      <c r="N1202" s="210"/>
      <c r="O1202" s="210"/>
      <c r="P1202" s="210"/>
      <c r="Q1202" s="210"/>
      <c r="R1202" s="210"/>
      <c r="S1202" s="210"/>
      <c r="T1202" s="211"/>
      <c r="AT1202" s="206" t="s">
        <v>178</v>
      </c>
      <c r="AU1202" s="206" t="s">
        <v>81</v>
      </c>
      <c r="AV1202" s="205" t="s">
        <v>81</v>
      </c>
      <c r="AW1202" s="205" t="s">
        <v>6</v>
      </c>
      <c r="AX1202" s="205" t="s">
        <v>79</v>
      </c>
      <c r="AY1202" s="206" t="s">
        <v>169</v>
      </c>
    </row>
    <row r="1203" spans="2:65" s="103" customFormat="1" ht="16.5" customHeight="1">
      <c r="B1203" s="104"/>
      <c r="C1203" s="223">
        <f>MAX($C$106:C1202)+1</f>
        <v>269</v>
      </c>
      <c r="D1203" s="223" t="s">
        <v>397</v>
      </c>
      <c r="E1203" s="224" t="s">
        <v>1482</v>
      </c>
      <c r="F1203" s="225" t="s">
        <v>1479</v>
      </c>
      <c r="G1203" s="226" t="s">
        <v>188</v>
      </c>
      <c r="H1203" s="227">
        <v>30.789</v>
      </c>
      <c r="I1203" s="88"/>
      <c r="J1203" s="228">
        <f>ROUND(I1203*H1203,2)</f>
        <v>0</v>
      </c>
      <c r="K1203" s="225" t="s">
        <v>5</v>
      </c>
      <c r="L1203" s="229"/>
      <c r="M1203" s="230" t="s">
        <v>5</v>
      </c>
      <c r="N1203" s="231" t="s">
        <v>42</v>
      </c>
      <c r="O1203" s="105"/>
      <c r="P1203" s="193">
        <f>O1203*H1203</f>
        <v>0</v>
      </c>
      <c r="Q1203" s="193">
        <v>0.0192</v>
      </c>
      <c r="R1203" s="193">
        <f>Q1203*H1203</f>
        <v>0.5911488</v>
      </c>
      <c r="S1203" s="193">
        <v>0</v>
      </c>
      <c r="T1203" s="194">
        <f>S1203*H1203</f>
        <v>0</v>
      </c>
      <c r="AR1203" s="93" t="s">
        <v>402</v>
      </c>
      <c r="AT1203" s="93" t="s">
        <v>397</v>
      </c>
      <c r="AU1203" s="93" t="s">
        <v>81</v>
      </c>
      <c r="AY1203" s="93" t="s">
        <v>169</v>
      </c>
      <c r="BE1203" s="195">
        <f>IF(N1203="základní",J1203,0)</f>
        <v>0</v>
      </c>
      <c r="BF1203" s="195">
        <f>IF(N1203="snížená",J1203,0)</f>
        <v>0</v>
      </c>
      <c r="BG1203" s="195">
        <f>IF(N1203="zákl. přenesená",J1203,0)</f>
        <v>0</v>
      </c>
      <c r="BH1203" s="195">
        <f>IF(N1203="sníž. přenesená",J1203,0)</f>
        <v>0</v>
      </c>
      <c r="BI1203" s="195">
        <f>IF(N1203="nulová",J1203,0)</f>
        <v>0</v>
      </c>
      <c r="BJ1203" s="93" t="s">
        <v>79</v>
      </c>
      <c r="BK1203" s="195">
        <f>ROUND(I1203*H1203,2)</f>
        <v>0</v>
      </c>
      <c r="BL1203" s="93" t="s">
        <v>266</v>
      </c>
      <c r="BM1203" s="93" t="s">
        <v>1483</v>
      </c>
    </row>
    <row r="1204" spans="2:51" s="205" customFormat="1" ht="13.5">
      <c r="B1204" s="204"/>
      <c r="D1204" s="198" t="s">
        <v>178</v>
      </c>
      <c r="F1204" s="207" t="s">
        <v>1484</v>
      </c>
      <c r="H1204" s="208">
        <v>30.789</v>
      </c>
      <c r="L1204" s="204"/>
      <c r="M1204" s="209"/>
      <c r="N1204" s="210"/>
      <c r="O1204" s="210"/>
      <c r="P1204" s="210"/>
      <c r="Q1204" s="210"/>
      <c r="R1204" s="210"/>
      <c r="S1204" s="210"/>
      <c r="T1204" s="211"/>
      <c r="AT1204" s="206" t="s">
        <v>178</v>
      </c>
      <c r="AU1204" s="206" t="s">
        <v>81</v>
      </c>
      <c r="AV1204" s="205" t="s">
        <v>81</v>
      </c>
      <c r="AW1204" s="205" t="s">
        <v>6</v>
      </c>
      <c r="AX1204" s="205" t="s">
        <v>79</v>
      </c>
      <c r="AY1204" s="206" t="s">
        <v>169</v>
      </c>
    </row>
    <row r="1205" spans="2:65" s="103" customFormat="1" ht="16.5" customHeight="1">
      <c r="B1205" s="104"/>
      <c r="C1205" s="223">
        <f>MAX($C$106:C1204)+1</f>
        <v>270</v>
      </c>
      <c r="D1205" s="223" t="s">
        <v>397</v>
      </c>
      <c r="E1205" s="224" t="s">
        <v>1485</v>
      </c>
      <c r="F1205" s="225" t="s">
        <v>1479</v>
      </c>
      <c r="G1205" s="226" t="s">
        <v>188</v>
      </c>
      <c r="H1205" s="227">
        <v>12.375</v>
      </c>
      <c r="I1205" s="88"/>
      <c r="J1205" s="228">
        <f>ROUND(I1205*H1205,2)</f>
        <v>0</v>
      </c>
      <c r="K1205" s="225" t="s">
        <v>5</v>
      </c>
      <c r="L1205" s="229"/>
      <c r="M1205" s="230" t="s">
        <v>5</v>
      </c>
      <c r="N1205" s="231" t="s">
        <v>42</v>
      </c>
      <c r="O1205" s="105"/>
      <c r="P1205" s="193">
        <f>O1205*H1205</f>
        <v>0</v>
      </c>
      <c r="Q1205" s="193">
        <v>0.0192</v>
      </c>
      <c r="R1205" s="193">
        <f>Q1205*H1205</f>
        <v>0.23759999999999998</v>
      </c>
      <c r="S1205" s="193">
        <v>0</v>
      </c>
      <c r="T1205" s="194">
        <f>S1205*H1205</f>
        <v>0</v>
      </c>
      <c r="AR1205" s="93" t="s">
        <v>402</v>
      </c>
      <c r="AT1205" s="93" t="s">
        <v>397</v>
      </c>
      <c r="AU1205" s="93" t="s">
        <v>81</v>
      </c>
      <c r="AY1205" s="93" t="s">
        <v>169</v>
      </c>
      <c r="BE1205" s="195">
        <f>IF(N1205="základní",J1205,0)</f>
        <v>0</v>
      </c>
      <c r="BF1205" s="195">
        <f>IF(N1205="snížená",J1205,0)</f>
        <v>0</v>
      </c>
      <c r="BG1205" s="195">
        <f>IF(N1205="zákl. přenesená",J1205,0)</f>
        <v>0</v>
      </c>
      <c r="BH1205" s="195">
        <f>IF(N1205="sníž. přenesená",J1205,0)</f>
        <v>0</v>
      </c>
      <c r="BI1205" s="195">
        <f>IF(N1205="nulová",J1205,0)</f>
        <v>0</v>
      </c>
      <c r="BJ1205" s="93" t="s">
        <v>79</v>
      </c>
      <c r="BK1205" s="195">
        <f>ROUND(I1205*H1205,2)</f>
        <v>0</v>
      </c>
      <c r="BL1205" s="93" t="s">
        <v>266</v>
      </c>
      <c r="BM1205" s="93" t="s">
        <v>1486</v>
      </c>
    </row>
    <row r="1206" spans="2:51" s="205" customFormat="1" ht="13.5">
      <c r="B1206" s="204"/>
      <c r="D1206" s="198" t="s">
        <v>178</v>
      </c>
      <c r="F1206" s="207" t="s">
        <v>1487</v>
      </c>
      <c r="H1206" s="208">
        <v>12.375</v>
      </c>
      <c r="L1206" s="204"/>
      <c r="M1206" s="209"/>
      <c r="N1206" s="210"/>
      <c r="O1206" s="210"/>
      <c r="P1206" s="210"/>
      <c r="Q1206" s="210"/>
      <c r="R1206" s="210"/>
      <c r="S1206" s="210"/>
      <c r="T1206" s="211"/>
      <c r="AT1206" s="206" t="s">
        <v>178</v>
      </c>
      <c r="AU1206" s="206" t="s">
        <v>81</v>
      </c>
      <c r="AV1206" s="205" t="s">
        <v>81</v>
      </c>
      <c r="AW1206" s="205" t="s">
        <v>6</v>
      </c>
      <c r="AX1206" s="205" t="s">
        <v>79</v>
      </c>
      <c r="AY1206" s="206" t="s">
        <v>169</v>
      </c>
    </row>
    <row r="1207" spans="2:65" s="103" customFormat="1" ht="25.5" customHeight="1">
      <c r="B1207" s="104"/>
      <c r="C1207" s="185">
        <f>MAX($C$106:C1206)+1</f>
        <v>271</v>
      </c>
      <c r="D1207" s="185" t="s">
        <v>171</v>
      </c>
      <c r="E1207" s="186" t="s">
        <v>1488</v>
      </c>
      <c r="F1207" s="187" t="s">
        <v>1489</v>
      </c>
      <c r="G1207" s="188" t="s">
        <v>188</v>
      </c>
      <c r="H1207" s="189">
        <v>23.25</v>
      </c>
      <c r="I1207" s="87"/>
      <c r="J1207" s="190">
        <f>ROUND(I1207*H1207,2)</f>
        <v>0</v>
      </c>
      <c r="K1207" s="187" t="s">
        <v>175</v>
      </c>
      <c r="L1207" s="104"/>
      <c r="M1207" s="191" t="s">
        <v>5</v>
      </c>
      <c r="N1207" s="192" t="s">
        <v>42</v>
      </c>
      <c r="O1207" s="105"/>
      <c r="P1207" s="193">
        <f>O1207*H1207</f>
        <v>0</v>
      </c>
      <c r="Q1207" s="193">
        <v>0</v>
      </c>
      <c r="R1207" s="193">
        <f>Q1207*H1207</f>
        <v>0</v>
      </c>
      <c r="S1207" s="193">
        <v>0</v>
      </c>
      <c r="T1207" s="194">
        <f>S1207*H1207</f>
        <v>0</v>
      </c>
      <c r="AR1207" s="93" t="s">
        <v>266</v>
      </c>
      <c r="AT1207" s="93" t="s">
        <v>171</v>
      </c>
      <c r="AU1207" s="93" t="s">
        <v>81</v>
      </c>
      <c r="AY1207" s="93" t="s">
        <v>169</v>
      </c>
      <c r="BE1207" s="195">
        <f>IF(N1207="základní",J1207,0)</f>
        <v>0</v>
      </c>
      <c r="BF1207" s="195">
        <f>IF(N1207="snížená",J1207,0)</f>
        <v>0</v>
      </c>
      <c r="BG1207" s="195">
        <f>IF(N1207="zákl. přenesená",J1207,0)</f>
        <v>0</v>
      </c>
      <c r="BH1207" s="195">
        <f>IF(N1207="sníž. přenesená",J1207,0)</f>
        <v>0</v>
      </c>
      <c r="BI1207" s="195">
        <f>IF(N1207="nulová",J1207,0)</f>
        <v>0</v>
      </c>
      <c r="BJ1207" s="93" t="s">
        <v>79</v>
      </c>
      <c r="BK1207" s="195">
        <f>ROUND(I1207*H1207,2)</f>
        <v>0</v>
      </c>
      <c r="BL1207" s="93" t="s">
        <v>266</v>
      </c>
      <c r="BM1207" s="93" t="s">
        <v>1490</v>
      </c>
    </row>
    <row r="1208" spans="2:51" s="205" customFormat="1" ht="13.5">
      <c r="B1208" s="204"/>
      <c r="D1208" s="198" t="s">
        <v>178</v>
      </c>
      <c r="E1208" s="206" t="s">
        <v>5</v>
      </c>
      <c r="F1208" s="207" t="s">
        <v>1491</v>
      </c>
      <c r="H1208" s="208">
        <v>18.52</v>
      </c>
      <c r="L1208" s="204"/>
      <c r="M1208" s="209"/>
      <c r="N1208" s="210"/>
      <c r="O1208" s="210"/>
      <c r="P1208" s="210"/>
      <c r="Q1208" s="210"/>
      <c r="R1208" s="210"/>
      <c r="S1208" s="210"/>
      <c r="T1208" s="211"/>
      <c r="AT1208" s="206" t="s">
        <v>178</v>
      </c>
      <c r="AU1208" s="206" t="s">
        <v>81</v>
      </c>
      <c r="AV1208" s="205" t="s">
        <v>81</v>
      </c>
      <c r="AW1208" s="205" t="s">
        <v>35</v>
      </c>
      <c r="AX1208" s="205" t="s">
        <v>71</v>
      </c>
      <c r="AY1208" s="206" t="s">
        <v>169</v>
      </c>
    </row>
    <row r="1209" spans="2:51" s="205" customFormat="1" ht="13.5">
      <c r="B1209" s="204"/>
      <c r="D1209" s="198" t="s">
        <v>178</v>
      </c>
      <c r="E1209" s="206" t="s">
        <v>5</v>
      </c>
      <c r="F1209" s="207" t="s">
        <v>1492</v>
      </c>
      <c r="H1209" s="208">
        <v>4.73</v>
      </c>
      <c r="L1209" s="204"/>
      <c r="M1209" s="209"/>
      <c r="N1209" s="210"/>
      <c r="O1209" s="210"/>
      <c r="P1209" s="210"/>
      <c r="Q1209" s="210"/>
      <c r="R1209" s="210"/>
      <c r="S1209" s="210"/>
      <c r="T1209" s="211"/>
      <c r="AT1209" s="206" t="s">
        <v>178</v>
      </c>
      <c r="AU1209" s="206" t="s">
        <v>81</v>
      </c>
      <c r="AV1209" s="205" t="s">
        <v>81</v>
      </c>
      <c r="AW1209" s="205" t="s">
        <v>35</v>
      </c>
      <c r="AX1209" s="205" t="s">
        <v>71</v>
      </c>
      <c r="AY1209" s="206" t="s">
        <v>169</v>
      </c>
    </row>
    <row r="1210" spans="2:51" s="213" customFormat="1" ht="13.5">
      <c r="B1210" s="212"/>
      <c r="D1210" s="198" t="s">
        <v>178</v>
      </c>
      <c r="E1210" s="214" t="s">
        <v>5</v>
      </c>
      <c r="F1210" s="215" t="s">
        <v>181</v>
      </c>
      <c r="H1210" s="216">
        <v>23.25</v>
      </c>
      <c r="L1210" s="212"/>
      <c r="M1210" s="217"/>
      <c r="N1210" s="218"/>
      <c r="O1210" s="218"/>
      <c r="P1210" s="218"/>
      <c r="Q1210" s="218"/>
      <c r="R1210" s="218"/>
      <c r="S1210" s="218"/>
      <c r="T1210" s="219"/>
      <c r="AT1210" s="214" t="s">
        <v>178</v>
      </c>
      <c r="AU1210" s="214" t="s">
        <v>81</v>
      </c>
      <c r="AV1210" s="213" t="s">
        <v>176</v>
      </c>
      <c r="AW1210" s="213" t="s">
        <v>35</v>
      </c>
      <c r="AX1210" s="213" t="s">
        <v>79</v>
      </c>
      <c r="AY1210" s="214" t="s">
        <v>169</v>
      </c>
    </row>
    <row r="1211" spans="2:65" s="103" customFormat="1" ht="16.5" customHeight="1">
      <c r="B1211" s="104"/>
      <c r="C1211" s="185">
        <f>MAX($C$106:C1210)+1</f>
        <v>272</v>
      </c>
      <c r="D1211" s="185" t="s">
        <v>171</v>
      </c>
      <c r="E1211" s="186" t="s">
        <v>1493</v>
      </c>
      <c r="F1211" s="187" t="s">
        <v>1494</v>
      </c>
      <c r="G1211" s="188" t="s">
        <v>188</v>
      </c>
      <c r="H1211" s="189">
        <v>94.19</v>
      </c>
      <c r="I1211" s="87"/>
      <c r="J1211" s="190">
        <f>ROUND(I1211*H1211,2)</f>
        <v>0</v>
      </c>
      <c r="K1211" s="187" t="s">
        <v>175</v>
      </c>
      <c r="L1211" s="104"/>
      <c r="M1211" s="191" t="s">
        <v>5</v>
      </c>
      <c r="N1211" s="192" t="s">
        <v>42</v>
      </c>
      <c r="O1211" s="105"/>
      <c r="P1211" s="193">
        <f>O1211*H1211</f>
        <v>0</v>
      </c>
      <c r="Q1211" s="193">
        <v>0.0003</v>
      </c>
      <c r="R1211" s="193">
        <f>Q1211*H1211</f>
        <v>0.028256999999999997</v>
      </c>
      <c r="S1211" s="193">
        <v>0</v>
      </c>
      <c r="T1211" s="194">
        <f>S1211*H1211</f>
        <v>0</v>
      </c>
      <c r="AR1211" s="93" t="s">
        <v>266</v>
      </c>
      <c r="AT1211" s="93" t="s">
        <v>171</v>
      </c>
      <c r="AU1211" s="93" t="s">
        <v>81</v>
      </c>
      <c r="AY1211" s="93" t="s">
        <v>169</v>
      </c>
      <c r="BE1211" s="195">
        <f>IF(N1211="základní",J1211,0)</f>
        <v>0</v>
      </c>
      <c r="BF1211" s="195">
        <f>IF(N1211="snížená",J1211,0)</f>
        <v>0</v>
      </c>
      <c r="BG1211" s="195">
        <f>IF(N1211="zákl. přenesená",J1211,0)</f>
        <v>0</v>
      </c>
      <c r="BH1211" s="195">
        <f>IF(N1211="sníž. přenesená",J1211,0)</f>
        <v>0</v>
      </c>
      <c r="BI1211" s="195">
        <f>IF(N1211="nulová",J1211,0)</f>
        <v>0</v>
      </c>
      <c r="BJ1211" s="93" t="s">
        <v>79</v>
      </c>
      <c r="BK1211" s="195">
        <f>ROUND(I1211*H1211,2)</f>
        <v>0</v>
      </c>
      <c r="BL1211" s="93" t="s">
        <v>266</v>
      </c>
      <c r="BM1211" s="93" t="s">
        <v>1495</v>
      </c>
    </row>
    <row r="1212" spans="2:47" s="103" customFormat="1" ht="40.5">
      <c r="B1212" s="104"/>
      <c r="D1212" s="198" t="s">
        <v>207</v>
      </c>
      <c r="F1212" s="220" t="s">
        <v>1496</v>
      </c>
      <c r="L1212" s="104"/>
      <c r="M1212" s="221"/>
      <c r="N1212" s="105"/>
      <c r="O1212" s="105"/>
      <c r="P1212" s="105"/>
      <c r="Q1212" s="105"/>
      <c r="R1212" s="105"/>
      <c r="S1212" s="105"/>
      <c r="T1212" s="222"/>
      <c r="AT1212" s="93" t="s">
        <v>207</v>
      </c>
      <c r="AU1212" s="93" t="s">
        <v>81</v>
      </c>
    </row>
    <row r="1213" spans="2:51" s="205" customFormat="1" ht="13.5">
      <c r="B1213" s="204"/>
      <c r="D1213" s="198" t="s">
        <v>178</v>
      </c>
      <c r="E1213" s="206" t="s">
        <v>5</v>
      </c>
      <c r="F1213" s="207" t="s">
        <v>1008</v>
      </c>
      <c r="H1213" s="208">
        <v>54.95</v>
      </c>
      <c r="L1213" s="204"/>
      <c r="M1213" s="209"/>
      <c r="N1213" s="210"/>
      <c r="O1213" s="210"/>
      <c r="P1213" s="210"/>
      <c r="Q1213" s="210"/>
      <c r="R1213" s="210"/>
      <c r="S1213" s="210"/>
      <c r="T1213" s="211"/>
      <c r="AT1213" s="206" t="s">
        <v>178</v>
      </c>
      <c r="AU1213" s="206" t="s">
        <v>81</v>
      </c>
      <c r="AV1213" s="205" t="s">
        <v>81</v>
      </c>
      <c r="AW1213" s="205" t="s">
        <v>35</v>
      </c>
      <c r="AX1213" s="205" t="s">
        <v>71</v>
      </c>
      <c r="AY1213" s="206" t="s">
        <v>169</v>
      </c>
    </row>
    <row r="1214" spans="2:51" s="205" customFormat="1" ht="13.5">
      <c r="B1214" s="204"/>
      <c r="D1214" s="198" t="s">
        <v>178</v>
      </c>
      <c r="E1214" s="206" t="s">
        <v>5</v>
      </c>
      <c r="F1214" s="207" t="s">
        <v>1009</v>
      </c>
      <c r="H1214" s="208">
        <v>27.99</v>
      </c>
      <c r="L1214" s="204"/>
      <c r="M1214" s="209"/>
      <c r="N1214" s="210"/>
      <c r="O1214" s="210"/>
      <c r="P1214" s="210"/>
      <c r="Q1214" s="210"/>
      <c r="R1214" s="210"/>
      <c r="S1214" s="210"/>
      <c r="T1214" s="211"/>
      <c r="AT1214" s="206" t="s">
        <v>178</v>
      </c>
      <c r="AU1214" s="206" t="s">
        <v>81</v>
      </c>
      <c r="AV1214" s="205" t="s">
        <v>81</v>
      </c>
      <c r="AW1214" s="205" t="s">
        <v>35</v>
      </c>
      <c r="AX1214" s="205" t="s">
        <v>71</v>
      </c>
      <c r="AY1214" s="206" t="s">
        <v>169</v>
      </c>
    </row>
    <row r="1215" spans="2:51" s="205" customFormat="1" ht="13.5">
      <c r="B1215" s="204"/>
      <c r="D1215" s="198" t="s">
        <v>178</v>
      </c>
      <c r="E1215" s="206" t="s">
        <v>5</v>
      </c>
      <c r="F1215" s="207" t="s">
        <v>1497</v>
      </c>
      <c r="H1215" s="208">
        <v>11.25</v>
      </c>
      <c r="L1215" s="204"/>
      <c r="M1215" s="209"/>
      <c r="N1215" s="210"/>
      <c r="O1215" s="210"/>
      <c r="P1215" s="210"/>
      <c r="Q1215" s="210"/>
      <c r="R1215" s="210"/>
      <c r="S1215" s="210"/>
      <c r="T1215" s="211"/>
      <c r="AT1215" s="206" t="s">
        <v>178</v>
      </c>
      <c r="AU1215" s="206" t="s">
        <v>81</v>
      </c>
      <c r="AV1215" s="205" t="s">
        <v>81</v>
      </c>
      <c r="AW1215" s="205" t="s">
        <v>35</v>
      </c>
      <c r="AX1215" s="205" t="s">
        <v>71</v>
      </c>
      <c r="AY1215" s="206" t="s">
        <v>169</v>
      </c>
    </row>
    <row r="1216" spans="2:51" s="213" customFormat="1" ht="13.5">
      <c r="B1216" s="212"/>
      <c r="D1216" s="198" t="s">
        <v>178</v>
      </c>
      <c r="E1216" s="214" t="s">
        <v>5</v>
      </c>
      <c r="F1216" s="215" t="s">
        <v>181</v>
      </c>
      <c r="H1216" s="216">
        <v>94.19</v>
      </c>
      <c r="L1216" s="212"/>
      <c r="M1216" s="217"/>
      <c r="N1216" s="218"/>
      <c r="O1216" s="218"/>
      <c r="P1216" s="218"/>
      <c r="Q1216" s="218"/>
      <c r="R1216" s="218"/>
      <c r="S1216" s="218"/>
      <c r="T1216" s="219"/>
      <c r="AT1216" s="214" t="s">
        <v>178</v>
      </c>
      <c r="AU1216" s="214" t="s">
        <v>81</v>
      </c>
      <c r="AV1216" s="213" t="s">
        <v>176</v>
      </c>
      <c r="AW1216" s="213" t="s">
        <v>35</v>
      </c>
      <c r="AX1216" s="213" t="s">
        <v>79</v>
      </c>
      <c r="AY1216" s="214" t="s">
        <v>169</v>
      </c>
    </row>
    <row r="1217" spans="2:65" s="103" customFormat="1" ht="16.5" customHeight="1">
      <c r="B1217" s="104"/>
      <c r="C1217" s="185">
        <f>MAX($C$106:C1216)+1</f>
        <v>273</v>
      </c>
      <c r="D1217" s="185" t="s">
        <v>171</v>
      </c>
      <c r="E1217" s="186" t="s">
        <v>1498</v>
      </c>
      <c r="F1217" s="187" t="s">
        <v>2043</v>
      </c>
      <c r="G1217" s="188" t="s">
        <v>199</v>
      </c>
      <c r="H1217" s="189">
        <v>104.181</v>
      </c>
      <c r="I1217" s="87"/>
      <c r="J1217" s="190">
        <f>ROUND(I1217*H1217,2)</f>
        <v>0</v>
      </c>
      <c r="K1217" s="187" t="s">
        <v>5</v>
      </c>
      <c r="L1217" s="104"/>
      <c r="M1217" s="191" t="s">
        <v>5</v>
      </c>
      <c r="N1217" s="192" t="s">
        <v>42</v>
      </c>
      <c r="O1217" s="105"/>
      <c r="P1217" s="193">
        <f>O1217*H1217</f>
        <v>0</v>
      </c>
      <c r="Q1217" s="193">
        <v>0</v>
      </c>
      <c r="R1217" s="193">
        <f>Q1217*H1217</f>
        <v>0</v>
      </c>
      <c r="S1217" s="193">
        <v>0</v>
      </c>
      <c r="T1217" s="194">
        <f>S1217*H1217</f>
        <v>0</v>
      </c>
      <c r="AR1217" s="93" t="s">
        <v>266</v>
      </c>
      <c r="AT1217" s="93" t="s">
        <v>171</v>
      </c>
      <c r="AU1217" s="93" t="s">
        <v>81</v>
      </c>
      <c r="AY1217" s="93" t="s">
        <v>169</v>
      </c>
      <c r="BE1217" s="195">
        <f>IF(N1217="základní",J1217,0)</f>
        <v>0</v>
      </c>
      <c r="BF1217" s="195">
        <f>IF(N1217="snížená",J1217,0)</f>
        <v>0</v>
      </c>
      <c r="BG1217" s="195">
        <f>IF(N1217="zákl. přenesená",J1217,0)</f>
        <v>0</v>
      </c>
      <c r="BH1217" s="195">
        <f>IF(N1217="sníž. přenesená",J1217,0)</f>
        <v>0</v>
      </c>
      <c r="BI1217" s="195">
        <f>IF(N1217="nulová",J1217,0)</f>
        <v>0</v>
      </c>
      <c r="BJ1217" s="93" t="s">
        <v>79</v>
      </c>
      <c r="BK1217" s="195">
        <f>ROUND(I1217*H1217,2)</f>
        <v>0</v>
      </c>
      <c r="BL1217" s="93" t="s">
        <v>266</v>
      </c>
      <c r="BM1217" s="93" t="s">
        <v>1499</v>
      </c>
    </row>
    <row r="1218" spans="2:51" s="197" customFormat="1" ht="13.5">
      <c r="B1218" s="196"/>
      <c r="D1218" s="198" t="s">
        <v>178</v>
      </c>
      <c r="E1218" s="199" t="s">
        <v>5</v>
      </c>
      <c r="F1218" s="200" t="s">
        <v>1500</v>
      </c>
      <c r="H1218" s="199" t="s">
        <v>5</v>
      </c>
      <c r="L1218" s="196"/>
      <c r="M1218" s="201"/>
      <c r="N1218" s="202"/>
      <c r="O1218" s="202"/>
      <c r="P1218" s="202"/>
      <c r="Q1218" s="202"/>
      <c r="R1218" s="202"/>
      <c r="S1218" s="202"/>
      <c r="T1218" s="203"/>
      <c r="AT1218" s="199" t="s">
        <v>178</v>
      </c>
      <c r="AU1218" s="199" t="s">
        <v>81</v>
      </c>
      <c r="AV1218" s="197" t="s">
        <v>79</v>
      </c>
      <c r="AW1218" s="197" t="s">
        <v>35</v>
      </c>
      <c r="AX1218" s="197" t="s">
        <v>71</v>
      </c>
      <c r="AY1218" s="199" t="s">
        <v>169</v>
      </c>
    </row>
    <row r="1219" spans="2:51" s="205" customFormat="1" ht="13.5">
      <c r="B1219" s="204"/>
      <c r="D1219" s="198" t="s">
        <v>178</v>
      </c>
      <c r="E1219" s="206" t="s">
        <v>5</v>
      </c>
      <c r="F1219" s="207" t="s">
        <v>1501</v>
      </c>
      <c r="H1219" s="208">
        <v>104.181</v>
      </c>
      <c r="L1219" s="204"/>
      <c r="M1219" s="209"/>
      <c r="N1219" s="210"/>
      <c r="O1219" s="210"/>
      <c r="P1219" s="210"/>
      <c r="Q1219" s="210"/>
      <c r="R1219" s="210"/>
      <c r="S1219" s="210"/>
      <c r="T1219" s="211"/>
      <c r="AT1219" s="206" t="s">
        <v>178</v>
      </c>
      <c r="AU1219" s="206" t="s">
        <v>81</v>
      </c>
      <c r="AV1219" s="205" t="s">
        <v>81</v>
      </c>
      <c r="AW1219" s="205" t="s">
        <v>35</v>
      </c>
      <c r="AX1219" s="205" t="s">
        <v>71</v>
      </c>
      <c r="AY1219" s="206" t="s">
        <v>169</v>
      </c>
    </row>
    <row r="1220" spans="2:51" s="213" customFormat="1" ht="13.5">
      <c r="B1220" s="212"/>
      <c r="D1220" s="198" t="s">
        <v>178</v>
      </c>
      <c r="E1220" s="214" t="s">
        <v>5</v>
      </c>
      <c r="F1220" s="215" t="s">
        <v>181</v>
      </c>
      <c r="H1220" s="216">
        <v>104.181</v>
      </c>
      <c r="L1220" s="212"/>
      <c r="M1220" s="217"/>
      <c r="N1220" s="218"/>
      <c r="O1220" s="218"/>
      <c r="P1220" s="218"/>
      <c r="Q1220" s="218"/>
      <c r="R1220" s="218"/>
      <c r="S1220" s="218"/>
      <c r="T1220" s="219"/>
      <c r="AT1220" s="214" t="s">
        <v>178</v>
      </c>
      <c r="AU1220" s="214" t="s">
        <v>81</v>
      </c>
      <c r="AV1220" s="213" t="s">
        <v>176</v>
      </c>
      <c r="AW1220" s="213" t="s">
        <v>35</v>
      </c>
      <c r="AX1220" s="213" t="s">
        <v>79</v>
      </c>
      <c r="AY1220" s="214" t="s">
        <v>169</v>
      </c>
    </row>
    <row r="1221" spans="2:65" s="103" customFormat="1" ht="38.25" customHeight="1">
      <c r="B1221" s="104"/>
      <c r="C1221" s="185">
        <f>MAX($C$106:C1220)+1</f>
        <v>274</v>
      </c>
      <c r="D1221" s="185" t="s">
        <v>171</v>
      </c>
      <c r="E1221" s="186" t="s">
        <v>1502</v>
      </c>
      <c r="F1221" s="187" t="s">
        <v>1503</v>
      </c>
      <c r="G1221" s="188" t="s">
        <v>315</v>
      </c>
      <c r="H1221" s="189">
        <v>2.343</v>
      </c>
      <c r="I1221" s="87"/>
      <c r="J1221" s="190">
        <f>ROUND(I1221*H1221,2)</f>
        <v>0</v>
      </c>
      <c r="K1221" s="187" t="s">
        <v>175</v>
      </c>
      <c r="L1221" s="104"/>
      <c r="M1221" s="191" t="s">
        <v>5</v>
      </c>
      <c r="N1221" s="192" t="s">
        <v>42</v>
      </c>
      <c r="O1221" s="105"/>
      <c r="P1221" s="193">
        <f>O1221*H1221</f>
        <v>0</v>
      </c>
      <c r="Q1221" s="193">
        <v>0</v>
      </c>
      <c r="R1221" s="193">
        <f>Q1221*H1221</f>
        <v>0</v>
      </c>
      <c r="S1221" s="193">
        <v>0</v>
      </c>
      <c r="T1221" s="194">
        <f>S1221*H1221</f>
        <v>0</v>
      </c>
      <c r="AR1221" s="93" t="s">
        <v>266</v>
      </c>
      <c r="AT1221" s="93" t="s">
        <v>171</v>
      </c>
      <c r="AU1221" s="93" t="s">
        <v>81</v>
      </c>
      <c r="AY1221" s="93" t="s">
        <v>169</v>
      </c>
      <c r="BE1221" s="195">
        <f>IF(N1221="základní",J1221,0)</f>
        <v>0</v>
      </c>
      <c r="BF1221" s="195">
        <f>IF(N1221="snížená",J1221,0)</f>
        <v>0</v>
      </c>
      <c r="BG1221" s="195">
        <f>IF(N1221="zákl. přenesená",J1221,0)</f>
        <v>0</v>
      </c>
      <c r="BH1221" s="195">
        <f>IF(N1221="sníž. přenesená",J1221,0)</f>
        <v>0</v>
      </c>
      <c r="BI1221" s="195">
        <f>IF(N1221="nulová",J1221,0)</f>
        <v>0</v>
      </c>
      <c r="BJ1221" s="93" t="s">
        <v>79</v>
      </c>
      <c r="BK1221" s="195">
        <f>ROUND(I1221*H1221,2)</f>
        <v>0</v>
      </c>
      <c r="BL1221" s="93" t="s">
        <v>266</v>
      </c>
      <c r="BM1221" s="93" t="s">
        <v>1504</v>
      </c>
    </row>
    <row r="1222" spans="2:47" s="103" customFormat="1" ht="121.5">
      <c r="B1222" s="104"/>
      <c r="D1222" s="198" t="s">
        <v>207</v>
      </c>
      <c r="F1222" s="220" t="s">
        <v>1040</v>
      </c>
      <c r="L1222" s="104"/>
      <c r="M1222" s="221"/>
      <c r="N1222" s="105"/>
      <c r="O1222" s="105"/>
      <c r="P1222" s="105"/>
      <c r="Q1222" s="105"/>
      <c r="R1222" s="105"/>
      <c r="S1222" s="105"/>
      <c r="T1222" s="222"/>
      <c r="AT1222" s="93" t="s">
        <v>207</v>
      </c>
      <c r="AU1222" s="93" t="s">
        <v>81</v>
      </c>
    </row>
    <row r="1223" spans="2:63" s="173" customFormat="1" ht="29.85" customHeight="1">
      <c r="B1223" s="172"/>
      <c r="D1223" s="174" t="s">
        <v>70</v>
      </c>
      <c r="E1223" s="183" t="s">
        <v>1505</v>
      </c>
      <c r="F1223" s="183" t="s">
        <v>1506</v>
      </c>
      <c r="J1223" s="184">
        <f>BK1223</f>
        <v>0</v>
      </c>
      <c r="L1223" s="172"/>
      <c r="M1223" s="177"/>
      <c r="N1223" s="178"/>
      <c r="O1223" s="178"/>
      <c r="P1223" s="179">
        <f>SUM(P1224:P1276)</f>
        <v>0</v>
      </c>
      <c r="Q1223" s="178"/>
      <c r="R1223" s="179">
        <f>SUM(R1224:R1276)</f>
        <v>4.06960626</v>
      </c>
      <c r="S1223" s="178"/>
      <c r="T1223" s="180">
        <f>SUM(T1224:T1276)</f>
        <v>0.048</v>
      </c>
      <c r="AR1223" s="174" t="s">
        <v>81</v>
      </c>
      <c r="AT1223" s="181" t="s">
        <v>70</v>
      </c>
      <c r="AU1223" s="181" t="s">
        <v>79</v>
      </c>
      <c r="AY1223" s="174" t="s">
        <v>169</v>
      </c>
      <c r="BK1223" s="182">
        <f>SUM(BK1224:BK1276)</f>
        <v>0</v>
      </c>
    </row>
    <row r="1224" spans="2:65" s="103" customFormat="1" ht="16.5" customHeight="1">
      <c r="B1224" s="104"/>
      <c r="C1224" s="185">
        <f>MAX($C$106:C1223)+1</f>
        <v>275</v>
      </c>
      <c r="D1224" s="185" t="s">
        <v>171</v>
      </c>
      <c r="E1224" s="186" t="s">
        <v>1507</v>
      </c>
      <c r="F1224" s="187" t="s">
        <v>1508</v>
      </c>
      <c r="G1224" s="188" t="s">
        <v>188</v>
      </c>
      <c r="H1224" s="189">
        <v>303.19</v>
      </c>
      <c r="I1224" s="87"/>
      <c r="J1224" s="190">
        <f>ROUND(I1224*H1224,2)</f>
        <v>0</v>
      </c>
      <c r="K1224" s="187" t="s">
        <v>175</v>
      </c>
      <c r="L1224" s="104"/>
      <c r="M1224" s="191" t="s">
        <v>5</v>
      </c>
      <c r="N1224" s="192" t="s">
        <v>42</v>
      </c>
      <c r="O1224" s="105"/>
      <c r="P1224" s="193">
        <f>O1224*H1224</f>
        <v>0</v>
      </c>
      <c r="Q1224" s="193">
        <v>0</v>
      </c>
      <c r="R1224" s="193">
        <f>Q1224*H1224</f>
        <v>0</v>
      </c>
      <c r="S1224" s="193">
        <v>0</v>
      </c>
      <c r="T1224" s="194">
        <f>S1224*H1224</f>
        <v>0</v>
      </c>
      <c r="AR1224" s="93" t="s">
        <v>266</v>
      </c>
      <c r="AT1224" s="93" t="s">
        <v>171</v>
      </c>
      <c r="AU1224" s="93" t="s">
        <v>81</v>
      </c>
      <c r="AY1224" s="93" t="s">
        <v>169</v>
      </c>
      <c r="BE1224" s="195">
        <f>IF(N1224="základní",J1224,0)</f>
        <v>0</v>
      </c>
      <c r="BF1224" s="195">
        <f>IF(N1224="snížená",J1224,0)</f>
        <v>0</v>
      </c>
      <c r="BG1224" s="195">
        <f>IF(N1224="zákl. přenesená",J1224,0)</f>
        <v>0</v>
      </c>
      <c r="BH1224" s="195">
        <f>IF(N1224="sníž. přenesená",J1224,0)</f>
        <v>0</v>
      </c>
      <c r="BI1224" s="195">
        <f>IF(N1224="nulová",J1224,0)</f>
        <v>0</v>
      </c>
      <c r="BJ1224" s="93" t="s">
        <v>79</v>
      </c>
      <c r="BK1224" s="195">
        <f>ROUND(I1224*H1224,2)</f>
        <v>0</v>
      </c>
      <c r="BL1224" s="93" t="s">
        <v>266</v>
      </c>
      <c r="BM1224" s="93" t="s">
        <v>1509</v>
      </c>
    </row>
    <row r="1225" spans="2:47" s="103" customFormat="1" ht="67.5">
      <c r="B1225" s="104"/>
      <c r="D1225" s="198" t="s">
        <v>207</v>
      </c>
      <c r="F1225" s="220" t="s">
        <v>1510</v>
      </c>
      <c r="L1225" s="104"/>
      <c r="M1225" s="221"/>
      <c r="N1225" s="105"/>
      <c r="O1225" s="105"/>
      <c r="P1225" s="105"/>
      <c r="Q1225" s="105"/>
      <c r="R1225" s="105"/>
      <c r="S1225" s="105"/>
      <c r="T1225" s="222"/>
      <c r="AT1225" s="93" t="s">
        <v>207</v>
      </c>
      <c r="AU1225" s="93" t="s">
        <v>81</v>
      </c>
    </row>
    <row r="1226" spans="2:51" s="205" customFormat="1" ht="13.5">
      <c r="B1226" s="204"/>
      <c r="D1226" s="198" t="s">
        <v>178</v>
      </c>
      <c r="E1226" s="206" t="s">
        <v>5</v>
      </c>
      <c r="F1226" s="207" t="s">
        <v>1511</v>
      </c>
      <c r="H1226" s="208">
        <v>161.09</v>
      </c>
      <c r="L1226" s="204"/>
      <c r="M1226" s="209"/>
      <c r="N1226" s="210"/>
      <c r="O1226" s="210"/>
      <c r="P1226" s="210"/>
      <c r="Q1226" s="210"/>
      <c r="R1226" s="210"/>
      <c r="S1226" s="210"/>
      <c r="T1226" s="211"/>
      <c r="AT1226" s="206" t="s">
        <v>178</v>
      </c>
      <c r="AU1226" s="206" t="s">
        <v>81</v>
      </c>
      <c r="AV1226" s="205" t="s">
        <v>81</v>
      </c>
      <c r="AW1226" s="205" t="s">
        <v>35</v>
      </c>
      <c r="AX1226" s="205" t="s">
        <v>71</v>
      </c>
      <c r="AY1226" s="206" t="s">
        <v>169</v>
      </c>
    </row>
    <row r="1227" spans="2:51" s="205" customFormat="1" ht="13.5">
      <c r="B1227" s="204"/>
      <c r="D1227" s="198" t="s">
        <v>178</v>
      </c>
      <c r="E1227" s="206" t="s">
        <v>5</v>
      </c>
      <c r="F1227" s="207" t="s">
        <v>1512</v>
      </c>
      <c r="H1227" s="208">
        <v>117.76</v>
      </c>
      <c r="L1227" s="204"/>
      <c r="M1227" s="209"/>
      <c r="N1227" s="210"/>
      <c r="O1227" s="210"/>
      <c r="P1227" s="210"/>
      <c r="Q1227" s="210"/>
      <c r="R1227" s="210"/>
      <c r="S1227" s="210"/>
      <c r="T1227" s="211"/>
      <c r="AT1227" s="206" t="s">
        <v>178</v>
      </c>
      <c r="AU1227" s="206" t="s">
        <v>81</v>
      </c>
      <c r="AV1227" s="205" t="s">
        <v>81</v>
      </c>
      <c r="AW1227" s="205" t="s">
        <v>35</v>
      </c>
      <c r="AX1227" s="205" t="s">
        <v>71</v>
      </c>
      <c r="AY1227" s="206" t="s">
        <v>169</v>
      </c>
    </row>
    <row r="1228" spans="2:51" s="205" customFormat="1" ht="13.5">
      <c r="B1228" s="204"/>
      <c r="D1228" s="198" t="s">
        <v>178</v>
      </c>
      <c r="E1228" s="206" t="s">
        <v>5</v>
      </c>
      <c r="F1228" s="207" t="s">
        <v>1513</v>
      </c>
      <c r="H1228" s="208">
        <v>24.34</v>
      </c>
      <c r="L1228" s="204"/>
      <c r="M1228" s="209"/>
      <c r="N1228" s="210"/>
      <c r="O1228" s="210"/>
      <c r="P1228" s="210"/>
      <c r="Q1228" s="210"/>
      <c r="R1228" s="210"/>
      <c r="S1228" s="210"/>
      <c r="T1228" s="211"/>
      <c r="AT1228" s="206" t="s">
        <v>178</v>
      </c>
      <c r="AU1228" s="206" t="s">
        <v>81</v>
      </c>
      <c r="AV1228" s="205" t="s">
        <v>81</v>
      </c>
      <c r="AW1228" s="205" t="s">
        <v>35</v>
      </c>
      <c r="AX1228" s="205" t="s">
        <v>71</v>
      </c>
      <c r="AY1228" s="206" t="s">
        <v>169</v>
      </c>
    </row>
    <row r="1229" spans="2:51" s="213" customFormat="1" ht="13.5">
      <c r="B1229" s="212"/>
      <c r="D1229" s="198" t="s">
        <v>178</v>
      </c>
      <c r="E1229" s="214" t="s">
        <v>5</v>
      </c>
      <c r="F1229" s="215" t="s">
        <v>181</v>
      </c>
      <c r="H1229" s="216">
        <v>303.19</v>
      </c>
      <c r="L1229" s="212"/>
      <c r="M1229" s="217"/>
      <c r="N1229" s="218"/>
      <c r="O1229" s="218"/>
      <c r="P1229" s="218"/>
      <c r="Q1229" s="218"/>
      <c r="R1229" s="218"/>
      <c r="S1229" s="218"/>
      <c r="T1229" s="219"/>
      <c r="AT1229" s="214" t="s">
        <v>178</v>
      </c>
      <c r="AU1229" s="214" t="s">
        <v>81</v>
      </c>
      <c r="AV1229" s="213" t="s">
        <v>176</v>
      </c>
      <c r="AW1229" s="213" t="s">
        <v>35</v>
      </c>
      <c r="AX1229" s="213" t="s">
        <v>79</v>
      </c>
      <c r="AY1229" s="214" t="s">
        <v>169</v>
      </c>
    </row>
    <row r="1230" spans="2:65" s="103" customFormat="1" ht="25.5" customHeight="1">
      <c r="B1230" s="104"/>
      <c r="C1230" s="185">
        <f>MAX($C$106:C1229)+1</f>
        <v>276</v>
      </c>
      <c r="D1230" s="185" t="s">
        <v>171</v>
      </c>
      <c r="E1230" s="186" t="s">
        <v>1514</v>
      </c>
      <c r="F1230" s="187" t="s">
        <v>1515</v>
      </c>
      <c r="G1230" s="188" t="s">
        <v>188</v>
      </c>
      <c r="H1230" s="189">
        <v>16</v>
      </c>
      <c r="I1230" s="87"/>
      <c r="J1230" s="190">
        <f>ROUND(I1230*H1230,2)</f>
        <v>0</v>
      </c>
      <c r="K1230" s="187" t="s">
        <v>175</v>
      </c>
      <c r="L1230" s="104"/>
      <c r="M1230" s="191" t="s">
        <v>5</v>
      </c>
      <c r="N1230" s="192" t="s">
        <v>42</v>
      </c>
      <c r="O1230" s="105"/>
      <c r="P1230" s="193">
        <f>O1230*H1230</f>
        <v>0</v>
      </c>
      <c r="Q1230" s="193">
        <v>0</v>
      </c>
      <c r="R1230" s="193">
        <f>Q1230*H1230</f>
        <v>0</v>
      </c>
      <c r="S1230" s="193">
        <v>0</v>
      </c>
      <c r="T1230" s="194">
        <f>S1230*H1230</f>
        <v>0</v>
      </c>
      <c r="AR1230" s="93" t="s">
        <v>266</v>
      </c>
      <c r="AT1230" s="93" t="s">
        <v>171</v>
      </c>
      <c r="AU1230" s="93" t="s">
        <v>81</v>
      </c>
      <c r="AY1230" s="93" t="s">
        <v>169</v>
      </c>
      <c r="BE1230" s="195">
        <f>IF(N1230="základní",J1230,0)</f>
        <v>0</v>
      </c>
      <c r="BF1230" s="195">
        <f>IF(N1230="snížená",J1230,0)</f>
        <v>0</v>
      </c>
      <c r="BG1230" s="195">
        <f>IF(N1230="zákl. přenesená",J1230,0)</f>
        <v>0</v>
      </c>
      <c r="BH1230" s="195">
        <f>IF(N1230="sníž. přenesená",J1230,0)</f>
        <v>0</v>
      </c>
      <c r="BI1230" s="195">
        <f>IF(N1230="nulová",J1230,0)</f>
        <v>0</v>
      </c>
      <c r="BJ1230" s="93" t="s">
        <v>79</v>
      </c>
      <c r="BK1230" s="195">
        <f>ROUND(I1230*H1230,2)</f>
        <v>0</v>
      </c>
      <c r="BL1230" s="93" t="s">
        <v>266</v>
      </c>
      <c r="BM1230" s="93" t="s">
        <v>1516</v>
      </c>
    </row>
    <row r="1231" spans="2:65" s="103" customFormat="1" ht="25.5" customHeight="1">
      <c r="B1231" s="104"/>
      <c r="C1231" s="185">
        <f>MAX($C$106:C1230)+1</f>
        <v>277</v>
      </c>
      <c r="D1231" s="185" t="s">
        <v>171</v>
      </c>
      <c r="E1231" s="186" t="s">
        <v>1517</v>
      </c>
      <c r="F1231" s="187" t="s">
        <v>1518</v>
      </c>
      <c r="G1231" s="188" t="s">
        <v>188</v>
      </c>
      <c r="H1231" s="189">
        <v>303.19</v>
      </c>
      <c r="I1231" s="87"/>
      <c r="J1231" s="190">
        <f>ROUND(I1231*H1231,2)</f>
        <v>0</v>
      </c>
      <c r="K1231" s="187" t="s">
        <v>5</v>
      </c>
      <c r="L1231" s="104"/>
      <c r="M1231" s="191" t="s">
        <v>5</v>
      </c>
      <c r="N1231" s="192" t="s">
        <v>42</v>
      </c>
      <c r="O1231" s="105"/>
      <c r="P1231" s="193">
        <f>O1231*H1231</f>
        <v>0</v>
      </c>
      <c r="Q1231" s="193">
        <v>3E-05</v>
      </c>
      <c r="R1231" s="193">
        <f>Q1231*H1231</f>
        <v>0.0090957</v>
      </c>
      <c r="S1231" s="193">
        <v>0</v>
      </c>
      <c r="T1231" s="194">
        <f>S1231*H1231</f>
        <v>0</v>
      </c>
      <c r="AR1231" s="93" t="s">
        <v>266</v>
      </c>
      <c r="AT1231" s="93" t="s">
        <v>171</v>
      </c>
      <c r="AU1231" s="93" t="s">
        <v>81</v>
      </c>
      <c r="AY1231" s="93" t="s">
        <v>169</v>
      </c>
      <c r="BE1231" s="195">
        <f>IF(N1231="základní",J1231,0)</f>
        <v>0</v>
      </c>
      <c r="BF1231" s="195">
        <f>IF(N1231="snížená",J1231,0)</f>
        <v>0</v>
      </c>
      <c r="BG1231" s="195">
        <f>IF(N1231="zákl. přenesená",J1231,0)</f>
        <v>0</v>
      </c>
      <c r="BH1231" s="195">
        <f>IF(N1231="sníž. přenesená",J1231,0)</f>
        <v>0</v>
      </c>
      <c r="BI1231" s="195">
        <f>IF(N1231="nulová",J1231,0)</f>
        <v>0</v>
      </c>
      <c r="BJ1231" s="93" t="s">
        <v>79</v>
      </c>
      <c r="BK1231" s="195">
        <f>ROUND(I1231*H1231,2)</f>
        <v>0</v>
      </c>
      <c r="BL1231" s="93" t="s">
        <v>266</v>
      </c>
      <c r="BM1231" s="93" t="s">
        <v>1519</v>
      </c>
    </row>
    <row r="1232" spans="2:47" s="103" customFormat="1" ht="67.5">
      <c r="B1232" s="104"/>
      <c r="D1232" s="198" t="s">
        <v>207</v>
      </c>
      <c r="F1232" s="220" t="s">
        <v>1510</v>
      </c>
      <c r="L1232" s="104"/>
      <c r="M1232" s="221"/>
      <c r="N1232" s="105"/>
      <c r="O1232" s="105"/>
      <c r="P1232" s="105"/>
      <c r="Q1232" s="105"/>
      <c r="R1232" s="105"/>
      <c r="S1232" s="105"/>
      <c r="T1232" s="222"/>
      <c r="AT1232" s="93" t="s">
        <v>207</v>
      </c>
      <c r="AU1232" s="93" t="s">
        <v>81</v>
      </c>
    </row>
    <row r="1233" spans="2:51" s="205" customFormat="1" ht="13.5">
      <c r="B1233" s="204"/>
      <c r="D1233" s="198" t="s">
        <v>178</v>
      </c>
      <c r="E1233" s="206" t="s">
        <v>5</v>
      </c>
      <c r="F1233" s="207" t="s">
        <v>1520</v>
      </c>
      <c r="H1233" s="208">
        <v>161.09</v>
      </c>
      <c r="L1233" s="204"/>
      <c r="M1233" s="209"/>
      <c r="N1233" s="210"/>
      <c r="O1233" s="210"/>
      <c r="P1233" s="210"/>
      <c r="Q1233" s="210"/>
      <c r="R1233" s="210"/>
      <c r="S1233" s="210"/>
      <c r="T1233" s="211"/>
      <c r="AT1233" s="206" t="s">
        <v>178</v>
      </c>
      <c r="AU1233" s="206" t="s">
        <v>81</v>
      </c>
      <c r="AV1233" s="205" t="s">
        <v>81</v>
      </c>
      <c r="AW1233" s="205" t="s">
        <v>35</v>
      </c>
      <c r="AX1233" s="205" t="s">
        <v>71</v>
      </c>
      <c r="AY1233" s="206" t="s">
        <v>169</v>
      </c>
    </row>
    <row r="1234" spans="2:51" s="205" customFormat="1" ht="13.5">
      <c r="B1234" s="204"/>
      <c r="D1234" s="198" t="s">
        <v>178</v>
      </c>
      <c r="E1234" s="206" t="s">
        <v>5</v>
      </c>
      <c r="F1234" s="207" t="s">
        <v>1512</v>
      </c>
      <c r="H1234" s="208">
        <v>117.76</v>
      </c>
      <c r="L1234" s="204"/>
      <c r="M1234" s="209"/>
      <c r="N1234" s="210"/>
      <c r="O1234" s="210"/>
      <c r="P1234" s="210"/>
      <c r="Q1234" s="210"/>
      <c r="R1234" s="210"/>
      <c r="S1234" s="210"/>
      <c r="T1234" s="211"/>
      <c r="AT1234" s="206" t="s">
        <v>178</v>
      </c>
      <c r="AU1234" s="206" t="s">
        <v>81</v>
      </c>
      <c r="AV1234" s="205" t="s">
        <v>81</v>
      </c>
      <c r="AW1234" s="205" t="s">
        <v>35</v>
      </c>
      <c r="AX1234" s="205" t="s">
        <v>71</v>
      </c>
      <c r="AY1234" s="206" t="s">
        <v>169</v>
      </c>
    </row>
    <row r="1235" spans="2:51" s="205" customFormat="1" ht="13.5">
      <c r="B1235" s="204"/>
      <c r="D1235" s="198" t="s">
        <v>178</v>
      </c>
      <c r="E1235" s="206" t="s">
        <v>5</v>
      </c>
      <c r="F1235" s="207" t="s">
        <v>1513</v>
      </c>
      <c r="H1235" s="208">
        <v>24.34</v>
      </c>
      <c r="L1235" s="204"/>
      <c r="M1235" s="209"/>
      <c r="N1235" s="210"/>
      <c r="O1235" s="210"/>
      <c r="P1235" s="210"/>
      <c r="Q1235" s="210"/>
      <c r="R1235" s="210"/>
      <c r="S1235" s="210"/>
      <c r="T1235" s="211"/>
      <c r="AT1235" s="206" t="s">
        <v>178</v>
      </c>
      <c r="AU1235" s="206" t="s">
        <v>81</v>
      </c>
      <c r="AV1235" s="205" t="s">
        <v>81</v>
      </c>
      <c r="AW1235" s="205" t="s">
        <v>35</v>
      </c>
      <c r="AX1235" s="205" t="s">
        <v>71</v>
      </c>
      <c r="AY1235" s="206" t="s">
        <v>169</v>
      </c>
    </row>
    <row r="1236" spans="2:51" s="213" customFormat="1" ht="13.5">
      <c r="B1236" s="212"/>
      <c r="D1236" s="198" t="s">
        <v>178</v>
      </c>
      <c r="E1236" s="214" t="s">
        <v>5</v>
      </c>
      <c r="F1236" s="215" t="s">
        <v>181</v>
      </c>
      <c r="H1236" s="216">
        <v>303.19</v>
      </c>
      <c r="L1236" s="212"/>
      <c r="M1236" s="217"/>
      <c r="N1236" s="218"/>
      <c r="O1236" s="218"/>
      <c r="P1236" s="218"/>
      <c r="Q1236" s="218"/>
      <c r="R1236" s="218"/>
      <c r="S1236" s="218"/>
      <c r="T1236" s="219"/>
      <c r="AT1236" s="214" t="s">
        <v>178</v>
      </c>
      <c r="AU1236" s="214" t="s">
        <v>81</v>
      </c>
      <c r="AV1236" s="213" t="s">
        <v>176</v>
      </c>
      <c r="AW1236" s="213" t="s">
        <v>35</v>
      </c>
      <c r="AX1236" s="213" t="s">
        <v>79</v>
      </c>
      <c r="AY1236" s="214" t="s">
        <v>169</v>
      </c>
    </row>
    <row r="1237" spans="2:65" s="103" customFormat="1" ht="25.5" customHeight="1">
      <c r="B1237" s="104"/>
      <c r="C1237" s="185">
        <f>MAX($C$106:C1236)+1</f>
        <v>278</v>
      </c>
      <c r="D1237" s="185" t="s">
        <v>171</v>
      </c>
      <c r="E1237" s="186" t="s">
        <v>1521</v>
      </c>
      <c r="F1237" s="187" t="s">
        <v>1522</v>
      </c>
      <c r="G1237" s="188" t="s">
        <v>188</v>
      </c>
      <c r="H1237" s="189">
        <v>303.19</v>
      </c>
      <c r="I1237" s="87"/>
      <c r="J1237" s="190">
        <f>ROUND(I1237*H1237,2)</f>
        <v>0</v>
      </c>
      <c r="K1237" s="187" t="s">
        <v>175</v>
      </c>
      <c r="L1237" s="104"/>
      <c r="M1237" s="191" t="s">
        <v>5</v>
      </c>
      <c r="N1237" s="192" t="s">
        <v>42</v>
      </c>
      <c r="O1237" s="105"/>
      <c r="P1237" s="193">
        <f>O1237*H1237</f>
        <v>0</v>
      </c>
      <c r="Q1237" s="193">
        <v>0.0045</v>
      </c>
      <c r="R1237" s="193">
        <f>Q1237*H1237</f>
        <v>1.364355</v>
      </c>
      <c r="S1237" s="193">
        <v>0</v>
      </c>
      <c r="T1237" s="194">
        <f>S1237*H1237</f>
        <v>0</v>
      </c>
      <c r="AR1237" s="93" t="s">
        <v>266</v>
      </c>
      <c r="AT1237" s="93" t="s">
        <v>171</v>
      </c>
      <c r="AU1237" s="93" t="s">
        <v>81</v>
      </c>
      <c r="AY1237" s="93" t="s">
        <v>169</v>
      </c>
      <c r="BE1237" s="195">
        <f>IF(N1237="základní",J1237,0)</f>
        <v>0</v>
      </c>
      <c r="BF1237" s="195">
        <f>IF(N1237="snížená",J1237,0)</f>
        <v>0</v>
      </c>
      <c r="BG1237" s="195">
        <f>IF(N1237="zákl. přenesená",J1237,0)</f>
        <v>0</v>
      </c>
      <c r="BH1237" s="195">
        <f>IF(N1237="sníž. přenesená",J1237,0)</f>
        <v>0</v>
      </c>
      <c r="BI1237" s="195">
        <f>IF(N1237="nulová",J1237,0)</f>
        <v>0</v>
      </c>
      <c r="BJ1237" s="93" t="s">
        <v>79</v>
      </c>
      <c r="BK1237" s="195">
        <f>ROUND(I1237*H1237,2)</f>
        <v>0</v>
      </c>
      <c r="BL1237" s="93" t="s">
        <v>266</v>
      </c>
      <c r="BM1237" s="93" t="s">
        <v>1523</v>
      </c>
    </row>
    <row r="1238" spans="2:47" s="103" customFormat="1" ht="67.5">
      <c r="B1238" s="104"/>
      <c r="D1238" s="198" t="s">
        <v>207</v>
      </c>
      <c r="F1238" s="220" t="s">
        <v>1510</v>
      </c>
      <c r="L1238" s="104"/>
      <c r="M1238" s="221"/>
      <c r="N1238" s="105"/>
      <c r="O1238" s="105"/>
      <c r="P1238" s="105"/>
      <c r="Q1238" s="105"/>
      <c r="R1238" s="105"/>
      <c r="S1238" s="105"/>
      <c r="T1238" s="222"/>
      <c r="AT1238" s="93" t="s">
        <v>207</v>
      </c>
      <c r="AU1238" s="93" t="s">
        <v>81</v>
      </c>
    </row>
    <row r="1239" spans="2:51" s="205" customFormat="1" ht="13.5">
      <c r="B1239" s="204"/>
      <c r="D1239" s="198" t="s">
        <v>178</v>
      </c>
      <c r="E1239" s="206" t="s">
        <v>5</v>
      </c>
      <c r="F1239" s="207" t="s">
        <v>1511</v>
      </c>
      <c r="H1239" s="208">
        <v>161.09</v>
      </c>
      <c r="L1239" s="204"/>
      <c r="M1239" s="209"/>
      <c r="N1239" s="210"/>
      <c r="O1239" s="210"/>
      <c r="P1239" s="210"/>
      <c r="Q1239" s="210"/>
      <c r="R1239" s="210"/>
      <c r="S1239" s="210"/>
      <c r="T1239" s="211"/>
      <c r="AT1239" s="206" t="s">
        <v>178</v>
      </c>
      <c r="AU1239" s="206" t="s">
        <v>81</v>
      </c>
      <c r="AV1239" s="205" t="s">
        <v>81</v>
      </c>
      <c r="AW1239" s="205" t="s">
        <v>35</v>
      </c>
      <c r="AX1239" s="205" t="s">
        <v>71</v>
      </c>
      <c r="AY1239" s="206" t="s">
        <v>169</v>
      </c>
    </row>
    <row r="1240" spans="2:51" s="205" customFormat="1" ht="13.5">
      <c r="B1240" s="204"/>
      <c r="D1240" s="198" t="s">
        <v>178</v>
      </c>
      <c r="E1240" s="206" t="s">
        <v>5</v>
      </c>
      <c r="F1240" s="207" t="s">
        <v>1512</v>
      </c>
      <c r="H1240" s="208">
        <v>117.76</v>
      </c>
      <c r="L1240" s="204"/>
      <c r="M1240" s="209"/>
      <c r="N1240" s="210"/>
      <c r="O1240" s="210"/>
      <c r="P1240" s="210"/>
      <c r="Q1240" s="210"/>
      <c r="R1240" s="210"/>
      <c r="S1240" s="210"/>
      <c r="T1240" s="211"/>
      <c r="AT1240" s="206" t="s">
        <v>178</v>
      </c>
      <c r="AU1240" s="206" t="s">
        <v>81</v>
      </c>
      <c r="AV1240" s="205" t="s">
        <v>81</v>
      </c>
      <c r="AW1240" s="205" t="s">
        <v>35</v>
      </c>
      <c r="AX1240" s="205" t="s">
        <v>71</v>
      </c>
      <c r="AY1240" s="206" t="s">
        <v>169</v>
      </c>
    </row>
    <row r="1241" spans="2:51" s="205" customFormat="1" ht="13.5">
      <c r="B1241" s="204"/>
      <c r="D1241" s="198" t="s">
        <v>178</v>
      </c>
      <c r="E1241" s="206" t="s">
        <v>5</v>
      </c>
      <c r="F1241" s="207" t="s">
        <v>1513</v>
      </c>
      <c r="H1241" s="208">
        <v>24.34</v>
      </c>
      <c r="L1241" s="204"/>
      <c r="M1241" s="209"/>
      <c r="N1241" s="210"/>
      <c r="O1241" s="210"/>
      <c r="P1241" s="210"/>
      <c r="Q1241" s="210"/>
      <c r="R1241" s="210"/>
      <c r="S1241" s="210"/>
      <c r="T1241" s="211"/>
      <c r="AT1241" s="206" t="s">
        <v>178</v>
      </c>
      <c r="AU1241" s="206" t="s">
        <v>81</v>
      </c>
      <c r="AV1241" s="205" t="s">
        <v>81</v>
      </c>
      <c r="AW1241" s="205" t="s">
        <v>35</v>
      </c>
      <c r="AX1241" s="205" t="s">
        <v>71</v>
      </c>
      <c r="AY1241" s="206" t="s">
        <v>169</v>
      </c>
    </row>
    <row r="1242" spans="2:51" s="213" customFormat="1" ht="13.5">
      <c r="B1242" s="212"/>
      <c r="D1242" s="198" t="s">
        <v>178</v>
      </c>
      <c r="E1242" s="214" t="s">
        <v>5</v>
      </c>
      <c r="F1242" s="215" t="s">
        <v>181</v>
      </c>
      <c r="H1242" s="216">
        <v>303.19</v>
      </c>
      <c r="L1242" s="212"/>
      <c r="M1242" s="217"/>
      <c r="N1242" s="218"/>
      <c r="O1242" s="218"/>
      <c r="P1242" s="218"/>
      <c r="Q1242" s="218"/>
      <c r="R1242" s="218"/>
      <c r="S1242" s="218"/>
      <c r="T1242" s="219"/>
      <c r="AT1242" s="214" t="s">
        <v>178</v>
      </c>
      <c r="AU1242" s="214" t="s">
        <v>81</v>
      </c>
      <c r="AV1242" s="213" t="s">
        <v>176</v>
      </c>
      <c r="AW1242" s="213" t="s">
        <v>35</v>
      </c>
      <c r="AX1242" s="213" t="s">
        <v>79</v>
      </c>
      <c r="AY1242" s="214" t="s">
        <v>169</v>
      </c>
    </row>
    <row r="1243" spans="2:65" s="103" customFormat="1" ht="16.5" customHeight="1">
      <c r="B1243" s="104"/>
      <c r="C1243" s="185">
        <f>MAX($C$106:C1242)+1</f>
        <v>279</v>
      </c>
      <c r="D1243" s="185" t="s">
        <v>171</v>
      </c>
      <c r="E1243" s="186" t="s">
        <v>1524</v>
      </c>
      <c r="F1243" s="187" t="s">
        <v>1525</v>
      </c>
      <c r="G1243" s="188" t="s">
        <v>188</v>
      </c>
      <c r="H1243" s="189">
        <v>16</v>
      </c>
      <c r="I1243" s="87"/>
      <c r="J1243" s="190">
        <f>ROUND(I1243*H1243,2)</f>
        <v>0</v>
      </c>
      <c r="K1243" s="187" t="s">
        <v>175</v>
      </c>
      <c r="L1243" s="104"/>
      <c r="M1243" s="191" t="s">
        <v>5</v>
      </c>
      <c r="N1243" s="192" t="s">
        <v>42</v>
      </c>
      <c r="O1243" s="105"/>
      <c r="P1243" s="193">
        <f>O1243*H1243</f>
        <v>0</v>
      </c>
      <c r="Q1243" s="193">
        <v>0</v>
      </c>
      <c r="R1243" s="193">
        <f>Q1243*H1243</f>
        <v>0</v>
      </c>
      <c r="S1243" s="193">
        <v>0.003</v>
      </c>
      <c r="T1243" s="194">
        <f>S1243*H1243</f>
        <v>0.048</v>
      </c>
      <c r="AR1243" s="93" t="s">
        <v>266</v>
      </c>
      <c r="AT1243" s="93" t="s">
        <v>171</v>
      </c>
      <c r="AU1243" s="93" t="s">
        <v>81</v>
      </c>
      <c r="AY1243" s="93" t="s">
        <v>169</v>
      </c>
      <c r="BE1243" s="195">
        <f>IF(N1243="základní",J1243,0)</f>
        <v>0</v>
      </c>
      <c r="BF1243" s="195">
        <f>IF(N1243="snížená",J1243,0)</f>
        <v>0</v>
      </c>
      <c r="BG1243" s="195">
        <f>IF(N1243="zákl. přenesená",J1243,0)</f>
        <v>0</v>
      </c>
      <c r="BH1243" s="195">
        <f>IF(N1243="sníž. přenesená",J1243,0)</f>
        <v>0</v>
      </c>
      <c r="BI1243" s="195">
        <f>IF(N1243="nulová",J1243,0)</f>
        <v>0</v>
      </c>
      <c r="BJ1243" s="93" t="s">
        <v>79</v>
      </c>
      <c r="BK1243" s="195">
        <f>ROUND(I1243*H1243,2)</f>
        <v>0</v>
      </c>
      <c r="BL1243" s="93" t="s">
        <v>266</v>
      </c>
      <c r="BM1243" s="93" t="s">
        <v>1526</v>
      </c>
    </row>
    <row r="1244" spans="2:51" s="205" customFormat="1" ht="13.5">
      <c r="B1244" s="204"/>
      <c r="D1244" s="198" t="s">
        <v>178</v>
      </c>
      <c r="E1244" s="206" t="s">
        <v>5</v>
      </c>
      <c r="F1244" s="207" t="s">
        <v>1527</v>
      </c>
      <c r="H1244" s="208">
        <v>16</v>
      </c>
      <c r="L1244" s="204"/>
      <c r="M1244" s="209"/>
      <c r="N1244" s="210"/>
      <c r="O1244" s="210"/>
      <c r="P1244" s="210"/>
      <c r="Q1244" s="210"/>
      <c r="R1244" s="210"/>
      <c r="S1244" s="210"/>
      <c r="T1244" s="211"/>
      <c r="AT1244" s="206" t="s">
        <v>178</v>
      </c>
      <c r="AU1244" s="206" t="s">
        <v>81</v>
      </c>
      <c r="AV1244" s="205" t="s">
        <v>81</v>
      </c>
      <c r="AW1244" s="205" t="s">
        <v>35</v>
      </c>
      <c r="AX1244" s="205" t="s">
        <v>71</v>
      </c>
      <c r="AY1244" s="206" t="s">
        <v>169</v>
      </c>
    </row>
    <row r="1245" spans="2:51" s="213" customFormat="1" ht="13.5">
      <c r="B1245" s="212"/>
      <c r="D1245" s="198" t="s">
        <v>178</v>
      </c>
      <c r="E1245" s="214" t="s">
        <v>5</v>
      </c>
      <c r="F1245" s="215" t="s">
        <v>181</v>
      </c>
      <c r="H1245" s="216">
        <v>16</v>
      </c>
      <c r="L1245" s="212"/>
      <c r="M1245" s="217"/>
      <c r="N1245" s="218"/>
      <c r="O1245" s="218"/>
      <c r="P1245" s="218"/>
      <c r="Q1245" s="218"/>
      <c r="R1245" s="218"/>
      <c r="S1245" s="218"/>
      <c r="T1245" s="219"/>
      <c r="AT1245" s="214" t="s">
        <v>178</v>
      </c>
      <c r="AU1245" s="214" t="s">
        <v>81</v>
      </c>
      <c r="AV1245" s="213" t="s">
        <v>176</v>
      </c>
      <c r="AW1245" s="213" t="s">
        <v>35</v>
      </c>
      <c r="AX1245" s="213" t="s">
        <v>79</v>
      </c>
      <c r="AY1245" s="214" t="s">
        <v>169</v>
      </c>
    </row>
    <row r="1246" spans="2:65" s="103" customFormat="1" ht="16.5" customHeight="1">
      <c r="B1246" s="104"/>
      <c r="C1246" s="185">
        <f>MAX($C$106:C1245)+1</f>
        <v>280</v>
      </c>
      <c r="D1246" s="185" t="s">
        <v>171</v>
      </c>
      <c r="E1246" s="186" t="s">
        <v>1528</v>
      </c>
      <c r="F1246" s="187" t="s">
        <v>1529</v>
      </c>
      <c r="G1246" s="188" t="s">
        <v>188</v>
      </c>
      <c r="H1246" s="189">
        <v>24.34</v>
      </c>
      <c r="I1246" s="87"/>
      <c r="J1246" s="190">
        <f>ROUND(I1246*H1246,2)</f>
        <v>0</v>
      </c>
      <c r="K1246" s="187" t="s">
        <v>175</v>
      </c>
      <c r="L1246" s="104"/>
      <c r="M1246" s="191" t="s">
        <v>5</v>
      </c>
      <c r="N1246" s="192" t="s">
        <v>42</v>
      </c>
      <c r="O1246" s="105"/>
      <c r="P1246" s="193">
        <f>O1246*H1246</f>
        <v>0</v>
      </c>
      <c r="Q1246" s="193">
        <v>0.0005</v>
      </c>
      <c r="R1246" s="193">
        <f>Q1246*H1246</f>
        <v>0.01217</v>
      </c>
      <c r="S1246" s="193">
        <v>0</v>
      </c>
      <c r="T1246" s="194">
        <f>S1246*H1246</f>
        <v>0</v>
      </c>
      <c r="AR1246" s="93" t="s">
        <v>266</v>
      </c>
      <c r="AT1246" s="93" t="s">
        <v>171</v>
      </c>
      <c r="AU1246" s="93" t="s">
        <v>81</v>
      </c>
      <c r="AY1246" s="93" t="s">
        <v>169</v>
      </c>
      <c r="BE1246" s="195">
        <f>IF(N1246="základní",J1246,0)</f>
        <v>0</v>
      </c>
      <c r="BF1246" s="195">
        <f>IF(N1246="snížená",J1246,0)</f>
        <v>0</v>
      </c>
      <c r="BG1246" s="195">
        <f>IF(N1246="zákl. přenesená",J1246,0)</f>
        <v>0</v>
      </c>
      <c r="BH1246" s="195">
        <f>IF(N1246="sníž. přenesená",J1246,0)</f>
        <v>0</v>
      </c>
      <c r="BI1246" s="195">
        <f>IF(N1246="nulová",J1246,0)</f>
        <v>0</v>
      </c>
      <c r="BJ1246" s="93" t="s">
        <v>79</v>
      </c>
      <c r="BK1246" s="195">
        <f>ROUND(I1246*H1246,2)</f>
        <v>0</v>
      </c>
      <c r="BL1246" s="93" t="s">
        <v>266</v>
      </c>
      <c r="BM1246" s="93" t="s">
        <v>1530</v>
      </c>
    </row>
    <row r="1247" spans="2:47" s="103" customFormat="1" ht="40.5">
      <c r="B1247" s="104"/>
      <c r="D1247" s="198" t="s">
        <v>207</v>
      </c>
      <c r="F1247" s="220" t="s">
        <v>1531</v>
      </c>
      <c r="L1247" s="104"/>
      <c r="M1247" s="221"/>
      <c r="N1247" s="105"/>
      <c r="O1247" s="105"/>
      <c r="P1247" s="105"/>
      <c r="Q1247" s="105"/>
      <c r="R1247" s="105"/>
      <c r="S1247" s="105"/>
      <c r="T1247" s="222"/>
      <c r="AT1247" s="93" t="s">
        <v>207</v>
      </c>
      <c r="AU1247" s="93" t="s">
        <v>81</v>
      </c>
    </row>
    <row r="1248" spans="2:51" s="197" customFormat="1" ht="13.5">
      <c r="B1248" s="196"/>
      <c r="D1248" s="198" t="s">
        <v>178</v>
      </c>
      <c r="E1248" s="199" t="s">
        <v>5</v>
      </c>
      <c r="F1248" s="200" t="s">
        <v>1532</v>
      </c>
      <c r="H1248" s="199" t="s">
        <v>5</v>
      </c>
      <c r="L1248" s="196"/>
      <c r="M1248" s="201"/>
      <c r="N1248" s="202"/>
      <c r="O1248" s="202"/>
      <c r="P1248" s="202"/>
      <c r="Q1248" s="202"/>
      <c r="R1248" s="202"/>
      <c r="S1248" s="202"/>
      <c r="T1248" s="203"/>
      <c r="AT1248" s="199" t="s">
        <v>178</v>
      </c>
      <c r="AU1248" s="199" t="s">
        <v>81</v>
      </c>
      <c r="AV1248" s="197" t="s">
        <v>79</v>
      </c>
      <c r="AW1248" s="197" t="s">
        <v>35</v>
      </c>
      <c r="AX1248" s="197" t="s">
        <v>71</v>
      </c>
      <c r="AY1248" s="199" t="s">
        <v>169</v>
      </c>
    </row>
    <row r="1249" spans="2:51" s="205" customFormat="1" ht="13.5">
      <c r="B1249" s="204"/>
      <c r="D1249" s="198" t="s">
        <v>178</v>
      </c>
      <c r="E1249" s="206" t="s">
        <v>5</v>
      </c>
      <c r="F1249" s="207" t="s">
        <v>1533</v>
      </c>
      <c r="H1249" s="208">
        <v>24.34</v>
      </c>
      <c r="L1249" s="204"/>
      <c r="M1249" s="209"/>
      <c r="N1249" s="210"/>
      <c r="O1249" s="210"/>
      <c r="P1249" s="210"/>
      <c r="Q1249" s="210"/>
      <c r="R1249" s="210"/>
      <c r="S1249" s="210"/>
      <c r="T1249" s="211"/>
      <c r="AT1249" s="206" t="s">
        <v>178</v>
      </c>
      <c r="AU1249" s="206" t="s">
        <v>81</v>
      </c>
      <c r="AV1249" s="205" t="s">
        <v>81</v>
      </c>
      <c r="AW1249" s="205" t="s">
        <v>35</v>
      </c>
      <c r="AX1249" s="205" t="s">
        <v>71</v>
      </c>
      <c r="AY1249" s="206" t="s">
        <v>169</v>
      </c>
    </row>
    <row r="1250" spans="2:51" s="213" customFormat="1" ht="13.5">
      <c r="B1250" s="212"/>
      <c r="D1250" s="198" t="s">
        <v>178</v>
      </c>
      <c r="E1250" s="214" t="s">
        <v>5</v>
      </c>
      <c r="F1250" s="215" t="s">
        <v>181</v>
      </c>
      <c r="H1250" s="216">
        <v>24.34</v>
      </c>
      <c r="L1250" s="212"/>
      <c r="M1250" s="217"/>
      <c r="N1250" s="218"/>
      <c r="O1250" s="218"/>
      <c r="P1250" s="218"/>
      <c r="Q1250" s="218"/>
      <c r="R1250" s="218"/>
      <c r="S1250" s="218"/>
      <c r="T1250" s="219"/>
      <c r="AT1250" s="214" t="s">
        <v>178</v>
      </c>
      <c r="AU1250" s="214" t="s">
        <v>81</v>
      </c>
      <c r="AV1250" s="213" t="s">
        <v>176</v>
      </c>
      <c r="AW1250" s="213" t="s">
        <v>35</v>
      </c>
      <c r="AX1250" s="213" t="s">
        <v>79</v>
      </c>
      <c r="AY1250" s="214" t="s">
        <v>169</v>
      </c>
    </row>
    <row r="1251" spans="2:65" s="103" customFormat="1" ht="25.5" customHeight="1">
      <c r="B1251" s="104"/>
      <c r="C1251" s="223">
        <f>MAX($C$106:C1250)+1</f>
        <v>281</v>
      </c>
      <c r="D1251" s="223" t="s">
        <v>397</v>
      </c>
      <c r="E1251" s="224" t="s">
        <v>1534</v>
      </c>
      <c r="F1251" s="225" t="s">
        <v>1535</v>
      </c>
      <c r="G1251" s="226" t="s">
        <v>188</v>
      </c>
      <c r="H1251" s="227">
        <v>26.774</v>
      </c>
      <c r="I1251" s="88"/>
      <c r="J1251" s="228">
        <f>ROUND(I1251*H1251,2)</f>
        <v>0</v>
      </c>
      <c r="K1251" s="225" t="s">
        <v>175</v>
      </c>
      <c r="L1251" s="229"/>
      <c r="M1251" s="230" t="s">
        <v>5</v>
      </c>
      <c r="N1251" s="231" t="s">
        <v>42</v>
      </c>
      <c r="O1251" s="105"/>
      <c r="P1251" s="193">
        <f>O1251*H1251</f>
        <v>0</v>
      </c>
      <c r="Q1251" s="193">
        <v>0.0018</v>
      </c>
      <c r="R1251" s="193">
        <f>Q1251*H1251</f>
        <v>0.0481932</v>
      </c>
      <c r="S1251" s="193">
        <v>0</v>
      </c>
      <c r="T1251" s="194">
        <f>S1251*H1251</f>
        <v>0</v>
      </c>
      <c r="AR1251" s="93" t="s">
        <v>402</v>
      </c>
      <c r="AT1251" s="93" t="s">
        <v>397</v>
      </c>
      <c r="AU1251" s="93" t="s">
        <v>81</v>
      </c>
      <c r="AY1251" s="93" t="s">
        <v>169</v>
      </c>
      <c r="BE1251" s="195">
        <f>IF(N1251="základní",J1251,0)</f>
        <v>0</v>
      </c>
      <c r="BF1251" s="195">
        <f>IF(N1251="snížená",J1251,0)</f>
        <v>0</v>
      </c>
      <c r="BG1251" s="195">
        <f>IF(N1251="zákl. přenesená",J1251,0)</f>
        <v>0</v>
      </c>
      <c r="BH1251" s="195">
        <f>IF(N1251="sníž. přenesená",J1251,0)</f>
        <v>0</v>
      </c>
      <c r="BI1251" s="195">
        <f>IF(N1251="nulová",J1251,0)</f>
        <v>0</v>
      </c>
      <c r="BJ1251" s="93" t="s">
        <v>79</v>
      </c>
      <c r="BK1251" s="195">
        <f>ROUND(I1251*H1251,2)</f>
        <v>0</v>
      </c>
      <c r="BL1251" s="93" t="s">
        <v>266</v>
      </c>
      <c r="BM1251" s="93" t="s">
        <v>1536</v>
      </c>
    </row>
    <row r="1252" spans="2:51" s="205" customFormat="1" ht="13.5">
      <c r="B1252" s="204"/>
      <c r="D1252" s="198" t="s">
        <v>178</v>
      </c>
      <c r="F1252" s="207" t="s">
        <v>1537</v>
      </c>
      <c r="H1252" s="208">
        <v>26.774</v>
      </c>
      <c r="L1252" s="204"/>
      <c r="M1252" s="209"/>
      <c r="N1252" s="210"/>
      <c r="O1252" s="210"/>
      <c r="P1252" s="210"/>
      <c r="Q1252" s="210"/>
      <c r="R1252" s="210"/>
      <c r="S1252" s="210"/>
      <c r="T1252" s="211"/>
      <c r="AT1252" s="206" t="s">
        <v>178</v>
      </c>
      <c r="AU1252" s="206" t="s">
        <v>81</v>
      </c>
      <c r="AV1252" s="205" t="s">
        <v>81</v>
      </c>
      <c r="AW1252" s="205" t="s">
        <v>6</v>
      </c>
      <c r="AX1252" s="205" t="s">
        <v>79</v>
      </c>
      <c r="AY1252" s="206" t="s">
        <v>169</v>
      </c>
    </row>
    <row r="1253" spans="2:65" s="103" customFormat="1" ht="16.5" customHeight="1">
      <c r="B1253" s="104"/>
      <c r="C1253" s="185">
        <f>MAX($C$106:C1252)+1</f>
        <v>282</v>
      </c>
      <c r="D1253" s="185" t="s">
        <v>171</v>
      </c>
      <c r="E1253" s="186" t="s">
        <v>1538</v>
      </c>
      <c r="F1253" s="187" t="s">
        <v>1539</v>
      </c>
      <c r="G1253" s="188" t="s">
        <v>188</v>
      </c>
      <c r="H1253" s="189">
        <v>278.85</v>
      </c>
      <c r="I1253" s="87"/>
      <c r="J1253" s="190">
        <f>ROUND(I1253*H1253,2)</f>
        <v>0</v>
      </c>
      <c r="K1253" s="187" t="s">
        <v>175</v>
      </c>
      <c r="L1253" s="104"/>
      <c r="M1253" s="191" t="s">
        <v>5</v>
      </c>
      <c r="N1253" s="192" t="s">
        <v>42</v>
      </c>
      <c r="O1253" s="105"/>
      <c r="P1253" s="193">
        <f>O1253*H1253</f>
        <v>0</v>
      </c>
      <c r="Q1253" s="193">
        <v>0.0003</v>
      </c>
      <c r="R1253" s="193">
        <f>Q1253*H1253</f>
        <v>0.083655</v>
      </c>
      <c r="S1253" s="193">
        <v>0</v>
      </c>
      <c r="T1253" s="194">
        <f>S1253*H1253</f>
        <v>0</v>
      </c>
      <c r="AR1253" s="93" t="s">
        <v>266</v>
      </c>
      <c r="AT1253" s="93" t="s">
        <v>171</v>
      </c>
      <c r="AU1253" s="93" t="s">
        <v>81</v>
      </c>
      <c r="AY1253" s="93" t="s">
        <v>169</v>
      </c>
      <c r="BE1253" s="195">
        <f>IF(N1253="základní",J1253,0)</f>
        <v>0</v>
      </c>
      <c r="BF1253" s="195">
        <f>IF(N1253="snížená",J1253,0)</f>
        <v>0</v>
      </c>
      <c r="BG1253" s="195">
        <f>IF(N1253="zákl. přenesená",J1253,0)</f>
        <v>0</v>
      </c>
      <c r="BH1253" s="195">
        <f>IF(N1253="sníž. přenesená",J1253,0)</f>
        <v>0</v>
      </c>
      <c r="BI1253" s="195">
        <f>IF(N1253="nulová",J1253,0)</f>
        <v>0</v>
      </c>
      <c r="BJ1253" s="93" t="s">
        <v>79</v>
      </c>
      <c r="BK1253" s="195">
        <f>ROUND(I1253*H1253,2)</f>
        <v>0</v>
      </c>
      <c r="BL1253" s="93" t="s">
        <v>266</v>
      </c>
      <c r="BM1253" s="93" t="s">
        <v>1540</v>
      </c>
    </row>
    <row r="1254" spans="2:51" s="197" customFormat="1" ht="13.5">
      <c r="B1254" s="196"/>
      <c r="D1254" s="198" t="s">
        <v>178</v>
      </c>
      <c r="E1254" s="199" t="s">
        <v>5</v>
      </c>
      <c r="F1254" s="200" t="s">
        <v>1541</v>
      </c>
      <c r="H1254" s="199" t="s">
        <v>5</v>
      </c>
      <c r="L1254" s="196"/>
      <c r="M1254" s="201"/>
      <c r="N1254" s="202"/>
      <c r="O1254" s="202"/>
      <c r="P1254" s="202"/>
      <c r="Q1254" s="202"/>
      <c r="R1254" s="202"/>
      <c r="S1254" s="202"/>
      <c r="T1254" s="203"/>
      <c r="AT1254" s="199" t="s">
        <v>178</v>
      </c>
      <c r="AU1254" s="199" t="s">
        <v>81</v>
      </c>
      <c r="AV1254" s="197" t="s">
        <v>79</v>
      </c>
      <c r="AW1254" s="197" t="s">
        <v>35</v>
      </c>
      <c r="AX1254" s="197" t="s">
        <v>71</v>
      </c>
      <c r="AY1254" s="199" t="s">
        <v>169</v>
      </c>
    </row>
    <row r="1255" spans="2:51" s="205" customFormat="1" ht="13.5">
      <c r="B1255" s="204"/>
      <c r="D1255" s="198" t="s">
        <v>178</v>
      </c>
      <c r="E1255" s="206" t="s">
        <v>5</v>
      </c>
      <c r="F1255" s="207" t="s">
        <v>1542</v>
      </c>
      <c r="H1255" s="208">
        <v>161.09</v>
      </c>
      <c r="L1255" s="204"/>
      <c r="M1255" s="209"/>
      <c r="N1255" s="210"/>
      <c r="O1255" s="210"/>
      <c r="P1255" s="210"/>
      <c r="Q1255" s="210"/>
      <c r="R1255" s="210"/>
      <c r="S1255" s="210"/>
      <c r="T1255" s="211"/>
      <c r="AT1255" s="206" t="s">
        <v>178</v>
      </c>
      <c r="AU1255" s="206" t="s">
        <v>81</v>
      </c>
      <c r="AV1255" s="205" t="s">
        <v>81</v>
      </c>
      <c r="AW1255" s="205" t="s">
        <v>35</v>
      </c>
      <c r="AX1255" s="205" t="s">
        <v>71</v>
      </c>
      <c r="AY1255" s="206" t="s">
        <v>169</v>
      </c>
    </row>
    <row r="1256" spans="2:51" s="197" customFormat="1" ht="13.5">
      <c r="B1256" s="196"/>
      <c r="D1256" s="198" t="s">
        <v>178</v>
      </c>
      <c r="E1256" s="199" t="s">
        <v>5</v>
      </c>
      <c r="F1256" s="200" t="s">
        <v>1543</v>
      </c>
      <c r="H1256" s="199" t="s">
        <v>5</v>
      </c>
      <c r="L1256" s="196"/>
      <c r="M1256" s="201"/>
      <c r="N1256" s="202"/>
      <c r="O1256" s="202"/>
      <c r="P1256" s="202"/>
      <c r="Q1256" s="202"/>
      <c r="R1256" s="202"/>
      <c r="S1256" s="202"/>
      <c r="T1256" s="203"/>
      <c r="AT1256" s="199" t="s">
        <v>178</v>
      </c>
      <c r="AU1256" s="199" t="s">
        <v>81</v>
      </c>
      <c r="AV1256" s="197" t="s">
        <v>79</v>
      </c>
      <c r="AW1256" s="197" t="s">
        <v>35</v>
      </c>
      <c r="AX1256" s="197" t="s">
        <v>71</v>
      </c>
      <c r="AY1256" s="199" t="s">
        <v>169</v>
      </c>
    </row>
    <row r="1257" spans="2:51" s="205" customFormat="1" ht="13.5">
      <c r="B1257" s="204"/>
      <c r="D1257" s="198" t="s">
        <v>178</v>
      </c>
      <c r="E1257" s="206" t="s">
        <v>5</v>
      </c>
      <c r="F1257" s="207" t="s">
        <v>1544</v>
      </c>
      <c r="H1257" s="208">
        <v>117.76</v>
      </c>
      <c r="L1257" s="204"/>
      <c r="M1257" s="209"/>
      <c r="N1257" s="210"/>
      <c r="O1257" s="210"/>
      <c r="P1257" s="210"/>
      <c r="Q1257" s="210"/>
      <c r="R1257" s="210"/>
      <c r="S1257" s="210"/>
      <c r="T1257" s="211"/>
      <c r="AT1257" s="206" t="s">
        <v>178</v>
      </c>
      <c r="AU1257" s="206" t="s">
        <v>81</v>
      </c>
      <c r="AV1257" s="205" t="s">
        <v>81</v>
      </c>
      <c r="AW1257" s="205" t="s">
        <v>35</v>
      </c>
      <c r="AX1257" s="205" t="s">
        <v>71</v>
      </c>
      <c r="AY1257" s="206" t="s">
        <v>169</v>
      </c>
    </row>
    <row r="1258" spans="2:51" s="213" customFormat="1" ht="13.5">
      <c r="B1258" s="212"/>
      <c r="D1258" s="198" t="s">
        <v>178</v>
      </c>
      <c r="E1258" s="214" t="s">
        <v>5</v>
      </c>
      <c r="F1258" s="215" t="s">
        <v>181</v>
      </c>
      <c r="H1258" s="216">
        <v>278.85</v>
      </c>
      <c r="L1258" s="212"/>
      <c r="M1258" s="217"/>
      <c r="N1258" s="218"/>
      <c r="O1258" s="218"/>
      <c r="P1258" s="218"/>
      <c r="Q1258" s="218"/>
      <c r="R1258" s="218"/>
      <c r="S1258" s="218"/>
      <c r="T1258" s="219"/>
      <c r="AT1258" s="214" t="s">
        <v>178</v>
      </c>
      <c r="AU1258" s="214" t="s">
        <v>81</v>
      </c>
      <c r="AV1258" s="213" t="s">
        <v>176</v>
      </c>
      <c r="AW1258" s="213" t="s">
        <v>35</v>
      </c>
      <c r="AX1258" s="213" t="s">
        <v>79</v>
      </c>
      <c r="AY1258" s="214" t="s">
        <v>169</v>
      </c>
    </row>
    <row r="1259" spans="2:65" s="103" customFormat="1" ht="25.5" customHeight="1">
      <c r="B1259" s="104"/>
      <c r="C1259" s="223">
        <f>MAX($C$106:C1258)+1</f>
        <v>283</v>
      </c>
      <c r="D1259" s="223" t="s">
        <v>397</v>
      </c>
      <c r="E1259" s="224" t="s">
        <v>1545</v>
      </c>
      <c r="F1259" s="225" t="s">
        <v>1546</v>
      </c>
      <c r="G1259" s="226" t="s">
        <v>188</v>
      </c>
      <c r="H1259" s="227">
        <v>177.199</v>
      </c>
      <c r="I1259" s="88"/>
      <c r="J1259" s="228">
        <f>ROUND(I1259*H1259,2)</f>
        <v>0</v>
      </c>
      <c r="K1259" s="225" t="s">
        <v>175</v>
      </c>
      <c r="L1259" s="229"/>
      <c r="M1259" s="230" t="s">
        <v>5</v>
      </c>
      <c r="N1259" s="231" t="s">
        <v>42</v>
      </c>
      <c r="O1259" s="105"/>
      <c r="P1259" s="193">
        <f>O1259*H1259</f>
        <v>0</v>
      </c>
      <c r="Q1259" s="193">
        <v>0.0124</v>
      </c>
      <c r="R1259" s="193">
        <f>Q1259*H1259</f>
        <v>2.1972676</v>
      </c>
      <c r="S1259" s="193">
        <v>0</v>
      </c>
      <c r="T1259" s="194">
        <f>S1259*H1259</f>
        <v>0</v>
      </c>
      <c r="AR1259" s="93" t="s">
        <v>402</v>
      </c>
      <c r="AT1259" s="93" t="s">
        <v>397</v>
      </c>
      <c r="AU1259" s="93" t="s">
        <v>81</v>
      </c>
      <c r="AY1259" s="93" t="s">
        <v>169</v>
      </c>
      <c r="BE1259" s="195">
        <f>IF(N1259="základní",J1259,0)</f>
        <v>0</v>
      </c>
      <c r="BF1259" s="195">
        <f>IF(N1259="snížená",J1259,0)</f>
        <v>0</v>
      </c>
      <c r="BG1259" s="195">
        <f>IF(N1259="zákl. přenesená",J1259,0)</f>
        <v>0</v>
      </c>
      <c r="BH1259" s="195">
        <f>IF(N1259="sníž. přenesená",J1259,0)</f>
        <v>0</v>
      </c>
      <c r="BI1259" s="195">
        <f>IF(N1259="nulová",J1259,0)</f>
        <v>0</v>
      </c>
      <c r="BJ1259" s="93" t="s">
        <v>79</v>
      </c>
      <c r="BK1259" s="195">
        <f>ROUND(I1259*H1259,2)</f>
        <v>0</v>
      </c>
      <c r="BL1259" s="93" t="s">
        <v>266</v>
      </c>
      <c r="BM1259" s="93" t="s">
        <v>1547</v>
      </c>
    </row>
    <row r="1260" spans="2:51" s="205" customFormat="1" ht="13.5">
      <c r="B1260" s="204"/>
      <c r="D1260" s="198" t="s">
        <v>178</v>
      </c>
      <c r="F1260" s="207" t="s">
        <v>1548</v>
      </c>
      <c r="H1260" s="208">
        <v>177.199</v>
      </c>
      <c r="L1260" s="204"/>
      <c r="M1260" s="209"/>
      <c r="N1260" s="210"/>
      <c r="O1260" s="210"/>
      <c r="P1260" s="210"/>
      <c r="Q1260" s="210"/>
      <c r="R1260" s="210"/>
      <c r="S1260" s="210"/>
      <c r="T1260" s="211"/>
      <c r="AT1260" s="206" t="s">
        <v>178</v>
      </c>
      <c r="AU1260" s="206" t="s">
        <v>81</v>
      </c>
      <c r="AV1260" s="205" t="s">
        <v>81</v>
      </c>
      <c r="AW1260" s="205" t="s">
        <v>6</v>
      </c>
      <c r="AX1260" s="205" t="s">
        <v>79</v>
      </c>
      <c r="AY1260" s="206" t="s">
        <v>169</v>
      </c>
    </row>
    <row r="1261" spans="2:65" s="103" customFormat="1" ht="25.5" customHeight="1">
      <c r="B1261" s="104"/>
      <c r="C1261" s="223">
        <f>MAX($C$106:C1260)+1</f>
        <v>284</v>
      </c>
      <c r="D1261" s="223" t="s">
        <v>397</v>
      </c>
      <c r="E1261" s="224" t="s">
        <v>1549</v>
      </c>
      <c r="F1261" s="225" t="s">
        <v>1550</v>
      </c>
      <c r="G1261" s="226" t="s">
        <v>188</v>
      </c>
      <c r="H1261" s="227">
        <v>123.648</v>
      </c>
      <c r="I1261" s="88"/>
      <c r="J1261" s="228">
        <f>ROUND(I1261*H1261,2)</f>
        <v>0</v>
      </c>
      <c r="K1261" s="225" t="s">
        <v>175</v>
      </c>
      <c r="L1261" s="229"/>
      <c r="M1261" s="230" t="s">
        <v>5</v>
      </c>
      <c r="N1261" s="231" t="s">
        <v>42</v>
      </c>
      <c r="O1261" s="105"/>
      <c r="P1261" s="193">
        <f>O1261*H1261</f>
        <v>0</v>
      </c>
      <c r="Q1261" s="193">
        <v>0.00287</v>
      </c>
      <c r="R1261" s="193">
        <f>Q1261*H1261</f>
        <v>0.35486976000000003</v>
      </c>
      <c r="S1261" s="193">
        <v>0</v>
      </c>
      <c r="T1261" s="194">
        <f>S1261*H1261</f>
        <v>0</v>
      </c>
      <c r="AR1261" s="93" t="s">
        <v>402</v>
      </c>
      <c r="AT1261" s="93" t="s">
        <v>397</v>
      </c>
      <c r="AU1261" s="93" t="s">
        <v>81</v>
      </c>
      <c r="AY1261" s="93" t="s">
        <v>169</v>
      </c>
      <c r="BE1261" s="195">
        <f>IF(N1261="základní",J1261,0)</f>
        <v>0</v>
      </c>
      <c r="BF1261" s="195">
        <f>IF(N1261="snížená",J1261,0)</f>
        <v>0</v>
      </c>
      <c r="BG1261" s="195">
        <f>IF(N1261="zákl. přenesená",J1261,0)</f>
        <v>0</v>
      </c>
      <c r="BH1261" s="195">
        <f>IF(N1261="sníž. přenesená",J1261,0)</f>
        <v>0</v>
      </c>
      <c r="BI1261" s="195">
        <f>IF(N1261="nulová",J1261,0)</f>
        <v>0</v>
      </c>
      <c r="BJ1261" s="93" t="s">
        <v>79</v>
      </c>
      <c r="BK1261" s="195">
        <f>ROUND(I1261*H1261,2)</f>
        <v>0</v>
      </c>
      <c r="BL1261" s="93" t="s">
        <v>266</v>
      </c>
      <c r="BM1261" s="93" t="s">
        <v>1551</v>
      </c>
    </row>
    <row r="1262" spans="2:51" s="205" customFormat="1" ht="13.5">
      <c r="B1262" s="204"/>
      <c r="D1262" s="198" t="s">
        <v>178</v>
      </c>
      <c r="F1262" s="207" t="s">
        <v>1552</v>
      </c>
      <c r="H1262" s="208">
        <v>123.648</v>
      </c>
      <c r="L1262" s="204"/>
      <c r="M1262" s="209"/>
      <c r="N1262" s="210"/>
      <c r="O1262" s="210"/>
      <c r="P1262" s="210"/>
      <c r="Q1262" s="210"/>
      <c r="R1262" s="210"/>
      <c r="S1262" s="210"/>
      <c r="T1262" s="211"/>
      <c r="AT1262" s="206" t="s">
        <v>178</v>
      </c>
      <c r="AU1262" s="206" t="s">
        <v>81</v>
      </c>
      <c r="AV1262" s="205" t="s">
        <v>81</v>
      </c>
      <c r="AW1262" s="205" t="s">
        <v>6</v>
      </c>
      <c r="AX1262" s="205" t="s">
        <v>79</v>
      </c>
      <c r="AY1262" s="206" t="s">
        <v>169</v>
      </c>
    </row>
    <row r="1263" spans="2:65" s="103" customFormat="1" ht="16.5" customHeight="1">
      <c r="B1263" s="104"/>
      <c r="C1263" s="185">
        <f>MAX($C$106:C1262)+1</f>
        <v>285</v>
      </c>
      <c r="D1263" s="185" t="s">
        <v>171</v>
      </c>
      <c r="E1263" s="186" t="s">
        <v>1553</v>
      </c>
      <c r="F1263" s="187" t="s">
        <v>1554</v>
      </c>
      <c r="G1263" s="188" t="s">
        <v>199</v>
      </c>
      <c r="H1263" s="189">
        <v>308.119</v>
      </c>
      <c r="I1263" s="87"/>
      <c r="J1263" s="190">
        <f>ROUND(I1263*H1263,2)</f>
        <v>0</v>
      </c>
      <c r="K1263" s="187" t="s">
        <v>5</v>
      </c>
      <c r="L1263" s="104"/>
      <c r="M1263" s="191" t="s">
        <v>5</v>
      </c>
      <c r="N1263" s="192" t="s">
        <v>42</v>
      </c>
      <c r="O1263" s="105"/>
      <c r="P1263" s="193">
        <f>O1263*H1263</f>
        <v>0</v>
      </c>
      <c r="Q1263" s="193">
        <v>0</v>
      </c>
      <c r="R1263" s="193">
        <f>Q1263*H1263</f>
        <v>0</v>
      </c>
      <c r="S1263" s="193">
        <v>0</v>
      </c>
      <c r="T1263" s="194">
        <f>S1263*H1263</f>
        <v>0</v>
      </c>
      <c r="AR1263" s="93" t="s">
        <v>266</v>
      </c>
      <c r="AT1263" s="93" t="s">
        <v>171</v>
      </c>
      <c r="AU1263" s="93" t="s">
        <v>81</v>
      </c>
      <c r="AY1263" s="93" t="s">
        <v>169</v>
      </c>
      <c r="BE1263" s="195">
        <f>IF(N1263="základní",J1263,0)</f>
        <v>0</v>
      </c>
      <c r="BF1263" s="195">
        <f>IF(N1263="snížená",J1263,0)</f>
        <v>0</v>
      </c>
      <c r="BG1263" s="195">
        <f>IF(N1263="zákl. přenesená",J1263,0)</f>
        <v>0</v>
      </c>
      <c r="BH1263" s="195">
        <f>IF(N1263="sníž. přenesená",J1263,0)</f>
        <v>0</v>
      </c>
      <c r="BI1263" s="195">
        <f>IF(N1263="nulová",J1263,0)</f>
        <v>0</v>
      </c>
      <c r="BJ1263" s="93" t="s">
        <v>79</v>
      </c>
      <c r="BK1263" s="195">
        <f>ROUND(I1263*H1263,2)</f>
        <v>0</v>
      </c>
      <c r="BL1263" s="93" t="s">
        <v>266</v>
      </c>
      <c r="BM1263" s="93" t="s">
        <v>1555</v>
      </c>
    </row>
    <row r="1264" spans="2:51" s="197" customFormat="1" ht="13.5">
      <c r="B1264" s="196"/>
      <c r="D1264" s="198" t="s">
        <v>178</v>
      </c>
      <c r="E1264" s="199" t="s">
        <v>5</v>
      </c>
      <c r="F1264" s="200" t="s">
        <v>1556</v>
      </c>
      <c r="H1264" s="199" t="s">
        <v>5</v>
      </c>
      <c r="L1264" s="196"/>
      <c r="M1264" s="201"/>
      <c r="N1264" s="202"/>
      <c r="O1264" s="202"/>
      <c r="P1264" s="202"/>
      <c r="Q1264" s="202"/>
      <c r="R1264" s="202"/>
      <c r="S1264" s="202"/>
      <c r="T1264" s="203"/>
      <c r="AT1264" s="199" t="s">
        <v>178</v>
      </c>
      <c r="AU1264" s="199" t="s">
        <v>81</v>
      </c>
      <c r="AV1264" s="197" t="s">
        <v>79</v>
      </c>
      <c r="AW1264" s="197" t="s">
        <v>35</v>
      </c>
      <c r="AX1264" s="197" t="s">
        <v>71</v>
      </c>
      <c r="AY1264" s="199" t="s">
        <v>169</v>
      </c>
    </row>
    <row r="1265" spans="2:51" s="205" customFormat="1" ht="27">
      <c r="B1265" s="204"/>
      <c r="D1265" s="198" t="s">
        <v>178</v>
      </c>
      <c r="E1265" s="206" t="s">
        <v>5</v>
      </c>
      <c r="F1265" s="207" t="s">
        <v>1557</v>
      </c>
      <c r="H1265" s="208">
        <v>308.119</v>
      </c>
      <c r="L1265" s="204"/>
      <c r="M1265" s="209"/>
      <c r="N1265" s="210"/>
      <c r="O1265" s="210"/>
      <c r="P1265" s="210"/>
      <c r="Q1265" s="210"/>
      <c r="R1265" s="210"/>
      <c r="S1265" s="210"/>
      <c r="T1265" s="211"/>
      <c r="AT1265" s="206" t="s">
        <v>178</v>
      </c>
      <c r="AU1265" s="206" t="s">
        <v>81</v>
      </c>
      <c r="AV1265" s="205" t="s">
        <v>81</v>
      </c>
      <c r="AW1265" s="205" t="s">
        <v>35</v>
      </c>
      <c r="AX1265" s="205" t="s">
        <v>71</v>
      </c>
      <c r="AY1265" s="206" t="s">
        <v>169</v>
      </c>
    </row>
    <row r="1266" spans="2:51" s="213" customFormat="1" ht="13.5">
      <c r="B1266" s="212"/>
      <c r="D1266" s="198" t="s">
        <v>178</v>
      </c>
      <c r="E1266" s="214" t="s">
        <v>5</v>
      </c>
      <c r="F1266" s="215" t="s">
        <v>181</v>
      </c>
      <c r="H1266" s="216">
        <v>308.119</v>
      </c>
      <c r="L1266" s="212"/>
      <c r="M1266" s="217"/>
      <c r="N1266" s="218"/>
      <c r="O1266" s="218"/>
      <c r="P1266" s="218"/>
      <c r="Q1266" s="218"/>
      <c r="R1266" s="218"/>
      <c r="S1266" s="218"/>
      <c r="T1266" s="219"/>
      <c r="AT1266" s="214" t="s">
        <v>178</v>
      </c>
      <c r="AU1266" s="214" t="s">
        <v>81</v>
      </c>
      <c r="AV1266" s="213" t="s">
        <v>176</v>
      </c>
      <c r="AW1266" s="213" t="s">
        <v>35</v>
      </c>
      <c r="AX1266" s="213" t="s">
        <v>79</v>
      </c>
      <c r="AY1266" s="214" t="s">
        <v>169</v>
      </c>
    </row>
    <row r="1267" spans="2:65" s="103" customFormat="1" ht="16.5" customHeight="1">
      <c r="B1267" s="104"/>
      <c r="C1267" s="185">
        <f>MAX($C$106:C1266)+1</f>
        <v>286</v>
      </c>
      <c r="D1267" s="185" t="s">
        <v>171</v>
      </c>
      <c r="E1267" s="186" t="s">
        <v>1558</v>
      </c>
      <c r="F1267" s="187" t="s">
        <v>1559</v>
      </c>
      <c r="G1267" s="188" t="s">
        <v>199</v>
      </c>
      <c r="H1267" s="189">
        <v>36</v>
      </c>
      <c r="I1267" s="87"/>
      <c r="J1267" s="190">
        <f>ROUND(I1267*H1267,2)</f>
        <v>0</v>
      </c>
      <c r="K1267" s="187" t="s">
        <v>5</v>
      </c>
      <c r="L1267" s="104"/>
      <c r="M1267" s="191" t="s">
        <v>5</v>
      </c>
      <c r="N1267" s="192" t="s">
        <v>42</v>
      </c>
      <c r="O1267" s="105"/>
      <c r="P1267" s="193">
        <f>O1267*H1267</f>
        <v>0</v>
      </c>
      <c r="Q1267" s="193">
        <v>0</v>
      </c>
      <c r="R1267" s="193">
        <f>Q1267*H1267</f>
        <v>0</v>
      </c>
      <c r="S1267" s="193">
        <v>0</v>
      </c>
      <c r="T1267" s="194">
        <f>S1267*H1267</f>
        <v>0</v>
      </c>
      <c r="AR1267" s="93" t="s">
        <v>266</v>
      </c>
      <c r="AT1267" s="93" t="s">
        <v>171</v>
      </c>
      <c r="AU1267" s="93" t="s">
        <v>81</v>
      </c>
      <c r="AY1267" s="93" t="s">
        <v>169</v>
      </c>
      <c r="BE1267" s="195">
        <f>IF(N1267="základní",J1267,0)</f>
        <v>0</v>
      </c>
      <c r="BF1267" s="195">
        <f>IF(N1267="snížená",J1267,0)</f>
        <v>0</v>
      </c>
      <c r="BG1267" s="195">
        <f>IF(N1267="zákl. přenesená",J1267,0)</f>
        <v>0</v>
      </c>
      <c r="BH1267" s="195">
        <f>IF(N1267="sníž. přenesená",J1267,0)</f>
        <v>0</v>
      </c>
      <c r="BI1267" s="195">
        <f>IF(N1267="nulová",J1267,0)</f>
        <v>0</v>
      </c>
      <c r="BJ1267" s="93" t="s">
        <v>79</v>
      </c>
      <c r="BK1267" s="195">
        <f>ROUND(I1267*H1267,2)</f>
        <v>0</v>
      </c>
      <c r="BL1267" s="93" t="s">
        <v>266</v>
      </c>
      <c r="BM1267" s="93" t="s">
        <v>1560</v>
      </c>
    </row>
    <row r="1268" spans="2:51" s="197" customFormat="1" ht="13.5">
      <c r="B1268" s="196"/>
      <c r="D1268" s="198" t="s">
        <v>178</v>
      </c>
      <c r="E1268" s="199" t="s">
        <v>5</v>
      </c>
      <c r="F1268" s="200" t="s">
        <v>1561</v>
      </c>
      <c r="H1268" s="199" t="s">
        <v>5</v>
      </c>
      <c r="L1268" s="196"/>
      <c r="M1268" s="201"/>
      <c r="N1268" s="202"/>
      <c r="O1268" s="202"/>
      <c r="P1268" s="202"/>
      <c r="Q1268" s="202"/>
      <c r="R1268" s="202"/>
      <c r="S1268" s="202"/>
      <c r="T1268" s="203"/>
      <c r="AT1268" s="199" t="s">
        <v>178</v>
      </c>
      <c r="AU1268" s="199" t="s">
        <v>81</v>
      </c>
      <c r="AV1268" s="197" t="s">
        <v>79</v>
      </c>
      <c r="AW1268" s="197" t="s">
        <v>35</v>
      </c>
      <c r="AX1268" s="197" t="s">
        <v>71</v>
      </c>
      <c r="AY1268" s="199" t="s">
        <v>169</v>
      </c>
    </row>
    <row r="1269" spans="2:51" s="205" customFormat="1" ht="13.5">
      <c r="B1269" s="204"/>
      <c r="D1269" s="198" t="s">
        <v>178</v>
      </c>
      <c r="E1269" s="206" t="s">
        <v>5</v>
      </c>
      <c r="F1269" s="207" t="s">
        <v>1562</v>
      </c>
      <c r="H1269" s="208">
        <v>36</v>
      </c>
      <c r="L1269" s="204"/>
      <c r="M1269" s="209"/>
      <c r="N1269" s="210"/>
      <c r="O1269" s="210"/>
      <c r="P1269" s="210"/>
      <c r="Q1269" s="210"/>
      <c r="R1269" s="210"/>
      <c r="S1269" s="210"/>
      <c r="T1269" s="211"/>
      <c r="AT1269" s="206" t="s">
        <v>178</v>
      </c>
      <c r="AU1269" s="206" t="s">
        <v>81</v>
      </c>
      <c r="AV1269" s="205" t="s">
        <v>81</v>
      </c>
      <c r="AW1269" s="205" t="s">
        <v>35</v>
      </c>
      <c r="AX1269" s="205" t="s">
        <v>79</v>
      </c>
      <c r="AY1269" s="206" t="s">
        <v>169</v>
      </c>
    </row>
    <row r="1270" spans="2:51" s="213" customFormat="1" ht="13.5">
      <c r="B1270" s="212"/>
      <c r="D1270" s="198" t="s">
        <v>178</v>
      </c>
      <c r="E1270" s="214" t="s">
        <v>5</v>
      </c>
      <c r="F1270" s="215" t="s">
        <v>181</v>
      </c>
      <c r="H1270" s="216">
        <v>36</v>
      </c>
      <c r="L1270" s="212"/>
      <c r="M1270" s="217"/>
      <c r="N1270" s="218"/>
      <c r="O1270" s="218"/>
      <c r="P1270" s="218"/>
      <c r="Q1270" s="218"/>
      <c r="R1270" s="218"/>
      <c r="S1270" s="218"/>
      <c r="T1270" s="219"/>
      <c r="AT1270" s="214" t="s">
        <v>178</v>
      </c>
      <c r="AU1270" s="214" t="s">
        <v>81</v>
      </c>
      <c r="AV1270" s="213" t="s">
        <v>176</v>
      </c>
      <c r="AW1270" s="213" t="s">
        <v>35</v>
      </c>
      <c r="AX1270" s="213" t="s">
        <v>71</v>
      </c>
      <c r="AY1270" s="214" t="s">
        <v>169</v>
      </c>
    </row>
    <row r="1271" spans="2:65" s="103" customFormat="1" ht="16.5" customHeight="1">
      <c r="B1271" s="104"/>
      <c r="C1271" s="185">
        <f>MAX($C$106:C1270)+1</f>
        <v>287</v>
      </c>
      <c r="D1271" s="185" t="s">
        <v>171</v>
      </c>
      <c r="E1271" s="186" t="s">
        <v>1563</v>
      </c>
      <c r="F1271" s="187" t="s">
        <v>1564</v>
      </c>
      <c r="G1271" s="188" t="s">
        <v>199</v>
      </c>
      <c r="H1271" s="189">
        <v>28.26</v>
      </c>
      <c r="I1271" s="87"/>
      <c r="J1271" s="190">
        <f>ROUND(I1271*H1271,2)</f>
        <v>0</v>
      </c>
      <c r="K1271" s="187" t="s">
        <v>5</v>
      </c>
      <c r="L1271" s="104"/>
      <c r="M1271" s="191" t="s">
        <v>5</v>
      </c>
      <c r="N1271" s="192" t="s">
        <v>42</v>
      </c>
      <c r="O1271" s="105"/>
      <c r="P1271" s="193">
        <f>O1271*H1271</f>
        <v>0</v>
      </c>
      <c r="Q1271" s="193">
        <v>0</v>
      </c>
      <c r="R1271" s="193">
        <f>Q1271*H1271</f>
        <v>0</v>
      </c>
      <c r="S1271" s="193">
        <v>0</v>
      </c>
      <c r="T1271" s="194">
        <f>S1271*H1271</f>
        <v>0</v>
      </c>
      <c r="AR1271" s="93" t="s">
        <v>266</v>
      </c>
      <c r="AT1271" s="93" t="s">
        <v>171</v>
      </c>
      <c r="AU1271" s="93" t="s">
        <v>81</v>
      </c>
      <c r="AY1271" s="93" t="s">
        <v>169</v>
      </c>
      <c r="BE1271" s="195">
        <f>IF(N1271="základní",J1271,0)</f>
        <v>0</v>
      </c>
      <c r="BF1271" s="195">
        <f>IF(N1271="snížená",J1271,0)</f>
        <v>0</v>
      </c>
      <c r="BG1271" s="195">
        <f>IF(N1271="zákl. přenesená",J1271,0)</f>
        <v>0</v>
      </c>
      <c r="BH1271" s="195">
        <f>IF(N1271="sníž. přenesená",J1271,0)</f>
        <v>0</v>
      </c>
      <c r="BI1271" s="195">
        <f>IF(N1271="nulová",J1271,0)</f>
        <v>0</v>
      </c>
      <c r="BJ1271" s="93" t="s">
        <v>79</v>
      </c>
      <c r="BK1271" s="195">
        <f>ROUND(I1271*H1271,2)</f>
        <v>0</v>
      </c>
      <c r="BL1271" s="93" t="s">
        <v>266</v>
      </c>
      <c r="BM1271" s="93" t="s">
        <v>1565</v>
      </c>
    </row>
    <row r="1272" spans="2:51" s="197" customFormat="1" ht="13.5">
      <c r="B1272" s="196"/>
      <c r="D1272" s="198" t="s">
        <v>178</v>
      </c>
      <c r="E1272" s="199" t="s">
        <v>5</v>
      </c>
      <c r="F1272" s="200" t="s">
        <v>1566</v>
      </c>
      <c r="H1272" s="199" t="s">
        <v>5</v>
      </c>
      <c r="L1272" s="196"/>
      <c r="M1272" s="201"/>
      <c r="N1272" s="202"/>
      <c r="O1272" s="202"/>
      <c r="P1272" s="202"/>
      <c r="Q1272" s="202"/>
      <c r="R1272" s="202"/>
      <c r="S1272" s="202"/>
      <c r="T1272" s="203"/>
      <c r="AT1272" s="199" t="s">
        <v>178</v>
      </c>
      <c r="AU1272" s="199" t="s">
        <v>81</v>
      </c>
      <c r="AV1272" s="197" t="s">
        <v>79</v>
      </c>
      <c r="AW1272" s="197" t="s">
        <v>35</v>
      </c>
      <c r="AX1272" s="197" t="s">
        <v>71</v>
      </c>
      <c r="AY1272" s="199" t="s">
        <v>169</v>
      </c>
    </row>
    <row r="1273" spans="2:51" s="205" customFormat="1" ht="13.5">
      <c r="B1273" s="204"/>
      <c r="D1273" s="198" t="s">
        <v>178</v>
      </c>
      <c r="E1273" s="206" t="s">
        <v>5</v>
      </c>
      <c r="F1273" s="207" t="s">
        <v>1567</v>
      </c>
      <c r="H1273" s="208">
        <v>28.26</v>
      </c>
      <c r="L1273" s="204"/>
      <c r="M1273" s="209"/>
      <c r="N1273" s="210"/>
      <c r="O1273" s="210"/>
      <c r="P1273" s="210"/>
      <c r="Q1273" s="210"/>
      <c r="R1273" s="210"/>
      <c r="S1273" s="210"/>
      <c r="T1273" s="211"/>
      <c r="AT1273" s="206" t="s">
        <v>178</v>
      </c>
      <c r="AU1273" s="206" t="s">
        <v>81</v>
      </c>
      <c r="AV1273" s="205" t="s">
        <v>81</v>
      </c>
      <c r="AW1273" s="205" t="s">
        <v>35</v>
      </c>
      <c r="AX1273" s="205" t="s">
        <v>79</v>
      </c>
      <c r="AY1273" s="206" t="s">
        <v>169</v>
      </c>
    </row>
    <row r="1274" spans="2:51" s="213" customFormat="1" ht="13.5">
      <c r="B1274" s="212"/>
      <c r="D1274" s="198" t="s">
        <v>178</v>
      </c>
      <c r="E1274" s="214" t="s">
        <v>5</v>
      </c>
      <c r="F1274" s="215" t="s">
        <v>181</v>
      </c>
      <c r="H1274" s="216">
        <v>28.26</v>
      </c>
      <c r="L1274" s="212"/>
      <c r="M1274" s="217"/>
      <c r="N1274" s="218"/>
      <c r="O1274" s="218"/>
      <c r="P1274" s="218"/>
      <c r="Q1274" s="218"/>
      <c r="R1274" s="218"/>
      <c r="S1274" s="218"/>
      <c r="T1274" s="219"/>
      <c r="AT1274" s="214" t="s">
        <v>178</v>
      </c>
      <c r="AU1274" s="214" t="s">
        <v>81</v>
      </c>
      <c r="AV1274" s="213" t="s">
        <v>176</v>
      </c>
      <c r="AW1274" s="213" t="s">
        <v>35</v>
      </c>
      <c r="AX1274" s="213" t="s">
        <v>71</v>
      </c>
      <c r="AY1274" s="214" t="s">
        <v>169</v>
      </c>
    </row>
    <row r="1275" spans="2:65" s="103" customFormat="1" ht="38.25" customHeight="1">
      <c r="B1275" s="104"/>
      <c r="C1275" s="185">
        <f>MAX($C$106:C1274)+1</f>
        <v>288</v>
      </c>
      <c r="D1275" s="185" t="s">
        <v>171</v>
      </c>
      <c r="E1275" s="186" t="s">
        <v>1568</v>
      </c>
      <c r="F1275" s="187" t="s">
        <v>1569</v>
      </c>
      <c r="G1275" s="188" t="s">
        <v>315</v>
      </c>
      <c r="H1275" s="189">
        <v>4.07</v>
      </c>
      <c r="I1275" s="87"/>
      <c r="J1275" s="190">
        <f>ROUND(I1275*H1275,2)</f>
        <v>0</v>
      </c>
      <c r="K1275" s="187" t="s">
        <v>175</v>
      </c>
      <c r="L1275" s="104"/>
      <c r="M1275" s="191" t="s">
        <v>5</v>
      </c>
      <c r="N1275" s="192" t="s">
        <v>42</v>
      </c>
      <c r="O1275" s="105"/>
      <c r="P1275" s="193">
        <f>O1275*H1275</f>
        <v>0</v>
      </c>
      <c r="Q1275" s="193">
        <v>0</v>
      </c>
      <c r="R1275" s="193">
        <f>Q1275*H1275</f>
        <v>0</v>
      </c>
      <c r="S1275" s="193">
        <v>0</v>
      </c>
      <c r="T1275" s="194">
        <f>S1275*H1275</f>
        <v>0</v>
      </c>
      <c r="AR1275" s="93" t="s">
        <v>266</v>
      </c>
      <c r="AT1275" s="93" t="s">
        <v>171</v>
      </c>
      <c r="AU1275" s="93" t="s">
        <v>81</v>
      </c>
      <c r="AY1275" s="93" t="s">
        <v>169</v>
      </c>
      <c r="BE1275" s="195">
        <f>IF(N1275="základní",J1275,0)</f>
        <v>0</v>
      </c>
      <c r="BF1275" s="195">
        <f>IF(N1275="snížená",J1275,0)</f>
        <v>0</v>
      </c>
      <c r="BG1275" s="195">
        <f>IF(N1275="zákl. přenesená",J1275,0)</f>
        <v>0</v>
      </c>
      <c r="BH1275" s="195">
        <f>IF(N1275="sníž. přenesená",J1275,0)</f>
        <v>0</v>
      </c>
      <c r="BI1275" s="195">
        <f>IF(N1275="nulová",J1275,0)</f>
        <v>0</v>
      </c>
      <c r="BJ1275" s="93" t="s">
        <v>79</v>
      </c>
      <c r="BK1275" s="195">
        <f>ROUND(I1275*H1275,2)</f>
        <v>0</v>
      </c>
      <c r="BL1275" s="93" t="s">
        <v>266</v>
      </c>
      <c r="BM1275" s="93" t="s">
        <v>1570</v>
      </c>
    </row>
    <row r="1276" spans="2:47" s="103" customFormat="1" ht="121.5">
      <c r="B1276" s="104"/>
      <c r="D1276" s="198" t="s">
        <v>207</v>
      </c>
      <c r="F1276" s="220" t="s">
        <v>1397</v>
      </c>
      <c r="L1276" s="104"/>
      <c r="M1276" s="221"/>
      <c r="N1276" s="105"/>
      <c r="O1276" s="105"/>
      <c r="P1276" s="105"/>
      <c r="Q1276" s="105"/>
      <c r="R1276" s="105"/>
      <c r="S1276" s="105"/>
      <c r="T1276" s="222"/>
      <c r="AT1276" s="93" t="s">
        <v>207</v>
      </c>
      <c r="AU1276" s="93" t="s">
        <v>81</v>
      </c>
    </row>
    <row r="1277" spans="2:63" s="173" customFormat="1" ht="29.85" customHeight="1">
      <c r="B1277" s="172"/>
      <c r="D1277" s="174" t="s">
        <v>70</v>
      </c>
      <c r="E1277" s="183" t="s">
        <v>1571</v>
      </c>
      <c r="F1277" s="183" t="s">
        <v>1572</v>
      </c>
      <c r="J1277" s="184">
        <f>BK1277</f>
        <v>0</v>
      </c>
      <c r="L1277" s="172"/>
      <c r="M1277" s="177"/>
      <c r="N1277" s="178"/>
      <c r="O1277" s="178"/>
      <c r="P1277" s="179">
        <f>SUM(P1278:P1289)</f>
        <v>0</v>
      </c>
      <c r="Q1277" s="178"/>
      <c r="R1277" s="179">
        <f>SUM(R1278:R1289)</f>
        <v>0.58730412</v>
      </c>
      <c r="S1277" s="178"/>
      <c r="T1277" s="180">
        <f>SUM(T1278:T1289)</f>
        <v>0</v>
      </c>
      <c r="AR1277" s="174" t="s">
        <v>81</v>
      </c>
      <c r="AT1277" s="181" t="s">
        <v>70</v>
      </c>
      <c r="AU1277" s="181" t="s">
        <v>79</v>
      </c>
      <c r="AY1277" s="174" t="s">
        <v>169</v>
      </c>
      <c r="BK1277" s="182">
        <f>SUM(BK1278:BK1289)</f>
        <v>0</v>
      </c>
    </row>
    <row r="1278" spans="2:65" s="103" customFormat="1" ht="16.5" customHeight="1">
      <c r="B1278" s="104"/>
      <c r="C1278" s="185">
        <f>MAX($C$106:C1277)+1</f>
        <v>289</v>
      </c>
      <c r="D1278" s="185" t="s">
        <v>171</v>
      </c>
      <c r="E1278" s="186" t="s">
        <v>1573</v>
      </c>
      <c r="F1278" s="187" t="s">
        <v>1574</v>
      </c>
      <c r="G1278" s="188" t="s">
        <v>188</v>
      </c>
      <c r="H1278" s="189">
        <v>109.77</v>
      </c>
      <c r="I1278" s="87"/>
      <c r="J1278" s="190">
        <f>ROUND(I1278*H1278,2)</f>
        <v>0</v>
      </c>
      <c r="K1278" s="187" t="s">
        <v>175</v>
      </c>
      <c r="L1278" s="104"/>
      <c r="M1278" s="191" t="s">
        <v>5</v>
      </c>
      <c r="N1278" s="192" t="s">
        <v>42</v>
      </c>
      <c r="O1278" s="105"/>
      <c r="P1278" s="193">
        <f>O1278*H1278</f>
        <v>0</v>
      </c>
      <c r="Q1278" s="193">
        <v>0</v>
      </c>
      <c r="R1278" s="193">
        <f>Q1278*H1278</f>
        <v>0</v>
      </c>
      <c r="S1278" s="193">
        <v>0</v>
      </c>
      <c r="T1278" s="194">
        <f>S1278*H1278</f>
        <v>0</v>
      </c>
      <c r="AR1278" s="93" t="s">
        <v>266</v>
      </c>
      <c r="AT1278" s="93" t="s">
        <v>171</v>
      </c>
      <c r="AU1278" s="93" t="s">
        <v>81</v>
      </c>
      <c r="AY1278" s="93" t="s">
        <v>169</v>
      </c>
      <c r="BE1278" s="195">
        <f>IF(N1278="základní",J1278,0)</f>
        <v>0</v>
      </c>
      <c r="BF1278" s="195">
        <f>IF(N1278="snížená",J1278,0)</f>
        <v>0</v>
      </c>
      <c r="BG1278" s="195">
        <f>IF(N1278="zákl. přenesená",J1278,0)</f>
        <v>0</v>
      </c>
      <c r="BH1278" s="195">
        <f>IF(N1278="sníž. přenesená",J1278,0)</f>
        <v>0</v>
      </c>
      <c r="BI1278" s="195">
        <f>IF(N1278="nulová",J1278,0)</f>
        <v>0</v>
      </c>
      <c r="BJ1278" s="93" t="s">
        <v>79</v>
      </c>
      <c r="BK1278" s="195">
        <f>ROUND(I1278*H1278,2)</f>
        <v>0</v>
      </c>
      <c r="BL1278" s="93" t="s">
        <v>266</v>
      </c>
      <c r="BM1278" s="93" t="s">
        <v>1575</v>
      </c>
    </row>
    <row r="1279" spans="2:65" s="103" customFormat="1" ht="16.5" customHeight="1">
      <c r="B1279" s="104"/>
      <c r="C1279" s="185">
        <f>MAX($C$106:C1278)+1</f>
        <v>290</v>
      </c>
      <c r="D1279" s="185" t="s">
        <v>171</v>
      </c>
      <c r="E1279" s="186" t="s">
        <v>1576</v>
      </c>
      <c r="F1279" s="187" t="s">
        <v>1577</v>
      </c>
      <c r="G1279" s="188" t="s">
        <v>188</v>
      </c>
      <c r="H1279" s="189">
        <v>109.77</v>
      </c>
      <c r="I1279" s="87"/>
      <c r="J1279" s="190">
        <f>ROUND(I1279*H1279,2)</f>
        <v>0</v>
      </c>
      <c r="K1279" s="187" t="s">
        <v>175</v>
      </c>
      <c r="L1279" s="104"/>
      <c r="M1279" s="191" t="s">
        <v>5</v>
      </c>
      <c r="N1279" s="192" t="s">
        <v>42</v>
      </c>
      <c r="O1279" s="105"/>
      <c r="P1279" s="193">
        <f>O1279*H1279</f>
        <v>0</v>
      </c>
      <c r="Q1279" s="193">
        <v>0</v>
      </c>
      <c r="R1279" s="193">
        <f>Q1279*H1279</f>
        <v>0</v>
      </c>
      <c r="S1279" s="193">
        <v>0</v>
      </c>
      <c r="T1279" s="194">
        <f>S1279*H1279</f>
        <v>0</v>
      </c>
      <c r="AR1279" s="93" t="s">
        <v>266</v>
      </c>
      <c r="AT1279" s="93" t="s">
        <v>171</v>
      </c>
      <c r="AU1279" s="93" t="s">
        <v>81</v>
      </c>
      <c r="AY1279" s="93" t="s">
        <v>169</v>
      </c>
      <c r="BE1279" s="195">
        <f>IF(N1279="základní",J1279,0)</f>
        <v>0</v>
      </c>
      <c r="BF1279" s="195">
        <f>IF(N1279="snížená",J1279,0)</f>
        <v>0</v>
      </c>
      <c r="BG1279" s="195">
        <f>IF(N1279="zákl. přenesená",J1279,0)</f>
        <v>0</v>
      </c>
      <c r="BH1279" s="195">
        <f>IF(N1279="sníž. přenesená",J1279,0)</f>
        <v>0</v>
      </c>
      <c r="BI1279" s="195">
        <f>IF(N1279="nulová",J1279,0)</f>
        <v>0</v>
      </c>
      <c r="BJ1279" s="93" t="s">
        <v>79</v>
      </c>
      <c r="BK1279" s="195">
        <f>ROUND(I1279*H1279,2)</f>
        <v>0</v>
      </c>
      <c r="BL1279" s="93" t="s">
        <v>266</v>
      </c>
      <c r="BM1279" s="93" t="s">
        <v>1578</v>
      </c>
    </row>
    <row r="1280" spans="2:65" s="103" customFormat="1" ht="25.5" customHeight="1">
      <c r="B1280" s="104"/>
      <c r="C1280" s="185">
        <f>MAX($C$106:C1279)+1</f>
        <v>291</v>
      </c>
      <c r="D1280" s="185" t="s">
        <v>171</v>
      </c>
      <c r="E1280" s="186" t="s">
        <v>1579</v>
      </c>
      <c r="F1280" s="187" t="s">
        <v>1580</v>
      </c>
      <c r="G1280" s="188" t="s">
        <v>199</v>
      </c>
      <c r="H1280" s="189">
        <v>43.224</v>
      </c>
      <c r="I1280" s="87"/>
      <c r="J1280" s="190">
        <f>ROUND(I1280*H1280,2)</f>
        <v>0</v>
      </c>
      <c r="K1280" s="187" t="s">
        <v>175</v>
      </c>
      <c r="L1280" s="104"/>
      <c r="M1280" s="191" t="s">
        <v>5</v>
      </c>
      <c r="N1280" s="192" t="s">
        <v>42</v>
      </c>
      <c r="O1280" s="105"/>
      <c r="P1280" s="193">
        <f>O1280*H1280</f>
        <v>0</v>
      </c>
      <c r="Q1280" s="193">
        <v>2E-05</v>
      </c>
      <c r="R1280" s="193">
        <f>Q1280*H1280</f>
        <v>0.00086448</v>
      </c>
      <c r="S1280" s="193">
        <v>0</v>
      </c>
      <c r="T1280" s="194">
        <f>S1280*H1280</f>
        <v>0</v>
      </c>
      <c r="AR1280" s="93" t="s">
        <v>266</v>
      </c>
      <c r="AT1280" s="93" t="s">
        <v>171</v>
      </c>
      <c r="AU1280" s="93" t="s">
        <v>81</v>
      </c>
      <c r="AY1280" s="93" t="s">
        <v>169</v>
      </c>
      <c r="BE1280" s="195">
        <f>IF(N1280="základní",J1280,0)</f>
        <v>0</v>
      </c>
      <c r="BF1280" s="195">
        <f>IF(N1280="snížená",J1280,0)</f>
        <v>0</v>
      </c>
      <c r="BG1280" s="195">
        <f>IF(N1280="zákl. přenesená",J1280,0)</f>
        <v>0</v>
      </c>
      <c r="BH1280" s="195">
        <f>IF(N1280="sníž. přenesená",J1280,0)</f>
        <v>0</v>
      </c>
      <c r="BI1280" s="195">
        <f>IF(N1280="nulová",J1280,0)</f>
        <v>0</v>
      </c>
      <c r="BJ1280" s="93" t="s">
        <v>79</v>
      </c>
      <c r="BK1280" s="195">
        <f>ROUND(I1280*H1280,2)</f>
        <v>0</v>
      </c>
      <c r="BL1280" s="93" t="s">
        <v>266</v>
      </c>
      <c r="BM1280" s="93" t="s">
        <v>1581</v>
      </c>
    </row>
    <row r="1281" spans="2:65" s="103" customFormat="1" ht="16.5" customHeight="1">
      <c r="B1281" s="104"/>
      <c r="C1281" s="185">
        <f>MAX($C$106:C1280)+1</f>
        <v>292</v>
      </c>
      <c r="D1281" s="185" t="s">
        <v>171</v>
      </c>
      <c r="E1281" s="186" t="s">
        <v>1582</v>
      </c>
      <c r="F1281" s="187" t="s">
        <v>1583</v>
      </c>
      <c r="G1281" s="188" t="s">
        <v>188</v>
      </c>
      <c r="H1281" s="189">
        <v>109.77</v>
      </c>
      <c r="I1281" s="87"/>
      <c r="J1281" s="190">
        <f>ROUND(I1281*H1281,2)</f>
        <v>0</v>
      </c>
      <c r="K1281" s="187" t="s">
        <v>175</v>
      </c>
      <c r="L1281" s="104"/>
      <c r="M1281" s="191" t="s">
        <v>5</v>
      </c>
      <c r="N1281" s="192" t="s">
        <v>42</v>
      </c>
      <c r="O1281" s="105"/>
      <c r="P1281" s="193">
        <f>O1281*H1281</f>
        <v>0</v>
      </c>
      <c r="Q1281" s="193">
        <v>0.00054</v>
      </c>
      <c r="R1281" s="193">
        <f>Q1281*H1281</f>
        <v>0.0592758</v>
      </c>
      <c r="S1281" s="193">
        <v>0</v>
      </c>
      <c r="T1281" s="194">
        <f>S1281*H1281</f>
        <v>0</v>
      </c>
      <c r="AR1281" s="93" t="s">
        <v>266</v>
      </c>
      <c r="AT1281" s="93" t="s">
        <v>171</v>
      </c>
      <c r="AU1281" s="93" t="s">
        <v>81</v>
      </c>
      <c r="AY1281" s="93" t="s">
        <v>169</v>
      </c>
      <c r="BE1281" s="195">
        <f>IF(N1281="základní",J1281,0)</f>
        <v>0</v>
      </c>
      <c r="BF1281" s="195">
        <f>IF(N1281="snížená",J1281,0)</f>
        <v>0</v>
      </c>
      <c r="BG1281" s="195">
        <f>IF(N1281="zákl. přenesená",J1281,0)</f>
        <v>0</v>
      </c>
      <c r="BH1281" s="195">
        <f>IF(N1281="sníž. přenesená",J1281,0)</f>
        <v>0</v>
      </c>
      <c r="BI1281" s="195">
        <f>IF(N1281="nulová",J1281,0)</f>
        <v>0</v>
      </c>
      <c r="BJ1281" s="93" t="s">
        <v>79</v>
      </c>
      <c r="BK1281" s="195">
        <f>ROUND(I1281*H1281,2)</f>
        <v>0</v>
      </c>
      <c r="BL1281" s="93" t="s">
        <v>266</v>
      </c>
      <c r="BM1281" s="93" t="s">
        <v>1584</v>
      </c>
    </row>
    <row r="1282" spans="2:51" s="205" customFormat="1" ht="13.5">
      <c r="B1282" s="204"/>
      <c r="D1282" s="198" t="s">
        <v>178</v>
      </c>
      <c r="E1282" s="206" t="s">
        <v>5</v>
      </c>
      <c r="F1282" s="207" t="s">
        <v>1585</v>
      </c>
      <c r="H1282" s="208">
        <v>109.77</v>
      </c>
      <c r="L1282" s="204"/>
      <c r="M1282" s="209"/>
      <c r="N1282" s="210"/>
      <c r="O1282" s="210"/>
      <c r="P1282" s="210"/>
      <c r="Q1282" s="210"/>
      <c r="R1282" s="210"/>
      <c r="S1282" s="210"/>
      <c r="T1282" s="211"/>
      <c r="AT1282" s="206" t="s">
        <v>178</v>
      </c>
      <c r="AU1282" s="206" t="s">
        <v>81</v>
      </c>
      <c r="AV1282" s="205" t="s">
        <v>81</v>
      </c>
      <c r="AW1282" s="205" t="s">
        <v>35</v>
      </c>
      <c r="AX1282" s="205" t="s">
        <v>71</v>
      </c>
      <c r="AY1282" s="206" t="s">
        <v>169</v>
      </c>
    </row>
    <row r="1283" spans="2:51" s="213" customFormat="1" ht="13.5">
      <c r="B1283" s="212"/>
      <c r="D1283" s="198" t="s">
        <v>178</v>
      </c>
      <c r="E1283" s="214" t="s">
        <v>5</v>
      </c>
      <c r="F1283" s="215" t="s">
        <v>181</v>
      </c>
      <c r="H1283" s="216">
        <v>109.77</v>
      </c>
      <c r="L1283" s="212"/>
      <c r="M1283" s="217"/>
      <c r="N1283" s="218"/>
      <c r="O1283" s="218"/>
      <c r="P1283" s="218"/>
      <c r="Q1283" s="218"/>
      <c r="R1283" s="218"/>
      <c r="S1283" s="218"/>
      <c r="T1283" s="219"/>
      <c r="AT1283" s="214" t="s">
        <v>178</v>
      </c>
      <c r="AU1283" s="214" t="s">
        <v>81</v>
      </c>
      <c r="AV1283" s="213" t="s">
        <v>176</v>
      </c>
      <c r="AW1283" s="213" t="s">
        <v>35</v>
      </c>
      <c r="AX1283" s="213" t="s">
        <v>79</v>
      </c>
      <c r="AY1283" s="214" t="s">
        <v>169</v>
      </c>
    </row>
    <row r="1284" spans="2:65" s="103" customFormat="1" ht="16.5" customHeight="1">
      <c r="B1284" s="104"/>
      <c r="C1284" s="185">
        <f>MAX($C$106:C1283)+1</f>
        <v>293</v>
      </c>
      <c r="D1284" s="185" t="s">
        <v>171</v>
      </c>
      <c r="E1284" s="186" t="s">
        <v>1586</v>
      </c>
      <c r="F1284" s="187" t="s">
        <v>1587</v>
      </c>
      <c r="G1284" s="188" t="s">
        <v>188</v>
      </c>
      <c r="H1284" s="189">
        <v>109.77</v>
      </c>
      <c r="I1284" s="87"/>
      <c r="J1284" s="190">
        <f>ROUND(I1284*H1284,2)</f>
        <v>0</v>
      </c>
      <c r="K1284" s="187" t="s">
        <v>175</v>
      </c>
      <c r="L1284" s="104"/>
      <c r="M1284" s="191" t="s">
        <v>5</v>
      </c>
      <c r="N1284" s="192" t="s">
        <v>42</v>
      </c>
      <c r="O1284" s="105"/>
      <c r="P1284" s="193">
        <f>O1284*H1284</f>
        <v>0</v>
      </c>
      <c r="Q1284" s="193">
        <v>0.0032</v>
      </c>
      <c r="R1284" s="193">
        <f>Q1284*H1284</f>
        <v>0.351264</v>
      </c>
      <c r="S1284" s="193">
        <v>0</v>
      </c>
      <c r="T1284" s="194">
        <f>S1284*H1284</f>
        <v>0</v>
      </c>
      <c r="AR1284" s="93" t="s">
        <v>266</v>
      </c>
      <c r="AT1284" s="93" t="s">
        <v>171</v>
      </c>
      <c r="AU1284" s="93" t="s">
        <v>81</v>
      </c>
      <c r="AY1284" s="93" t="s">
        <v>169</v>
      </c>
      <c r="BE1284" s="195">
        <f>IF(N1284="základní",J1284,0)</f>
        <v>0</v>
      </c>
      <c r="BF1284" s="195">
        <f>IF(N1284="snížená",J1284,0)</f>
        <v>0</v>
      </c>
      <c r="BG1284" s="195">
        <f>IF(N1284="zákl. přenesená",J1284,0)</f>
        <v>0</v>
      </c>
      <c r="BH1284" s="195">
        <f>IF(N1284="sníž. přenesená",J1284,0)</f>
        <v>0</v>
      </c>
      <c r="BI1284" s="195">
        <f>IF(N1284="nulová",J1284,0)</f>
        <v>0</v>
      </c>
      <c r="BJ1284" s="93" t="s">
        <v>79</v>
      </c>
      <c r="BK1284" s="195">
        <f>ROUND(I1284*H1284,2)</f>
        <v>0</v>
      </c>
      <c r="BL1284" s="93" t="s">
        <v>266</v>
      </c>
      <c r="BM1284" s="93" t="s">
        <v>1588</v>
      </c>
    </row>
    <row r="1285" spans="2:65" s="103" customFormat="1" ht="16.5" customHeight="1">
      <c r="B1285" s="104"/>
      <c r="C1285" s="185">
        <f>MAX($C$106:C1284)+1</f>
        <v>294</v>
      </c>
      <c r="D1285" s="185" t="s">
        <v>171</v>
      </c>
      <c r="E1285" s="186" t="s">
        <v>1589</v>
      </c>
      <c r="F1285" s="187" t="s">
        <v>1590</v>
      </c>
      <c r="G1285" s="188" t="s">
        <v>188</v>
      </c>
      <c r="H1285" s="189">
        <v>109.77</v>
      </c>
      <c r="I1285" s="87"/>
      <c r="J1285" s="190">
        <f>ROUND(I1285*H1285,2)</f>
        <v>0</v>
      </c>
      <c r="K1285" s="187" t="s">
        <v>175</v>
      </c>
      <c r="L1285" s="104"/>
      <c r="M1285" s="191" t="s">
        <v>5</v>
      </c>
      <c r="N1285" s="192" t="s">
        <v>42</v>
      </c>
      <c r="O1285" s="105"/>
      <c r="P1285" s="193">
        <f>O1285*H1285</f>
        <v>0</v>
      </c>
      <c r="Q1285" s="193">
        <v>0.00024</v>
      </c>
      <c r="R1285" s="193">
        <f>Q1285*H1285</f>
        <v>0.026344799999999998</v>
      </c>
      <c r="S1285" s="193">
        <v>0</v>
      </c>
      <c r="T1285" s="194">
        <f>S1285*H1285</f>
        <v>0</v>
      </c>
      <c r="AR1285" s="93" t="s">
        <v>266</v>
      </c>
      <c r="AT1285" s="93" t="s">
        <v>171</v>
      </c>
      <c r="AU1285" s="93" t="s">
        <v>81</v>
      </c>
      <c r="AY1285" s="93" t="s">
        <v>169</v>
      </c>
      <c r="BE1285" s="195">
        <f>IF(N1285="základní",J1285,0)</f>
        <v>0</v>
      </c>
      <c r="BF1285" s="195">
        <f>IF(N1285="snížená",J1285,0)</f>
        <v>0</v>
      </c>
      <c r="BG1285" s="195">
        <f>IF(N1285="zákl. přenesená",J1285,0)</f>
        <v>0</v>
      </c>
      <c r="BH1285" s="195">
        <f>IF(N1285="sníž. přenesená",J1285,0)</f>
        <v>0</v>
      </c>
      <c r="BI1285" s="195">
        <f>IF(N1285="nulová",J1285,0)</f>
        <v>0</v>
      </c>
      <c r="BJ1285" s="93" t="s">
        <v>79</v>
      </c>
      <c r="BK1285" s="195">
        <f>ROUND(I1285*H1285,2)</f>
        <v>0</v>
      </c>
      <c r="BL1285" s="93" t="s">
        <v>266</v>
      </c>
      <c r="BM1285" s="93" t="s">
        <v>1591</v>
      </c>
    </row>
    <row r="1286" spans="2:47" s="103" customFormat="1" ht="40.5">
      <c r="B1286" s="104"/>
      <c r="D1286" s="198" t="s">
        <v>207</v>
      </c>
      <c r="F1286" s="220" t="s">
        <v>1592</v>
      </c>
      <c r="L1286" s="104"/>
      <c r="M1286" s="221"/>
      <c r="N1286" s="105"/>
      <c r="O1286" s="105"/>
      <c r="P1286" s="105"/>
      <c r="Q1286" s="105"/>
      <c r="R1286" s="105"/>
      <c r="S1286" s="105"/>
      <c r="T1286" s="222"/>
      <c r="AT1286" s="93" t="s">
        <v>207</v>
      </c>
      <c r="AU1286" s="93" t="s">
        <v>81</v>
      </c>
    </row>
    <row r="1287" spans="2:65" s="103" customFormat="1" ht="25.5" customHeight="1">
      <c r="B1287" s="104"/>
      <c r="C1287" s="185">
        <f>MAX($C$106:C1286)+1</f>
        <v>295</v>
      </c>
      <c r="D1287" s="185" t="s">
        <v>171</v>
      </c>
      <c r="E1287" s="186" t="s">
        <v>1593</v>
      </c>
      <c r="F1287" s="187" t="s">
        <v>1594</v>
      </c>
      <c r="G1287" s="188" t="s">
        <v>199</v>
      </c>
      <c r="H1287" s="189">
        <v>43.224</v>
      </c>
      <c r="I1287" s="87"/>
      <c r="J1287" s="190">
        <f>ROUND(I1287*H1287,2)</f>
        <v>0</v>
      </c>
      <c r="K1287" s="187" t="s">
        <v>175</v>
      </c>
      <c r="L1287" s="104"/>
      <c r="M1287" s="191" t="s">
        <v>5</v>
      </c>
      <c r="N1287" s="192" t="s">
        <v>42</v>
      </c>
      <c r="O1287" s="105"/>
      <c r="P1287" s="193">
        <f>O1287*H1287</f>
        <v>0</v>
      </c>
      <c r="Q1287" s="193">
        <v>0.00346</v>
      </c>
      <c r="R1287" s="193">
        <f>Q1287*H1287</f>
        <v>0.14955504</v>
      </c>
      <c r="S1287" s="193">
        <v>0</v>
      </c>
      <c r="T1287" s="194">
        <f>S1287*H1287</f>
        <v>0</v>
      </c>
      <c r="AR1287" s="93" t="s">
        <v>266</v>
      </c>
      <c r="AT1287" s="93" t="s">
        <v>171</v>
      </c>
      <c r="AU1287" s="93" t="s">
        <v>81</v>
      </c>
      <c r="AY1287" s="93" t="s">
        <v>169</v>
      </c>
      <c r="BE1287" s="195">
        <f>IF(N1287="základní",J1287,0)</f>
        <v>0</v>
      </c>
      <c r="BF1287" s="195">
        <f>IF(N1287="snížená",J1287,0)</f>
        <v>0</v>
      </c>
      <c r="BG1287" s="195">
        <f>IF(N1287="zákl. přenesená",J1287,0)</f>
        <v>0</v>
      </c>
      <c r="BH1287" s="195">
        <f>IF(N1287="sníž. přenesená",J1287,0)</f>
        <v>0</v>
      </c>
      <c r="BI1287" s="195">
        <f>IF(N1287="nulová",J1287,0)</f>
        <v>0</v>
      </c>
      <c r="BJ1287" s="93" t="s">
        <v>79</v>
      </c>
      <c r="BK1287" s="195">
        <f>ROUND(I1287*H1287,2)</f>
        <v>0</v>
      </c>
      <c r="BL1287" s="93" t="s">
        <v>266</v>
      </c>
      <c r="BM1287" s="93" t="s">
        <v>1595</v>
      </c>
    </row>
    <row r="1288" spans="2:65" s="103" customFormat="1" ht="38.25" customHeight="1">
      <c r="B1288" s="104"/>
      <c r="C1288" s="185">
        <f>MAX($C$106:C1287)+1</f>
        <v>296</v>
      </c>
      <c r="D1288" s="185" t="s">
        <v>171</v>
      </c>
      <c r="E1288" s="186" t="s">
        <v>1596</v>
      </c>
      <c r="F1288" s="187" t="s">
        <v>1597</v>
      </c>
      <c r="G1288" s="188" t="s">
        <v>315</v>
      </c>
      <c r="H1288" s="189">
        <v>0.587</v>
      </c>
      <c r="I1288" s="87"/>
      <c r="J1288" s="190">
        <f>ROUND(I1288*H1288,2)</f>
        <v>0</v>
      </c>
      <c r="K1288" s="187" t="s">
        <v>175</v>
      </c>
      <c r="L1288" s="104"/>
      <c r="M1288" s="191" t="s">
        <v>5</v>
      </c>
      <c r="N1288" s="192" t="s">
        <v>42</v>
      </c>
      <c r="O1288" s="105"/>
      <c r="P1288" s="193">
        <f>O1288*H1288</f>
        <v>0</v>
      </c>
      <c r="Q1288" s="193">
        <v>0</v>
      </c>
      <c r="R1288" s="193">
        <f>Q1288*H1288</f>
        <v>0</v>
      </c>
      <c r="S1288" s="193">
        <v>0</v>
      </c>
      <c r="T1288" s="194">
        <f>S1288*H1288</f>
        <v>0</v>
      </c>
      <c r="AR1288" s="93" t="s">
        <v>266</v>
      </c>
      <c r="AT1288" s="93" t="s">
        <v>171</v>
      </c>
      <c r="AU1288" s="93" t="s">
        <v>81</v>
      </c>
      <c r="AY1288" s="93" t="s">
        <v>169</v>
      </c>
      <c r="BE1288" s="195">
        <f>IF(N1288="základní",J1288,0)</f>
        <v>0</v>
      </c>
      <c r="BF1288" s="195">
        <f>IF(N1288="snížená",J1288,0)</f>
        <v>0</v>
      </c>
      <c r="BG1288" s="195">
        <f>IF(N1288="zákl. přenesená",J1288,0)</f>
        <v>0</v>
      </c>
      <c r="BH1288" s="195">
        <f>IF(N1288="sníž. přenesená",J1288,0)</f>
        <v>0</v>
      </c>
      <c r="BI1288" s="195">
        <f>IF(N1288="nulová",J1288,0)</f>
        <v>0</v>
      </c>
      <c r="BJ1288" s="93" t="s">
        <v>79</v>
      </c>
      <c r="BK1288" s="195">
        <f>ROUND(I1288*H1288,2)</f>
        <v>0</v>
      </c>
      <c r="BL1288" s="93" t="s">
        <v>266</v>
      </c>
      <c r="BM1288" s="93" t="s">
        <v>1598</v>
      </c>
    </row>
    <row r="1289" spans="2:47" s="103" customFormat="1" ht="121.5">
      <c r="B1289" s="104"/>
      <c r="D1289" s="198" t="s">
        <v>207</v>
      </c>
      <c r="F1289" s="220" t="s">
        <v>1599</v>
      </c>
      <c r="L1289" s="104"/>
      <c r="M1289" s="221"/>
      <c r="N1289" s="105"/>
      <c r="O1289" s="105"/>
      <c r="P1289" s="105"/>
      <c r="Q1289" s="105"/>
      <c r="R1289" s="105"/>
      <c r="S1289" s="105"/>
      <c r="T1289" s="222"/>
      <c r="AT1289" s="93" t="s">
        <v>207</v>
      </c>
      <c r="AU1289" s="93" t="s">
        <v>81</v>
      </c>
    </row>
    <row r="1290" spans="2:63" s="173" customFormat="1" ht="29.85" customHeight="1">
      <c r="B1290" s="172"/>
      <c r="D1290" s="174" t="s">
        <v>70</v>
      </c>
      <c r="E1290" s="183" t="s">
        <v>1600</v>
      </c>
      <c r="F1290" s="183" t="s">
        <v>1601</v>
      </c>
      <c r="J1290" s="184">
        <f>BK1290</f>
        <v>0</v>
      </c>
      <c r="L1290" s="172"/>
      <c r="M1290" s="177"/>
      <c r="N1290" s="178"/>
      <c r="O1290" s="178"/>
      <c r="P1290" s="179">
        <f>SUM(P1291:P1302)</f>
        <v>0</v>
      </c>
      <c r="Q1290" s="178"/>
      <c r="R1290" s="179">
        <f>SUM(R1291:R1302)</f>
        <v>2.2253400000000005</v>
      </c>
      <c r="S1290" s="178"/>
      <c r="T1290" s="180">
        <f>SUM(T1291:T1302)</f>
        <v>0</v>
      </c>
      <c r="AR1290" s="174" t="s">
        <v>81</v>
      </c>
      <c r="AT1290" s="181" t="s">
        <v>70</v>
      </c>
      <c r="AU1290" s="181" t="s">
        <v>79</v>
      </c>
      <c r="AY1290" s="174" t="s">
        <v>169</v>
      </c>
      <c r="BK1290" s="182">
        <f>SUM(BK1291:BK1302)</f>
        <v>0</v>
      </c>
    </row>
    <row r="1291" spans="2:65" s="103" customFormat="1" ht="25.5" customHeight="1">
      <c r="B1291" s="104"/>
      <c r="C1291" s="185">
        <f>MAX($C$106:C1290)+1</f>
        <v>297</v>
      </c>
      <c r="D1291" s="185" t="s">
        <v>171</v>
      </c>
      <c r="E1291" s="186" t="s">
        <v>1602</v>
      </c>
      <c r="F1291" s="187" t="s">
        <v>2050</v>
      </c>
      <c r="G1291" s="188" t="s">
        <v>188</v>
      </c>
      <c r="H1291" s="189">
        <v>128</v>
      </c>
      <c r="I1291" s="87"/>
      <c r="J1291" s="190">
        <f>ROUND(I1291*H1291,2)</f>
        <v>0</v>
      </c>
      <c r="K1291" s="187" t="s">
        <v>175</v>
      </c>
      <c r="L1291" s="104"/>
      <c r="M1291" s="191" t="s">
        <v>5</v>
      </c>
      <c r="N1291" s="192" t="s">
        <v>42</v>
      </c>
      <c r="O1291" s="105"/>
      <c r="P1291" s="193">
        <f>O1291*H1291</f>
        <v>0</v>
      </c>
      <c r="Q1291" s="193">
        <v>0.003</v>
      </c>
      <c r="R1291" s="193">
        <f>Q1291*H1291</f>
        <v>0.384</v>
      </c>
      <c r="S1291" s="193">
        <v>0</v>
      </c>
      <c r="T1291" s="194">
        <f>S1291*H1291</f>
        <v>0</v>
      </c>
      <c r="AR1291" s="93" t="s">
        <v>266</v>
      </c>
      <c r="AT1291" s="93" t="s">
        <v>171</v>
      </c>
      <c r="AU1291" s="93" t="s">
        <v>81</v>
      </c>
      <c r="AY1291" s="93" t="s">
        <v>169</v>
      </c>
      <c r="BE1291" s="195">
        <f>IF(N1291="základní",J1291,0)</f>
        <v>0</v>
      </c>
      <c r="BF1291" s="195">
        <f>IF(N1291="snížená",J1291,0)</f>
        <v>0</v>
      </c>
      <c r="BG1291" s="195">
        <f>IF(N1291="zákl. přenesená",J1291,0)</f>
        <v>0</v>
      </c>
      <c r="BH1291" s="195">
        <f>IF(N1291="sníž. přenesená",J1291,0)</f>
        <v>0</v>
      </c>
      <c r="BI1291" s="195">
        <f>IF(N1291="nulová",J1291,0)</f>
        <v>0</v>
      </c>
      <c r="BJ1291" s="93" t="s">
        <v>79</v>
      </c>
      <c r="BK1291" s="195">
        <f>ROUND(I1291*H1291,2)</f>
        <v>0</v>
      </c>
      <c r="BL1291" s="93" t="s">
        <v>266</v>
      </c>
      <c r="BM1291" s="93" t="s">
        <v>1603</v>
      </c>
    </row>
    <row r="1292" spans="2:65" s="103" customFormat="1" ht="16.5" customHeight="1">
      <c r="B1292" s="104"/>
      <c r="C1292" s="223">
        <f>MAX($C$106:C1291)+1</f>
        <v>298</v>
      </c>
      <c r="D1292" s="223" t="s">
        <v>397</v>
      </c>
      <c r="E1292" s="224" t="s">
        <v>1604</v>
      </c>
      <c r="F1292" s="225" t="s">
        <v>2045</v>
      </c>
      <c r="G1292" s="226" t="s">
        <v>188</v>
      </c>
      <c r="H1292" s="227">
        <v>98.56</v>
      </c>
      <c r="I1292" s="88"/>
      <c r="J1292" s="228">
        <f>ROUND(I1292*H1292,2)</f>
        <v>0</v>
      </c>
      <c r="K1292" s="225" t="s">
        <v>175</v>
      </c>
      <c r="L1292" s="229"/>
      <c r="M1292" s="230" t="s">
        <v>5</v>
      </c>
      <c r="N1292" s="231" t="s">
        <v>42</v>
      </c>
      <c r="O1292" s="105"/>
      <c r="P1292" s="193">
        <f>O1292*H1292</f>
        <v>0</v>
      </c>
      <c r="Q1292" s="193">
        <v>0.0126</v>
      </c>
      <c r="R1292" s="193">
        <f>Q1292*H1292</f>
        <v>1.241856</v>
      </c>
      <c r="S1292" s="193">
        <v>0</v>
      </c>
      <c r="T1292" s="194">
        <f>S1292*H1292</f>
        <v>0</v>
      </c>
      <c r="AR1292" s="93" t="s">
        <v>402</v>
      </c>
      <c r="AT1292" s="93" t="s">
        <v>397</v>
      </c>
      <c r="AU1292" s="93" t="s">
        <v>81</v>
      </c>
      <c r="AY1292" s="93" t="s">
        <v>169</v>
      </c>
      <c r="BE1292" s="195">
        <f>IF(N1292="základní",J1292,0)</f>
        <v>0</v>
      </c>
      <c r="BF1292" s="195">
        <f>IF(N1292="snížená",J1292,0)</f>
        <v>0</v>
      </c>
      <c r="BG1292" s="195">
        <f>IF(N1292="zákl. přenesená",J1292,0)</f>
        <v>0</v>
      </c>
      <c r="BH1292" s="195">
        <f>IF(N1292="sníž. přenesená",J1292,0)</f>
        <v>0</v>
      </c>
      <c r="BI1292" s="195">
        <f>IF(N1292="nulová",J1292,0)</f>
        <v>0</v>
      </c>
      <c r="BJ1292" s="93" t="s">
        <v>79</v>
      </c>
      <c r="BK1292" s="195">
        <f>ROUND(I1292*H1292,2)</f>
        <v>0</v>
      </c>
      <c r="BL1292" s="93" t="s">
        <v>266</v>
      </c>
      <c r="BM1292" s="93" t="s">
        <v>1605</v>
      </c>
    </row>
    <row r="1293" spans="2:51" s="205" customFormat="1" ht="13.5">
      <c r="B1293" s="204"/>
      <c r="D1293" s="198" t="s">
        <v>178</v>
      </c>
      <c r="F1293" s="207" t="s">
        <v>2044</v>
      </c>
      <c r="H1293" s="208">
        <v>98.56</v>
      </c>
      <c r="L1293" s="204"/>
      <c r="M1293" s="209"/>
      <c r="N1293" s="210"/>
      <c r="O1293" s="210"/>
      <c r="P1293" s="210"/>
      <c r="Q1293" s="210"/>
      <c r="R1293" s="210"/>
      <c r="S1293" s="210"/>
      <c r="T1293" s="211"/>
      <c r="AT1293" s="206" t="s">
        <v>178</v>
      </c>
      <c r="AU1293" s="206" t="s">
        <v>81</v>
      </c>
      <c r="AV1293" s="205" t="s">
        <v>81</v>
      </c>
      <c r="AW1293" s="205" t="s">
        <v>6</v>
      </c>
      <c r="AX1293" s="205" t="s">
        <v>79</v>
      </c>
      <c r="AY1293" s="206" t="s">
        <v>169</v>
      </c>
    </row>
    <row r="1294" spans="2:65" s="329" customFormat="1" ht="16.5" customHeight="1">
      <c r="B1294" s="104"/>
      <c r="C1294" s="223">
        <f>MAX($C$106:C1293)+1</f>
        <v>299</v>
      </c>
      <c r="D1294" s="223" t="s">
        <v>397</v>
      </c>
      <c r="E1294" s="224" t="s">
        <v>2047</v>
      </c>
      <c r="F1294" s="225" t="s">
        <v>2046</v>
      </c>
      <c r="G1294" s="226" t="s">
        <v>188</v>
      </c>
      <c r="H1294" s="227">
        <v>21.12</v>
      </c>
      <c r="I1294" s="88"/>
      <c r="J1294" s="228">
        <f>ROUND(I1294*H1294,2)</f>
        <v>0</v>
      </c>
      <c r="K1294" s="225"/>
      <c r="L1294" s="229"/>
      <c r="M1294" s="230" t="s">
        <v>5</v>
      </c>
      <c r="N1294" s="231" t="s">
        <v>42</v>
      </c>
      <c r="O1294" s="330"/>
      <c r="P1294" s="193">
        <f>O1294*H1294</f>
        <v>0</v>
      </c>
      <c r="Q1294" s="193">
        <v>0.0126</v>
      </c>
      <c r="R1294" s="193">
        <f>Q1294*H1294</f>
        <v>0.266112</v>
      </c>
      <c r="S1294" s="193">
        <v>0</v>
      </c>
      <c r="T1294" s="194">
        <f>S1294*H1294</f>
        <v>0</v>
      </c>
      <c r="AR1294" s="93" t="s">
        <v>402</v>
      </c>
      <c r="AT1294" s="93" t="s">
        <v>397</v>
      </c>
      <c r="AU1294" s="93" t="s">
        <v>81</v>
      </c>
      <c r="AY1294" s="93" t="s">
        <v>169</v>
      </c>
      <c r="BE1294" s="195">
        <f>IF(N1294="základní",J1294,0)</f>
        <v>0</v>
      </c>
      <c r="BF1294" s="195">
        <f>IF(N1294="snížená",J1294,0)</f>
        <v>0</v>
      </c>
      <c r="BG1294" s="195">
        <f>IF(N1294="zákl. přenesená",J1294,0)</f>
        <v>0</v>
      </c>
      <c r="BH1294" s="195">
        <f>IF(N1294="sníž. přenesená",J1294,0)</f>
        <v>0</v>
      </c>
      <c r="BI1294" s="195">
        <f>IF(N1294="nulová",J1294,0)</f>
        <v>0</v>
      </c>
      <c r="BJ1294" s="93" t="s">
        <v>79</v>
      </c>
      <c r="BK1294" s="195">
        <f>ROUND(I1294*H1294,2)</f>
        <v>0</v>
      </c>
      <c r="BL1294" s="93" t="s">
        <v>266</v>
      </c>
      <c r="BM1294" s="93" t="s">
        <v>1605</v>
      </c>
    </row>
    <row r="1295" spans="2:65" s="329" customFormat="1" ht="16.5" customHeight="1">
      <c r="B1295" s="104"/>
      <c r="C1295" s="223">
        <f>MAX($C$106:C1294)+1</f>
        <v>300</v>
      </c>
      <c r="D1295" s="223" t="s">
        <v>397</v>
      </c>
      <c r="E1295" s="224" t="s">
        <v>2048</v>
      </c>
      <c r="F1295" s="225" t="s">
        <v>2049</v>
      </c>
      <c r="G1295" s="226" t="s">
        <v>188</v>
      </c>
      <c r="H1295" s="227">
        <v>21.12</v>
      </c>
      <c r="I1295" s="88"/>
      <c r="J1295" s="228">
        <f>ROUND(I1295*H1295,2)</f>
        <v>0</v>
      </c>
      <c r="K1295" s="225"/>
      <c r="L1295" s="229"/>
      <c r="M1295" s="230" t="s">
        <v>5</v>
      </c>
      <c r="N1295" s="231" t="s">
        <v>42</v>
      </c>
      <c r="O1295" s="330"/>
      <c r="P1295" s="193">
        <f>O1295*H1295</f>
        <v>0</v>
      </c>
      <c r="Q1295" s="193">
        <v>0.0126</v>
      </c>
      <c r="R1295" s="193">
        <f>Q1295*H1295</f>
        <v>0.266112</v>
      </c>
      <c r="S1295" s="193">
        <v>0</v>
      </c>
      <c r="T1295" s="194">
        <f>S1295*H1295</f>
        <v>0</v>
      </c>
      <c r="AR1295" s="93" t="s">
        <v>402</v>
      </c>
      <c r="AT1295" s="93" t="s">
        <v>397</v>
      </c>
      <c r="AU1295" s="93" t="s">
        <v>81</v>
      </c>
      <c r="AY1295" s="93" t="s">
        <v>169</v>
      </c>
      <c r="BE1295" s="195">
        <f>IF(N1295="základní",J1295,0)</f>
        <v>0</v>
      </c>
      <c r="BF1295" s="195">
        <f>IF(N1295="snížená",J1295,0)</f>
        <v>0</v>
      </c>
      <c r="BG1295" s="195">
        <f>IF(N1295="zákl. přenesená",J1295,0)</f>
        <v>0</v>
      </c>
      <c r="BH1295" s="195">
        <f>IF(N1295="sníž. přenesená",J1295,0)</f>
        <v>0</v>
      </c>
      <c r="BI1295" s="195">
        <f>IF(N1295="nulová",J1295,0)</f>
        <v>0</v>
      </c>
      <c r="BJ1295" s="93" t="s">
        <v>79</v>
      </c>
      <c r="BK1295" s="195">
        <f>ROUND(I1295*H1295,2)</f>
        <v>0</v>
      </c>
      <c r="BL1295" s="93" t="s">
        <v>266</v>
      </c>
      <c r="BM1295" s="93" t="s">
        <v>1605</v>
      </c>
    </row>
    <row r="1296" spans="2:65" s="103" customFormat="1" ht="25.5" customHeight="1">
      <c r="B1296" s="104"/>
      <c r="C1296" s="185">
        <f>MAX($C$106:C1295)+1</f>
        <v>301</v>
      </c>
      <c r="D1296" s="185" t="s">
        <v>171</v>
      </c>
      <c r="E1296" s="186" t="s">
        <v>1606</v>
      </c>
      <c r="F1296" s="187" t="s">
        <v>1607</v>
      </c>
      <c r="G1296" s="188" t="s">
        <v>188</v>
      </c>
      <c r="H1296" s="189">
        <v>128</v>
      </c>
      <c r="I1296" s="87"/>
      <c r="J1296" s="190">
        <f aca="true" t="shared" si="11" ref="J1296:J1302">ROUND(I1296*H1296,2)</f>
        <v>0</v>
      </c>
      <c r="K1296" s="187" t="s">
        <v>175</v>
      </c>
      <c r="L1296" s="104"/>
      <c r="M1296" s="191" t="s">
        <v>5</v>
      </c>
      <c r="N1296" s="192" t="s">
        <v>42</v>
      </c>
      <c r="O1296" s="105"/>
      <c r="P1296" s="193">
        <f aca="true" t="shared" si="12" ref="P1296:P1302">O1296*H1296</f>
        <v>0</v>
      </c>
      <c r="Q1296" s="193">
        <v>0</v>
      </c>
      <c r="R1296" s="193">
        <f aca="true" t="shared" si="13" ref="R1296:R1302">Q1296*H1296</f>
        <v>0</v>
      </c>
      <c r="S1296" s="193">
        <v>0</v>
      </c>
      <c r="T1296" s="194">
        <f aca="true" t="shared" si="14" ref="T1296:T1302">S1296*H1296</f>
        <v>0</v>
      </c>
      <c r="AR1296" s="93" t="s">
        <v>266</v>
      </c>
      <c r="AT1296" s="93" t="s">
        <v>171</v>
      </c>
      <c r="AU1296" s="93" t="s">
        <v>81</v>
      </c>
      <c r="AY1296" s="93" t="s">
        <v>169</v>
      </c>
      <c r="BE1296" s="195">
        <f aca="true" t="shared" si="15" ref="BE1296:BE1302">IF(N1296="základní",J1296,0)</f>
        <v>0</v>
      </c>
      <c r="BF1296" s="195">
        <f aca="true" t="shared" si="16" ref="BF1296:BF1302">IF(N1296="snížená",J1296,0)</f>
        <v>0</v>
      </c>
      <c r="BG1296" s="195">
        <f aca="true" t="shared" si="17" ref="BG1296:BG1302">IF(N1296="zákl. přenesená",J1296,0)</f>
        <v>0</v>
      </c>
      <c r="BH1296" s="195">
        <f aca="true" t="shared" si="18" ref="BH1296:BH1302">IF(N1296="sníž. přenesená",J1296,0)</f>
        <v>0</v>
      </c>
      <c r="BI1296" s="195">
        <f aca="true" t="shared" si="19" ref="BI1296:BI1302">IF(N1296="nulová",J1296,0)</f>
        <v>0</v>
      </c>
      <c r="BJ1296" s="93" t="s">
        <v>79</v>
      </c>
      <c r="BK1296" s="195">
        <f aca="true" t="shared" si="20" ref="BK1296:BK1302">ROUND(I1296*H1296,2)</f>
        <v>0</v>
      </c>
      <c r="BL1296" s="93" t="s">
        <v>266</v>
      </c>
      <c r="BM1296" s="93" t="s">
        <v>1608</v>
      </c>
    </row>
    <row r="1297" spans="2:65" s="103" customFormat="1" ht="25.5" customHeight="1">
      <c r="B1297" s="104"/>
      <c r="C1297" s="185">
        <f>MAX($C$106:C1296)+1</f>
        <v>302</v>
      </c>
      <c r="D1297" s="185" t="s">
        <v>171</v>
      </c>
      <c r="E1297" s="186" t="s">
        <v>1609</v>
      </c>
      <c r="F1297" s="187" t="s">
        <v>1610</v>
      </c>
      <c r="G1297" s="188" t="s">
        <v>199</v>
      </c>
      <c r="H1297" s="189">
        <v>111</v>
      </c>
      <c r="I1297" s="87"/>
      <c r="J1297" s="190">
        <f t="shared" si="11"/>
        <v>0</v>
      </c>
      <c r="K1297" s="187" t="s">
        <v>175</v>
      </c>
      <c r="L1297" s="104"/>
      <c r="M1297" s="191" t="s">
        <v>5</v>
      </c>
      <c r="N1297" s="192" t="s">
        <v>42</v>
      </c>
      <c r="O1297" s="105"/>
      <c r="P1297" s="193">
        <f t="shared" si="12"/>
        <v>0</v>
      </c>
      <c r="Q1297" s="193">
        <v>0.00026</v>
      </c>
      <c r="R1297" s="193">
        <f t="shared" si="13"/>
        <v>0.028859999999999997</v>
      </c>
      <c r="S1297" s="193">
        <v>0</v>
      </c>
      <c r="T1297" s="194">
        <f t="shared" si="14"/>
        <v>0</v>
      </c>
      <c r="AR1297" s="93" t="s">
        <v>266</v>
      </c>
      <c r="AT1297" s="93" t="s">
        <v>171</v>
      </c>
      <c r="AU1297" s="93" t="s">
        <v>81</v>
      </c>
      <c r="AY1297" s="93" t="s">
        <v>169</v>
      </c>
      <c r="BE1297" s="195">
        <f t="shared" si="15"/>
        <v>0</v>
      </c>
      <c r="BF1297" s="195">
        <f t="shared" si="16"/>
        <v>0</v>
      </c>
      <c r="BG1297" s="195">
        <f t="shared" si="17"/>
        <v>0</v>
      </c>
      <c r="BH1297" s="195">
        <f t="shared" si="18"/>
        <v>0</v>
      </c>
      <c r="BI1297" s="195">
        <f t="shared" si="19"/>
        <v>0</v>
      </c>
      <c r="BJ1297" s="93" t="s">
        <v>79</v>
      </c>
      <c r="BK1297" s="195">
        <f t="shared" si="20"/>
        <v>0</v>
      </c>
      <c r="BL1297" s="93" t="s">
        <v>266</v>
      </c>
      <c r="BM1297" s="93" t="s">
        <v>1611</v>
      </c>
    </row>
    <row r="1298" spans="2:65" s="103" customFormat="1" ht="16.5" customHeight="1">
      <c r="B1298" s="104"/>
      <c r="C1298" s="185">
        <f>MAX($C$106:C1297)+1</f>
        <v>303</v>
      </c>
      <c r="D1298" s="185" t="s">
        <v>171</v>
      </c>
      <c r="E1298" s="186" t="s">
        <v>1612</v>
      </c>
      <c r="F1298" s="187" t="s">
        <v>1613</v>
      </c>
      <c r="G1298" s="188" t="s">
        <v>188</v>
      </c>
      <c r="H1298" s="189">
        <v>128</v>
      </c>
      <c r="I1298" s="87"/>
      <c r="J1298" s="190">
        <f t="shared" si="11"/>
        <v>0</v>
      </c>
      <c r="K1298" s="187" t="s">
        <v>175</v>
      </c>
      <c r="L1298" s="104"/>
      <c r="M1298" s="191" t="s">
        <v>5</v>
      </c>
      <c r="N1298" s="192" t="s">
        <v>42</v>
      </c>
      <c r="O1298" s="105"/>
      <c r="P1298" s="193">
        <f t="shared" si="12"/>
        <v>0</v>
      </c>
      <c r="Q1298" s="193">
        <v>0.0003</v>
      </c>
      <c r="R1298" s="193">
        <f t="shared" si="13"/>
        <v>0.0384</v>
      </c>
      <c r="S1298" s="193">
        <v>0</v>
      </c>
      <c r="T1298" s="194">
        <f t="shared" si="14"/>
        <v>0</v>
      </c>
      <c r="AR1298" s="93" t="s">
        <v>266</v>
      </c>
      <c r="AT1298" s="93" t="s">
        <v>171</v>
      </c>
      <c r="AU1298" s="93" t="s">
        <v>81</v>
      </c>
      <c r="AY1298" s="93" t="s">
        <v>169</v>
      </c>
      <c r="BE1298" s="195">
        <f t="shared" si="15"/>
        <v>0</v>
      </c>
      <c r="BF1298" s="195">
        <f t="shared" si="16"/>
        <v>0</v>
      </c>
      <c r="BG1298" s="195">
        <f t="shared" si="17"/>
        <v>0</v>
      </c>
      <c r="BH1298" s="195">
        <f t="shared" si="18"/>
        <v>0</v>
      </c>
      <c r="BI1298" s="195">
        <f t="shared" si="19"/>
        <v>0</v>
      </c>
      <c r="BJ1298" s="93" t="s">
        <v>79</v>
      </c>
      <c r="BK1298" s="195">
        <f t="shared" si="20"/>
        <v>0</v>
      </c>
      <c r="BL1298" s="93" t="s">
        <v>266</v>
      </c>
      <c r="BM1298" s="93" t="s">
        <v>1614</v>
      </c>
    </row>
    <row r="1299" spans="2:65" s="103" customFormat="1" ht="16.5" customHeight="1">
      <c r="B1299" s="104"/>
      <c r="C1299" s="185">
        <f>MAX($C$106:C1298)+1</f>
        <v>304</v>
      </c>
      <c r="D1299" s="185" t="s">
        <v>171</v>
      </c>
      <c r="E1299" s="186" t="s">
        <v>1615</v>
      </c>
      <c r="F1299" s="187" t="s">
        <v>1616</v>
      </c>
      <c r="G1299" s="188" t="s">
        <v>174</v>
      </c>
      <c r="H1299" s="189">
        <v>44</v>
      </c>
      <c r="I1299" s="87"/>
      <c r="J1299" s="190">
        <f t="shared" si="11"/>
        <v>0</v>
      </c>
      <c r="K1299" s="187" t="s">
        <v>175</v>
      </c>
      <c r="L1299" s="104"/>
      <c r="M1299" s="191" t="s">
        <v>5</v>
      </c>
      <c r="N1299" s="192" t="s">
        <v>42</v>
      </c>
      <c r="O1299" s="105"/>
      <c r="P1299" s="193">
        <f t="shared" si="12"/>
        <v>0</v>
      </c>
      <c r="Q1299" s="193">
        <v>0</v>
      </c>
      <c r="R1299" s="193">
        <f t="shared" si="13"/>
        <v>0</v>
      </c>
      <c r="S1299" s="193">
        <v>0</v>
      </c>
      <c r="T1299" s="194">
        <f t="shared" si="14"/>
        <v>0</v>
      </c>
      <c r="AR1299" s="93" t="s">
        <v>266</v>
      </c>
      <c r="AT1299" s="93" t="s">
        <v>171</v>
      </c>
      <c r="AU1299" s="93" t="s">
        <v>81</v>
      </c>
      <c r="AY1299" s="93" t="s">
        <v>169</v>
      </c>
      <c r="BE1299" s="195">
        <f t="shared" si="15"/>
        <v>0</v>
      </c>
      <c r="BF1299" s="195">
        <f t="shared" si="16"/>
        <v>0</v>
      </c>
      <c r="BG1299" s="195">
        <f t="shared" si="17"/>
        <v>0</v>
      </c>
      <c r="BH1299" s="195">
        <f t="shared" si="18"/>
        <v>0</v>
      </c>
      <c r="BI1299" s="195">
        <f t="shared" si="19"/>
        <v>0</v>
      </c>
      <c r="BJ1299" s="93" t="s">
        <v>79</v>
      </c>
      <c r="BK1299" s="195">
        <f t="shared" si="20"/>
        <v>0</v>
      </c>
      <c r="BL1299" s="93" t="s">
        <v>266</v>
      </c>
      <c r="BM1299" s="93" t="s">
        <v>1617</v>
      </c>
    </row>
    <row r="1300" spans="2:65" s="103" customFormat="1" ht="16.5" customHeight="1">
      <c r="B1300" s="104"/>
      <c r="C1300" s="185">
        <f>MAX($C$106:C1299)+1</f>
        <v>305</v>
      </c>
      <c r="D1300" s="185" t="s">
        <v>171</v>
      </c>
      <c r="E1300" s="186" t="s">
        <v>1618</v>
      </c>
      <c r="F1300" s="187" t="s">
        <v>1619</v>
      </c>
      <c r="G1300" s="188" t="s">
        <v>174</v>
      </c>
      <c r="H1300" s="189">
        <v>22</v>
      </c>
      <c r="I1300" s="87"/>
      <c r="J1300" s="190">
        <f t="shared" si="11"/>
        <v>0</v>
      </c>
      <c r="K1300" s="187" t="s">
        <v>175</v>
      </c>
      <c r="L1300" s="104"/>
      <c r="M1300" s="191" t="s">
        <v>5</v>
      </c>
      <c r="N1300" s="192" t="s">
        <v>42</v>
      </c>
      <c r="O1300" s="105"/>
      <c r="P1300" s="193">
        <f t="shared" si="12"/>
        <v>0</v>
      </c>
      <c r="Q1300" s="193">
        <v>0</v>
      </c>
      <c r="R1300" s="193">
        <f t="shared" si="13"/>
        <v>0</v>
      </c>
      <c r="S1300" s="193">
        <v>0</v>
      </c>
      <c r="T1300" s="194">
        <f t="shared" si="14"/>
        <v>0</v>
      </c>
      <c r="AR1300" s="93" t="s">
        <v>266</v>
      </c>
      <c r="AT1300" s="93" t="s">
        <v>171</v>
      </c>
      <c r="AU1300" s="93" t="s">
        <v>81</v>
      </c>
      <c r="AY1300" s="93" t="s">
        <v>169</v>
      </c>
      <c r="BE1300" s="195">
        <f t="shared" si="15"/>
        <v>0</v>
      </c>
      <c r="BF1300" s="195">
        <f t="shared" si="16"/>
        <v>0</v>
      </c>
      <c r="BG1300" s="195">
        <f t="shared" si="17"/>
        <v>0</v>
      </c>
      <c r="BH1300" s="195">
        <f t="shared" si="18"/>
        <v>0</v>
      </c>
      <c r="BI1300" s="195">
        <f t="shared" si="19"/>
        <v>0</v>
      </c>
      <c r="BJ1300" s="93" t="s">
        <v>79</v>
      </c>
      <c r="BK1300" s="195">
        <f t="shared" si="20"/>
        <v>0</v>
      </c>
      <c r="BL1300" s="93" t="s">
        <v>266</v>
      </c>
      <c r="BM1300" s="93" t="s">
        <v>1620</v>
      </c>
    </row>
    <row r="1301" spans="2:65" s="103" customFormat="1" ht="16.5" customHeight="1">
      <c r="B1301" s="104"/>
      <c r="C1301" s="185">
        <f>MAX($C$106:C1300)+1</f>
        <v>306</v>
      </c>
      <c r="D1301" s="185" t="s">
        <v>171</v>
      </c>
      <c r="E1301" s="186" t="s">
        <v>1621</v>
      </c>
      <c r="F1301" s="187" t="s">
        <v>1622</v>
      </c>
      <c r="G1301" s="188" t="s">
        <v>174</v>
      </c>
      <c r="H1301" s="189">
        <v>4</v>
      </c>
      <c r="I1301" s="87"/>
      <c r="J1301" s="190">
        <f t="shared" si="11"/>
        <v>0</v>
      </c>
      <c r="K1301" s="187" t="s">
        <v>175</v>
      </c>
      <c r="L1301" s="104"/>
      <c r="M1301" s="191" t="s">
        <v>5</v>
      </c>
      <c r="N1301" s="192" t="s">
        <v>42</v>
      </c>
      <c r="O1301" s="105"/>
      <c r="P1301" s="193">
        <f t="shared" si="12"/>
        <v>0</v>
      </c>
      <c r="Q1301" s="193">
        <v>0</v>
      </c>
      <c r="R1301" s="193">
        <f t="shared" si="13"/>
        <v>0</v>
      </c>
      <c r="S1301" s="193">
        <v>0</v>
      </c>
      <c r="T1301" s="194">
        <f t="shared" si="14"/>
        <v>0</v>
      </c>
      <c r="AR1301" s="93" t="s">
        <v>266</v>
      </c>
      <c r="AT1301" s="93" t="s">
        <v>171</v>
      </c>
      <c r="AU1301" s="93" t="s">
        <v>81</v>
      </c>
      <c r="AY1301" s="93" t="s">
        <v>169</v>
      </c>
      <c r="BE1301" s="195">
        <f t="shared" si="15"/>
        <v>0</v>
      </c>
      <c r="BF1301" s="195">
        <f t="shared" si="16"/>
        <v>0</v>
      </c>
      <c r="BG1301" s="195">
        <f t="shared" si="17"/>
        <v>0</v>
      </c>
      <c r="BH1301" s="195">
        <f t="shared" si="18"/>
        <v>0</v>
      </c>
      <c r="BI1301" s="195">
        <f t="shared" si="19"/>
        <v>0</v>
      </c>
      <c r="BJ1301" s="93" t="s">
        <v>79</v>
      </c>
      <c r="BK1301" s="195">
        <f t="shared" si="20"/>
        <v>0</v>
      </c>
      <c r="BL1301" s="93" t="s">
        <v>266</v>
      </c>
      <c r="BM1301" s="93" t="s">
        <v>1623</v>
      </c>
    </row>
    <row r="1302" spans="2:65" s="103" customFormat="1" ht="38.25" customHeight="1">
      <c r="B1302" s="104"/>
      <c r="C1302" s="185">
        <f>MAX($C$106:C1301)+1</f>
        <v>307</v>
      </c>
      <c r="D1302" s="185" t="s">
        <v>171</v>
      </c>
      <c r="E1302" s="186" t="s">
        <v>1624</v>
      </c>
      <c r="F1302" s="187" t="s">
        <v>1625</v>
      </c>
      <c r="G1302" s="188" t="s">
        <v>315</v>
      </c>
      <c r="H1302" s="189">
        <v>2.225</v>
      </c>
      <c r="I1302" s="87"/>
      <c r="J1302" s="190">
        <f t="shared" si="11"/>
        <v>0</v>
      </c>
      <c r="K1302" s="187" t="s">
        <v>175</v>
      </c>
      <c r="L1302" s="104"/>
      <c r="M1302" s="191" t="s">
        <v>5</v>
      </c>
      <c r="N1302" s="192" t="s">
        <v>42</v>
      </c>
      <c r="O1302" s="105"/>
      <c r="P1302" s="193">
        <f t="shared" si="12"/>
        <v>0</v>
      </c>
      <c r="Q1302" s="193">
        <v>0</v>
      </c>
      <c r="R1302" s="193">
        <f t="shared" si="13"/>
        <v>0</v>
      </c>
      <c r="S1302" s="193">
        <v>0</v>
      </c>
      <c r="T1302" s="194">
        <f t="shared" si="14"/>
        <v>0</v>
      </c>
      <c r="AR1302" s="93" t="s">
        <v>266</v>
      </c>
      <c r="AT1302" s="93" t="s">
        <v>171</v>
      </c>
      <c r="AU1302" s="93" t="s">
        <v>81</v>
      </c>
      <c r="AY1302" s="93" t="s">
        <v>169</v>
      </c>
      <c r="BE1302" s="195">
        <f t="shared" si="15"/>
        <v>0</v>
      </c>
      <c r="BF1302" s="195">
        <f t="shared" si="16"/>
        <v>0</v>
      </c>
      <c r="BG1302" s="195">
        <f t="shared" si="17"/>
        <v>0</v>
      </c>
      <c r="BH1302" s="195">
        <f t="shared" si="18"/>
        <v>0</v>
      </c>
      <c r="BI1302" s="195">
        <f t="shared" si="19"/>
        <v>0</v>
      </c>
      <c r="BJ1302" s="93" t="s">
        <v>79</v>
      </c>
      <c r="BK1302" s="195">
        <f t="shared" si="20"/>
        <v>0</v>
      </c>
      <c r="BL1302" s="93" t="s">
        <v>266</v>
      </c>
      <c r="BM1302" s="93" t="s">
        <v>1626</v>
      </c>
    </row>
    <row r="1303" spans="2:63" s="173" customFormat="1" ht="29.85" customHeight="1">
      <c r="B1303" s="172"/>
      <c r="D1303" s="174" t="s">
        <v>70</v>
      </c>
      <c r="E1303" s="183" t="s">
        <v>1627</v>
      </c>
      <c r="F1303" s="183" t="s">
        <v>1628</v>
      </c>
      <c r="J1303" s="184">
        <f>BK1303</f>
        <v>0</v>
      </c>
      <c r="L1303" s="172"/>
      <c r="M1303" s="177"/>
      <c r="N1303" s="178"/>
      <c r="O1303" s="178"/>
      <c r="P1303" s="179">
        <f>SUM(P1304:P1308)</f>
        <v>0</v>
      </c>
      <c r="Q1303" s="178"/>
      <c r="R1303" s="179">
        <f>SUM(R1304:R1308)</f>
        <v>0.7588991999999999</v>
      </c>
      <c r="S1303" s="178"/>
      <c r="T1303" s="180">
        <f>SUM(T1304:T1308)</f>
        <v>0</v>
      </c>
      <c r="AR1303" s="174" t="s">
        <v>81</v>
      </c>
      <c r="AT1303" s="181" t="s">
        <v>70</v>
      </c>
      <c r="AU1303" s="181" t="s">
        <v>79</v>
      </c>
      <c r="AY1303" s="174" t="s">
        <v>169</v>
      </c>
      <c r="BK1303" s="182">
        <f>SUM(BK1304:BK1308)</f>
        <v>0</v>
      </c>
    </row>
    <row r="1304" spans="2:65" s="103" customFormat="1" ht="25.5" customHeight="1">
      <c r="B1304" s="104"/>
      <c r="C1304" s="185">
        <f>MAX($C$106:C1303)+1</f>
        <v>308</v>
      </c>
      <c r="D1304" s="185" t="s">
        <v>171</v>
      </c>
      <c r="E1304" s="186" t="s">
        <v>1629</v>
      </c>
      <c r="F1304" s="187" t="s">
        <v>1630</v>
      </c>
      <c r="G1304" s="188" t="s">
        <v>188</v>
      </c>
      <c r="H1304" s="189">
        <v>1608.52</v>
      </c>
      <c r="I1304" s="87"/>
      <c r="J1304" s="190">
        <f>ROUND(I1304*H1304,2)</f>
        <v>0</v>
      </c>
      <c r="K1304" s="187" t="s">
        <v>175</v>
      </c>
      <c r="L1304" s="104"/>
      <c r="M1304" s="191" t="s">
        <v>5</v>
      </c>
      <c r="N1304" s="192" t="s">
        <v>42</v>
      </c>
      <c r="O1304" s="105"/>
      <c r="P1304" s="193">
        <f>O1304*H1304</f>
        <v>0</v>
      </c>
      <c r="Q1304" s="193">
        <v>0.0002</v>
      </c>
      <c r="R1304" s="193">
        <f>Q1304*H1304</f>
        <v>0.321704</v>
      </c>
      <c r="S1304" s="193">
        <v>0</v>
      </c>
      <c r="T1304" s="194">
        <f>S1304*H1304</f>
        <v>0</v>
      </c>
      <c r="AR1304" s="93" t="s">
        <v>266</v>
      </c>
      <c r="AT1304" s="93" t="s">
        <v>171</v>
      </c>
      <c r="AU1304" s="93" t="s">
        <v>81</v>
      </c>
      <c r="AY1304" s="93" t="s">
        <v>169</v>
      </c>
      <c r="BE1304" s="195">
        <f>IF(N1304="základní",J1304,0)</f>
        <v>0</v>
      </c>
      <c r="BF1304" s="195">
        <f>IF(N1304="snížená",J1304,0)</f>
        <v>0</v>
      </c>
      <c r="BG1304" s="195">
        <f>IF(N1304="zákl. přenesená",J1304,0)</f>
        <v>0</v>
      </c>
      <c r="BH1304" s="195">
        <f>IF(N1304="sníž. přenesená",J1304,0)</f>
        <v>0</v>
      </c>
      <c r="BI1304" s="195">
        <f>IF(N1304="nulová",J1304,0)</f>
        <v>0</v>
      </c>
      <c r="BJ1304" s="93" t="s">
        <v>79</v>
      </c>
      <c r="BK1304" s="195">
        <f>ROUND(I1304*H1304,2)</f>
        <v>0</v>
      </c>
      <c r="BL1304" s="93" t="s">
        <v>266</v>
      </c>
      <c r="BM1304" s="93" t="s">
        <v>1631</v>
      </c>
    </row>
    <row r="1305" spans="2:51" s="205" customFormat="1" ht="13.5">
      <c r="B1305" s="204"/>
      <c r="D1305" s="198" t="s">
        <v>178</v>
      </c>
      <c r="E1305" s="206" t="s">
        <v>5</v>
      </c>
      <c r="F1305" s="207" t="s">
        <v>1632</v>
      </c>
      <c r="H1305" s="208">
        <v>1608.52</v>
      </c>
      <c r="L1305" s="204"/>
      <c r="M1305" s="209"/>
      <c r="N1305" s="210"/>
      <c r="O1305" s="210"/>
      <c r="P1305" s="210"/>
      <c r="Q1305" s="210"/>
      <c r="R1305" s="210"/>
      <c r="S1305" s="210"/>
      <c r="T1305" s="211"/>
      <c r="AT1305" s="206" t="s">
        <v>178</v>
      </c>
      <c r="AU1305" s="206" t="s">
        <v>81</v>
      </c>
      <c r="AV1305" s="205" t="s">
        <v>81</v>
      </c>
      <c r="AW1305" s="205" t="s">
        <v>35</v>
      </c>
      <c r="AX1305" s="205" t="s">
        <v>71</v>
      </c>
      <c r="AY1305" s="206" t="s">
        <v>169</v>
      </c>
    </row>
    <row r="1306" spans="2:51" s="213" customFormat="1" ht="13.5">
      <c r="B1306" s="212"/>
      <c r="D1306" s="198" t="s">
        <v>178</v>
      </c>
      <c r="E1306" s="214" t="s">
        <v>5</v>
      </c>
      <c r="F1306" s="215" t="s">
        <v>181</v>
      </c>
      <c r="H1306" s="216">
        <v>1608.52</v>
      </c>
      <c r="L1306" s="212"/>
      <c r="M1306" s="217"/>
      <c r="N1306" s="218"/>
      <c r="O1306" s="218"/>
      <c r="P1306" s="218"/>
      <c r="Q1306" s="218"/>
      <c r="R1306" s="218"/>
      <c r="S1306" s="218"/>
      <c r="T1306" s="219"/>
      <c r="AT1306" s="214" t="s">
        <v>178</v>
      </c>
      <c r="AU1306" s="214" t="s">
        <v>81</v>
      </c>
      <c r="AV1306" s="213" t="s">
        <v>176</v>
      </c>
      <c r="AW1306" s="213" t="s">
        <v>35</v>
      </c>
      <c r="AX1306" s="213" t="s">
        <v>79</v>
      </c>
      <c r="AY1306" s="214" t="s">
        <v>169</v>
      </c>
    </row>
    <row r="1307" spans="2:65" s="323" customFormat="1" ht="25.5" customHeight="1">
      <c r="B1307" s="104"/>
      <c r="C1307" s="185">
        <f>MAX($C$106:C1306)+1</f>
        <v>309</v>
      </c>
      <c r="D1307" s="185" t="s">
        <v>171</v>
      </c>
      <c r="E1307" s="186" t="s">
        <v>2040</v>
      </c>
      <c r="F1307" s="187" t="s">
        <v>2041</v>
      </c>
      <c r="G1307" s="188" t="s">
        <v>199</v>
      </c>
      <c r="H1307" s="189">
        <v>73</v>
      </c>
      <c r="I1307" s="87"/>
      <c r="J1307" s="190">
        <f>ROUND(I1307*H1307,2)</f>
        <v>0</v>
      </c>
      <c r="K1307" s="187"/>
      <c r="L1307" s="104"/>
      <c r="M1307" s="191" t="s">
        <v>5</v>
      </c>
      <c r="N1307" s="192" t="s">
        <v>42</v>
      </c>
      <c r="O1307" s="324"/>
      <c r="P1307" s="193">
        <f>O1307*H1307</f>
        <v>0</v>
      </c>
      <c r="Q1307" s="193">
        <v>0.00026</v>
      </c>
      <c r="R1307" s="193">
        <f>Q1307*H1307</f>
        <v>0.018979999999999997</v>
      </c>
      <c r="S1307" s="193">
        <v>0</v>
      </c>
      <c r="T1307" s="194">
        <f>S1307*H1307</f>
        <v>0</v>
      </c>
      <c r="AR1307" s="93" t="s">
        <v>266</v>
      </c>
      <c r="AT1307" s="93" t="s">
        <v>171</v>
      </c>
      <c r="AU1307" s="93" t="s">
        <v>81</v>
      </c>
      <c r="AY1307" s="93" t="s">
        <v>169</v>
      </c>
      <c r="BE1307" s="195">
        <f>IF(N1307="základní",J1307,0)</f>
        <v>0</v>
      </c>
      <c r="BF1307" s="195">
        <f>IF(N1307="snížená",J1307,0)</f>
        <v>0</v>
      </c>
      <c r="BG1307" s="195">
        <f>IF(N1307="zákl. přenesená",J1307,0)</f>
        <v>0</v>
      </c>
      <c r="BH1307" s="195">
        <f>IF(N1307="sníž. přenesená",J1307,0)</f>
        <v>0</v>
      </c>
      <c r="BI1307" s="195">
        <f>IF(N1307="nulová",J1307,0)</f>
        <v>0</v>
      </c>
      <c r="BJ1307" s="93" t="s">
        <v>79</v>
      </c>
      <c r="BK1307" s="195">
        <f>ROUND(I1307*H1307,2)</f>
        <v>0</v>
      </c>
      <c r="BL1307" s="93" t="s">
        <v>266</v>
      </c>
      <c r="BM1307" s="93" t="s">
        <v>1635</v>
      </c>
    </row>
    <row r="1308" spans="2:65" s="103" customFormat="1" ht="25.5" customHeight="1">
      <c r="B1308" s="104"/>
      <c r="C1308" s="185">
        <f>MAX($C$106:C1307)+1</f>
        <v>310</v>
      </c>
      <c r="D1308" s="185" t="s">
        <v>171</v>
      </c>
      <c r="E1308" s="186" t="s">
        <v>1633</v>
      </c>
      <c r="F1308" s="187" t="s">
        <v>1634</v>
      </c>
      <c r="G1308" s="188" t="s">
        <v>188</v>
      </c>
      <c r="H1308" s="189">
        <v>1608.52</v>
      </c>
      <c r="I1308" s="87"/>
      <c r="J1308" s="190">
        <f>ROUND(I1308*H1308,2)</f>
        <v>0</v>
      </c>
      <c r="K1308" s="187" t="s">
        <v>175</v>
      </c>
      <c r="L1308" s="104"/>
      <c r="M1308" s="191" t="s">
        <v>5</v>
      </c>
      <c r="N1308" s="192" t="s">
        <v>42</v>
      </c>
      <c r="O1308" s="105"/>
      <c r="P1308" s="193">
        <f>O1308*H1308</f>
        <v>0</v>
      </c>
      <c r="Q1308" s="193">
        <v>0.00026</v>
      </c>
      <c r="R1308" s="193">
        <f>Q1308*H1308</f>
        <v>0.41821519999999995</v>
      </c>
      <c r="S1308" s="193">
        <v>0</v>
      </c>
      <c r="T1308" s="194">
        <f>S1308*H1308</f>
        <v>0</v>
      </c>
      <c r="AR1308" s="93" t="s">
        <v>266</v>
      </c>
      <c r="AT1308" s="93" t="s">
        <v>171</v>
      </c>
      <c r="AU1308" s="93" t="s">
        <v>81</v>
      </c>
      <c r="AY1308" s="93" t="s">
        <v>169</v>
      </c>
      <c r="BE1308" s="195">
        <f>IF(N1308="základní",J1308,0)</f>
        <v>0</v>
      </c>
      <c r="BF1308" s="195">
        <f>IF(N1308="snížená",J1308,0)</f>
        <v>0</v>
      </c>
      <c r="BG1308" s="195">
        <f>IF(N1308="zákl. přenesená",J1308,0)</f>
        <v>0</v>
      </c>
      <c r="BH1308" s="195">
        <f>IF(N1308="sníž. přenesená",J1308,0)</f>
        <v>0</v>
      </c>
      <c r="BI1308" s="195">
        <f>IF(N1308="nulová",J1308,0)</f>
        <v>0</v>
      </c>
      <c r="BJ1308" s="93" t="s">
        <v>79</v>
      </c>
      <c r="BK1308" s="195">
        <f>ROUND(I1308*H1308,2)</f>
        <v>0</v>
      </c>
      <c r="BL1308" s="93" t="s">
        <v>266</v>
      </c>
      <c r="BM1308" s="93" t="s">
        <v>1635</v>
      </c>
    </row>
    <row r="1309" spans="2:63" s="173" customFormat="1" ht="37.35" customHeight="1">
      <c r="B1309" s="172"/>
      <c r="D1309" s="174" t="s">
        <v>70</v>
      </c>
      <c r="E1309" s="175" t="s">
        <v>397</v>
      </c>
      <c r="F1309" s="175" t="s">
        <v>1636</v>
      </c>
      <c r="J1309" s="176">
        <f>BK1309</f>
        <v>0</v>
      </c>
      <c r="L1309" s="172"/>
      <c r="M1309" s="177"/>
      <c r="N1309" s="178"/>
      <c r="O1309" s="178"/>
      <c r="P1309" s="179">
        <f>P1310</f>
        <v>0</v>
      </c>
      <c r="Q1309" s="178"/>
      <c r="R1309" s="179">
        <f>R1310</f>
        <v>0</v>
      </c>
      <c r="S1309" s="178"/>
      <c r="T1309" s="180">
        <f>T1310</f>
        <v>0</v>
      </c>
      <c r="AR1309" s="174" t="s">
        <v>185</v>
      </c>
      <c r="AT1309" s="181" t="s">
        <v>70</v>
      </c>
      <c r="AU1309" s="181" t="s">
        <v>71</v>
      </c>
      <c r="AY1309" s="174" t="s">
        <v>169</v>
      </c>
      <c r="BK1309" s="182">
        <f>BK1310</f>
        <v>0</v>
      </c>
    </row>
    <row r="1310" spans="2:63" s="173" customFormat="1" ht="19.9" customHeight="1">
      <c r="B1310" s="172"/>
      <c r="D1310" s="174" t="s">
        <v>70</v>
      </c>
      <c r="E1310" s="183" t="s">
        <v>1637</v>
      </c>
      <c r="F1310" s="183" t="s">
        <v>1638</v>
      </c>
      <c r="J1310" s="184">
        <f>BK1310</f>
        <v>0</v>
      </c>
      <c r="L1310" s="172"/>
      <c r="M1310" s="177"/>
      <c r="N1310" s="178"/>
      <c r="O1310" s="178"/>
      <c r="P1310" s="179">
        <f>P1311</f>
        <v>0</v>
      </c>
      <c r="Q1310" s="178"/>
      <c r="R1310" s="179">
        <f>R1311</f>
        <v>0</v>
      </c>
      <c r="S1310" s="178"/>
      <c r="T1310" s="180">
        <f>T1311</f>
        <v>0</v>
      </c>
      <c r="AR1310" s="174" t="s">
        <v>185</v>
      </c>
      <c r="AT1310" s="181" t="s">
        <v>70</v>
      </c>
      <c r="AU1310" s="181" t="s">
        <v>79</v>
      </c>
      <c r="AY1310" s="174" t="s">
        <v>169</v>
      </c>
      <c r="BK1310" s="182">
        <f>BK1311</f>
        <v>0</v>
      </c>
    </row>
    <row r="1311" spans="2:65" s="103" customFormat="1" ht="16.5" customHeight="1">
      <c r="B1311" s="104"/>
      <c r="C1311" s="185">
        <f>MAX($C$106:C1310)+1</f>
        <v>311</v>
      </c>
      <c r="D1311" s="185" t="s">
        <v>171</v>
      </c>
      <c r="E1311" s="186" t="s">
        <v>1639</v>
      </c>
      <c r="F1311" s="187" t="s">
        <v>1640</v>
      </c>
      <c r="G1311" s="188" t="s">
        <v>174</v>
      </c>
      <c r="H1311" s="189">
        <v>1</v>
      </c>
      <c r="I1311" s="87"/>
      <c r="J1311" s="190">
        <f>ROUND(I1311*H1311,2)</f>
        <v>0</v>
      </c>
      <c r="K1311" s="187" t="s">
        <v>5</v>
      </c>
      <c r="L1311" s="104"/>
      <c r="M1311" s="191" t="s">
        <v>5</v>
      </c>
      <c r="N1311" s="192" t="s">
        <v>42</v>
      </c>
      <c r="O1311" s="105"/>
      <c r="P1311" s="193">
        <f>O1311*H1311</f>
        <v>0</v>
      </c>
      <c r="Q1311" s="193">
        <v>0</v>
      </c>
      <c r="R1311" s="193">
        <f>Q1311*H1311</f>
        <v>0</v>
      </c>
      <c r="S1311" s="193">
        <v>0</v>
      </c>
      <c r="T1311" s="194">
        <f>S1311*H1311</f>
        <v>0</v>
      </c>
      <c r="AR1311" s="93" t="s">
        <v>269</v>
      </c>
      <c r="AT1311" s="93" t="s">
        <v>171</v>
      </c>
      <c r="AU1311" s="93" t="s">
        <v>81</v>
      </c>
      <c r="AY1311" s="93" t="s">
        <v>169</v>
      </c>
      <c r="BE1311" s="195">
        <f>IF(N1311="základní",J1311,0)</f>
        <v>0</v>
      </c>
      <c r="BF1311" s="195">
        <f>IF(N1311="snížená",J1311,0)</f>
        <v>0</v>
      </c>
      <c r="BG1311" s="195">
        <f>IF(N1311="zákl. přenesená",J1311,0)</f>
        <v>0</v>
      </c>
      <c r="BH1311" s="195">
        <f>IF(N1311="sníž. přenesená",J1311,0)</f>
        <v>0</v>
      </c>
      <c r="BI1311" s="195">
        <f>IF(N1311="nulová",J1311,0)</f>
        <v>0</v>
      </c>
      <c r="BJ1311" s="93" t="s">
        <v>79</v>
      </c>
      <c r="BK1311" s="195">
        <f>ROUND(I1311*H1311,2)</f>
        <v>0</v>
      </c>
      <c r="BL1311" s="93" t="s">
        <v>269</v>
      </c>
      <c r="BM1311" s="93" t="s">
        <v>1641</v>
      </c>
    </row>
    <row r="1312" spans="2:63" s="173" customFormat="1" ht="37.35" customHeight="1">
      <c r="B1312" s="172"/>
      <c r="D1312" s="174" t="s">
        <v>70</v>
      </c>
      <c r="E1312" s="175" t="s">
        <v>1642</v>
      </c>
      <c r="F1312" s="175" t="s">
        <v>1643</v>
      </c>
      <c r="J1312" s="176">
        <f>BK1312</f>
        <v>0</v>
      </c>
      <c r="L1312" s="172"/>
      <c r="M1312" s="177"/>
      <c r="N1312" s="178"/>
      <c r="O1312" s="178"/>
      <c r="P1312" s="179">
        <f>SUM(P1313:P1317)</f>
        <v>0</v>
      </c>
      <c r="Q1312" s="178"/>
      <c r="R1312" s="179">
        <f>SUM(R1313:R1317)</f>
        <v>0</v>
      </c>
      <c r="S1312" s="178"/>
      <c r="T1312" s="180">
        <f>SUM(T1313:T1317)</f>
        <v>0</v>
      </c>
      <c r="AR1312" s="174" t="s">
        <v>176</v>
      </c>
      <c r="AT1312" s="181" t="s">
        <v>70</v>
      </c>
      <c r="AU1312" s="181" t="s">
        <v>71</v>
      </c>
      <c r="AY1312" s="174" t="s">
        <v>169</v>
      </c>
      <c r="BK1312" s="182">
        <f>SUM(BK1313:BK1317)</f>
        <v>0</v>
      </c>
    </row>
    <row r="1313" spans="2:65" s="103" customFormat="1" ht="25.5" customHeight="1">
      <c r="B1313" s="104"/>
      <c r="C1313" s="185">
        <f>MAX($C$106:C1312)+1</f>
        <v>312</v>
      </c>
      <c r="D1313" s="185" t="s">
        <v>171</v>
      </c>
      <c r="E1313" s="186" t="s">
        <v>1644</v>
      </c>
      <c r="F1313" s="187" t="s">
        <v>1645</v>
      </c>
      <c r="G1313" s="188" t="s">
        <v>1646</v>
      </c>
      <c r="H1313" s="189">
        <v>20</v>
      </c>
      <c r="I1313" s="87"/>
      <c r="J1313" s="190">
        <f>ROUND(I1313*H1313,2)</f>
        <v>0</v>
      </c>
      <c r="K1313" s="187" t="s">
        <v>175</v>
      </c>
      <c r="L1313" s="104"/>
      <c r="M1313" s="191" t="s">
        <v>5</v>
      </c>
      <c r="N1313" s="192" t="s">
        <v>42</v>
      </c>
      <c r="O1313" s="105"/>
      <c r="P1313" s="193">
        <f>O1313*H1313</f>
        <v>0</v>
      </c>
      <c r="Q1313" s="193">
        <v>0</v>
      </c>
      <c r="R1313" s="193">
        <f>Q1313*H1313</f>
        <v>0</v>
      </c>
      <c r="S1313" s="193">
        <v>0</v>
      </c>
      <c r="T1313" s="194">
        <f>S1313*H1313</f>
        <v>0</v>
      </c>
      <c r="AR1313" s="93" t="s">
        <v>1647</v>
      </c>
      <c r="AT1313" s="93" t="s">
        <v>171</v>
      </c>
      <c r="AU1313" s="93" t="s">
        <v>79</v>
      </c>
      <c r="AY1313" s="93" t="s">
        <v>169</v>
      </c>
      <c r="BE1313" s="195">
        <f>IF(N1313="základní",J1313,0)</f>
        <v>0</v>
      </c>
      <c r="BF1313" s="195">
        <f>IF(N1313="snížená",J1313,0)</f>
        <v>0</v>
      </c>
      <c r="BG1313" s="195">
        <f>IF(N1313="zákl. přenesená",J1313,0)</f>
        <v>0</v>
      </c>
      <c r="BH1313" s="195">
        <f>IF(N1313="sníž. přenesená",J1313,0)</f>
        <v>0</v>
      </c>
      <c r="BI1313" s="195">
        <f>IF(N1313="nulová",J1313,0)</f>
        <v>0</v>
      </c>
      <c r="BJ1313" s="93" t="s">
        <v>79</v>
      </c>
      <c r="BK1313" s="195">
        <f>ROUND(I1313*H1313,2)</f>
        <v>0</v>
      </c>
      <c r="BL1313" s="93" t="s">
        <v>1647</v>
      </c>
      <c r="BM1313" s="93" t="s">
        <v>1648</v>
      </c>
    </row>
    <row r="1314" spans="2:51" s="197" customFormat="1" ht="13.5">
      <c r="B1314" s="196"/>
      <c r="D1314" s="198" t="s">
        <v>178</v>
      </c>
      <c r="E1314" s="199" t="s">
        <v>5</v>
      </c>
      <c r="F1314" s="200" t="s">
        <v>1649</v>
      </c>
      <c r="H1314" s="199" t="s">
        <v>5</v>
      </c>
      <c r="L1314" s="196"/>
      <c r="M1314" s="201"/>
      <c r="N1314" s="202"/>
      <c r="O1314" s="202"/>
      <c r="P1314" s="202"/>
      <c r="Q1314" s="202"/>
      <c r="R1314" s="202"/>
      <c r="S1314" s="202"/>
      <c r="T1314" s="203"/>
      <c r="AT1314" s="199" t="s">
        <v>178</v>
      </c>
      <c r="AU1314" s="199" t="s">
        <v>79</v>
      </c>
      <c r="AV1314" s="197" t="s">
        <v>79</v>
      </c>
      <c r="AW1314" s="197" t="s">
        <v>35</v>
      </c>
      <c r="AX1314" s="197" t="s">
        <v>71</v>
      </c>
      <c r="AY1314" s="199" t="s">
        <v>169</v>
      </c>
    </row>
    <row r="1315" spans="2:51" s="205" customFormat="1" ht="13.5">
      <c r="B1315" s="204"/>
      <c r="D1315" s="198" t="s">
        <v>178</v>
      </c>
      <c r="E1315" s="206" t="s">
        <v>5</v>
      </c>
      <c r="F1315" s="207" t="s">
        <v>1650</v>
      </c>
      <c r="H1315" s="208">
        <v>20</v>
      </c>
      <c r="L1315" s="204"/>
      <c r="M1315" s="209"/>
      <c r="N1315" s="210"/>
      <c r="O1315" s="210"/>
      <c r="P1315" s="210"/>
      <c r="Q1315" s="210"/>
      <c r="R1315" s="210"/>
      <c r="S1315" s="210"/>
      <c r="T1315" s="211"/>
      <c r="AT1315" s="206" t="s">
        <v>178</v>
      </c>
      <c r="AU1315" s="206" t="s">
        <v>79</v>
      </c>
      <c r="AV1315" s="205" t="s">
        <v>81</v>
      </c>
      <c r="AW1315" s="205" t="s">
        <v>35</v>
      </c>
      <c r="AX1315" s="205" t="s">
        <v>71</v>
      </c>
      <c r="AY1315" s="206" t="s">
        <v>169</v>
      </c>
    </row>
    <row r="1316" spans="2:51" s="213" customFormat="1" ht="13.5">
      <c r="B1316" s="212"/>
      <c r="D1316" s="198" t="s">
        <v>178</v>
      </c>
      <c r="E1316" s="214" t="s">
        <v>5</v>
      </c>
      <c r="F1316" s="215" t="s">
        <v>181</v>
      </c>
      <c r="H1316" s="216">
        <v>20</v>
      </c>
      <c r="L1316" s="212"/>
      <c r="M1316" s="217"/>
      <c r="N1316" s="218"/>
      <c r="O1316" s="218"/>
      <c r="P1316" s="218"/>
      <c r="Q1316" s="218"/>
      <c r="R1316" s="218"/>
      <c r="S1316" s="218"/>
      <c r="T1316" s="219"/>
      <c r="AT1316" s="214" t="s">
        <v>178</v>
      </c>
      <c r="AU1316" s="214" t="s">
        <v>79</v>
      </c>
      <c r="AV1316" s="213" t="s">
        <v>176</v>
      </c>
      <c r="AW1316" s="213" t="s">
        <v>35</v>
      </c>
      <c r="AX1316" s="213" t="s">
        <v>79</v>
      </c>
      <c r="AY1316" s="214" t="s">
        <v>169</v>
      </c>
    </row>
    <row r="1317" spans="2:65" s="103" customFormat="1" ht="25.5" customHeight="1">
      <c r="B1317" s="104"/>
      <c r="C1317" s="185">
        <f>MAX($C$106:C1316)+1</f>
        <v>313</v>
      </c>
      <c r="D1317" s="185" t="s">
        <v>171</v>
      </c>
      <c r="E1317" s="186" t="s">
        <v>1651</v>
      </c>
      <c r="F1317" s="187" t="s">
        <v>1652</v>
      </c>
      <c r="G1317" s="188" t="s">
        <v>1646</v>
      </c>
      <c r="H1317" s="189">
        <v>1875</v>
      </c>
      <c r="I1317" s="87"/>
      <c r="J1317" s="190">
        <f>ROUND(I1317*H1317,2)</f>
        <v>0</v>
      </c>
      <c r="K1317" s="187" t="s">
        <v>175</v>
      </c>
      <c r="L1317" s="104"/>
      <c r="M1317" s="191" t="s">
        <v>5</v>
      </c>
      <c r="N1317" s="240" t="s">
        <v>42</v>
      </c>
      <c r="O1317" s="241"/>
      <c r="P1317" s="242">
        <f>O1317*H1317</f>
        <v>0</v>
      </c>
      <c r="Q1317" s="242">
        <v>0</v>
      </c>
      <c r="R1317" s="242">
        <f>Q1317*H1317</f>
        <v>0</v>
      </c>
      <c r="S1317" s="242">
        <v>0</v>
      </c>
      <c r="T1317" s="243">
        <f>S1317*H1317</f>
        <v>0</v>
      </c>
      <c r="AR1317" s="93" t="s">
        <v>1647</v>
      </c>
      <c r="AT1317" s="93" t="s">
        <v>171</v>
      </c>
      <c r="AU1317" s="93" t="s">
        <v>79</v>
      </c>
      <c r="AY1317" s="93" t="s">
        <v>169</v>
      </c>
      <c r="BE1317" s="195">
        <f>IF(N1317="základní",J1317,0)</f>
        <v>0</v>
      </c>
      <c r="BF1317" s="195">
        <f>IF(N1317="snížená",J1317,0)</f>
        <v>0</v>
      </c>
      <c r="BG1317" s="195">
        <f>IF(N1317="zákl. přenesená",J1317,0)</f>
        <v>0</v>
      </c>
      <c r="BH1317" s="195">
        <f>IF(N1317="sníž. přenesená",J1317,0)</f>
        <v>0</v>
      </c>
      <c r="BI1317" s="195">
        <f>IF(N1317="nulová",J1317,0)</f>
        <v>0</v>
      </c>
      <c r="BJ1317" s="93" t="s">
        <v>79</v>
      </c>
      <c r="BK1317" s="195">
        <f>ROUND(I1317*H1317,2)</f>
        <v>0</v>
      </c>
      <c r="BL1317" s="93" t="s">
        <v>1647</v>
      </c>
      <c r="BM1317" s="93" t="s">
        <v>1653</v>
      </c>
    </row>
    <row r="1318" spans="2:12" s="103" customFormat="1" ht="6.95" customHeight="1">
      <c r="B1318" s="129"/>
      <c r="C1318" s="130"/>
      <c r="D1318" s="130"/>
      <c r="E1318" s="130"/>
      <c r="F1318" s="130"/>
      <c r="G1318" s="130"/>
      <c r="H1318" s="130"/>
      <c r="I1318" s="130"/>
      <c r="J1318" s="130"/>
      <c r="K1318" s="130"/>
      <c r="L1318" s="104"/>
    </row>
  </sheetData>
  <sheetProtection algorithmName="SHA-512" hashValue="wlTVTlBaFv2G7rGeW6jqzNr8UsDPbd2y4wQxxSezJhXeplEI+8Ox3urhTjAQQqyje5qXnijUJMcXbZKv6HNKgg==" saltValue="E5m5EpKoj7tWsGYiuSuaGw==" spinCount="100000" sheet="1" selectLockedCells="1"/>
  <autoFilter ref="C102:K1317"/>
  <mergeCells count="10">
    <mergeCell ref="J51:J52"/>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82"/>
  <sheetViews>
    <sheetView showGridLines="0" workbookViewId="0" topLeftCell="A1">
      <pane ySplit="1" topLeftCell="A56"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84</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1654</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02 - ÚT</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1656</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02 - ÚT</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83</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1658</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1659</v>
      </c>
    </row>
    <row r="82" spans="2:12" s="103" customFormat="1" ht="6.95" customHeight="1">
      <c r="B82" s="129"/>
      <c r="C82" s="130"/>
      <c r="D82" s="130"/>
      <c r="E82" s="130"/>
      <c r="F82" s="130"/>
      <c r="G82" s="130"/>
      <c r="H82" s="130"/>
      <c r="I82" s="130"/>
      <c r="J82" s="130"/>
      <c r="K82" s="130"/>
      <c r="L82" s="104"/>
    </row>
  </sheetData>
  <sheetProtection algorithmName="SHA-512" hashValue="R3JAz33/2HKpgaxm37ybAfx2iWcQ2/hJpVym62c2xGz/o/FIgTCYklhW+7VAtDEv12NAWooAjn/thBxh27kuUw==" saltValue="66VCeJ8TjojE2btnvzguVg=="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82"/>
  <sheetViews>
    <sheetView showGridLines="0" workbookViewId="0" topLeftCell="A1">
      <pane ySplit="1" topLeftCell="A47"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87</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1660</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03 - VZT</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1661</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03 - VZT</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86</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1662</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1663</v>
      </c>
    </row>
    <row r="82" spans="2:12" s="103" customFormat="1" ht="6.95" customHeight="1">
      <c r="B82" s="129"/>
      <c r="C82" s="130"/>
      <c r="D82" s="130"/>
      <c r="E82" s="130"/>
      <c r="F82" s="130"/>
      <c r="G82" s="130"/>
      <c r="H82" s="130"/>
      <c r="I82" s="130"/>
      <c r="J82" s="130"/>
      <c r="K82" s="130"/>
      <c r="L82" s="104"/>
    </row>
  </sheetData>
  <sheetProtection algorithmName="SHA-512" hashValue="YjZM+Z/fmATDwH9bfdgjOg3JX2VGfDV+GibA9pZiZQcFnT3XYO1fd3sxcPcB8AYmASu6z34AWwbeM3/FSfQCwQ==" saltValue="SgQD00CRy1zzQelOSJdVvg=="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82"/>
  <sheetViews>
    <sheetView showGridLines="0" workbookViewId="0" topLeftCell="A1">
      <pane ySplit="1" topLeftCell="A53"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90</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1664</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04 - MaR</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1665</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04 - MaR</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89</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1666</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1667</v>
      </c>
    </row>
    <row r="82" spans="2:12" s="103" customFormat="1" ht="6.95" customHeight="1">
      <c r="B82" s="129"/>
      <c r="C82" s="130"/>
      <c r="D82" s="130"/>
      <c r="E82" s="130"/>
      <c r="F82" s="130"/>
      <c r="G82" s="130"/>
      <c r="H82" s="130"/>
      <c r="I82" s="130"/>
      <c r="J82" s="130"/>
      <c r="K82" s="130"/>
      <c r="L82" s="104"/>
    </row>
  </sheetData>
  <sheetProtection algorithmName="SHA-512" hashValue="R+Dbzl4HEMNHI478Bxgqj+hyBaRLJpxUF1iOgHe0quWWSG+gw/lMv9jWAl17Hk3J3MjCdS6tc/05sjUu+R/MBA==" saltValue="AB6grHUdWk3YGoVhCam+FQ=="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93</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1668</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05 - ZTI</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1669</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05 - ZTI</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92</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1670</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1671</v>
      </c>
    </row>
    <row r="82" spans="2:12" s="103" customFormat="1" ht="6.95" customHeight="1">
      <c r="B82" s="129"/>
      <c r="C82" s="130"/>
      <c r="D82" s="130"/>
      <c r="E82" s="130"/>
      <c r="F82" s="130"/>
      <c r="G82" s="130"/>
      <c r="H82" s="130"/>
      <c r="I82" s="130"/>
      <c r="J82" s="130"/>
      <c r="K82" s="130"/>
      <c r="L82" s="104"/>
    </row>
  </sheetData>
  <sheetProtection algorithmName="SHA-512" hashValue="g9PHrdu8i6MYhafT34+ipLCzwk9NmDl1UyUsHjK2w2EV5ov/i63M952tga3FsyEk8F3Y3fsddFJjPTSVLKYnSw==" saltValue="t2wG0679dVgEPQFFKjl70Q=="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96</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1672</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06 - NN</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1673</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06 - NN</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95</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95</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1674</v>
      </c>
    </row>
    <row r="82" spans="2:12" s="103" customFormat="1" ht="6.95" customHeight="1">
      <c r="B82" s="129"/>
      <c r="C82" s="130"/>
      <c r="D82" s="130"/>
      <c r="E82" s="130"/>
      <c r="F82" s="130"/>
      <c r="G82" s="130"/>
      <c r="H82" s="130"/>
      <c r="I82" s="130"/>
      <c r="J82" s="130"/>
      <c r="K82" s="130"/>
      <c r="L82" s="104"/>
    </row>
  </sheetData>
  <sheetProtection algorithmName="SHA-512" hashValue="9IBt9t3So/4ruFeTV5YRun9UfY5vPlOKVZniysjO+PNqjoj3FkkAPIKDu1HdccqyWQt/cAZ3e09PtRi2TyZcPA==" saltValue="qxC71yueU+Wk2kuj3wr2eg=="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82"/>
  <sheetViews>
    <sheetView showGridLines="0" workbookViewId="0" topLeftCell="A1">
      <pane ySplit="1" topLeftCell="A44"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99</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1675</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07 - Slaboproud</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1676</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07 - Slaboproud</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1677</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1678</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1679</v>
      </c>
    </row>
    <row r="82" spans="2:12" s="103" customFormat="1" ht="6.95" customHeight="1">
      <c r="B82" s="129"/>
      <c r="C82" s="130"/>
      <c r="D82" s="130"/>
      <c r="E82" s="130"/>
      <c r="F82" s="130"/>
      <c r="G82" s="130"/>
      <c r="H82" s="130"/>
      <c r="I82" s="130"/>
      <c r="J82" s="130"/>
      <c r="K82" s="130"/>
      <c r="L82" s="104"/>
    </row>
  </sheetData>
  <sheetProtection algorithmName="SHA-512" hashValue="04QxuYkSA52Qd8Y3WKQRQvJzlN/YhJZDr1S/hgvk8Phvj/6mBZteJ0Ju3Nfl5Bcd8FUb6bpIXDxSMfdNkkUbig==" saltValue="72pqxwEXRsPJ7g3fEWCeoQ=="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82"/>
  <sheetViews>
    <sheetView showGridLines="0" workbookViewId="0" topLeftCell="A1">
      <pane ySplit="1" topLeftCell="A50" activePane="bottomLeft" state="frozen"/>
      <selection pane="bottomLeft" activeCell="I81" sqref="I81"/>
    </sheetView>
  </sheetViews>
  <sheetFormatPr defaultColWidth="9.33203125" defaultRowHeight="13.5"/>
  <cols>
    <col min="1" max="1" width="8.33203125" style="92" customWidth="1"/>
    <col min="2" max="2" width="1.66796875" style="92" customWidth="1"/>
    <col min="3" max="3" width="4.16015625" style="92" customWidth="1"/>
    <col min="4" max="4" width="4.33203125" style="92" customWidth="1"/>
    <col min="5" max="5" width="17.16015625" style="92" customWidth="1"/>
    <col min="6" max="6" width="75" style="92" customWidth="1"/>
    <col min="7" max="7" width="8.66015625" style="92" customWidth="1"/>
    <col min="8" max="8" width="11.16015625" style="92" customWidth="1"/>
    <col min="9" max="9" width="12.66015625" style="92" customWidth="1"/>
    <col min="10" max="10" width="23.5" style="92" customWidth="1"/>
    <col min="11" max="11" width="15.5" style="92" customWidth="1"/>
    <col min="12" max="12" width="9.33203125" style="92" customWidth="1"/>
    <col min="13" max="18" width="9.33203125" style="92" hidden="1" customWidth="1"/>
    <col min="19" max="19" width="8.16015625" style="92" hidden="1" customWidth="1"/>
    <col min="20" max="20" width="29.66015625" style="92" hidden="1" customWidth="1"/>
    <col min="21" max="21" width="16.33203125" style="92" hidden="1" customWidth="1"/>
    <col min="22" max="22" width="12.33203125" style="92" customWidth="1"/>
    <col min="23" max="23" width="16.33203125" style="92" customWidth="1"/>
    <col min="24" max="24" width="12.33203125" style="92" customWidth="1"/>
    <col min="25" max="25" width="15" style="92" customWidth="1"/>
    <col min="26" max="26" width="11" style="92" customWidth="1"/>
    <col min="27" max="27" width="15" style="92" customWidth="1"/>
    <col min="28" max="28" width="16.33203125" style="92" customWidth="1"/>
    <col min="29" max="29" width="11" style="92" customWidth="1"/>
    <col min="30" max="30" width="15" style="92" customWidth="1"/>
    <col min="31" max="31" width="16.33203125" style="92" customWidth="1"/>
    <col min="32" max="43" width="9.33203125" style="92" customWidth="1"/>
    <col min="44" max="65" width="9.33203125" style="92" hidden="1" customWidth="1"/>
    <col min="66" max="16384" width="9.33203125" style="92" customWidth="1"/>
  </cols>
  <sheetData>
    <row r="1" spans="1:70" ht="21.75" customHeight="1">
      <c r="A1" s="89"/>
      <c r="B1" s="7"/>
      <c r="C1" s="7"/>
      <c r="D1" s="8" t="s">
        <v>1</v>
      </c>
      <c r="E1" s="7"/>
      <c r="F1" s="90" t="s">
        <v>113</v>
      </c>
      <c r="G1" s="376" t="s">
        <v>114</v>
      </c>
      <c r="H1" s="376"/>
      <c r="I1" s="7"/>
      <c r="J1" s="90" t="s">
        <v>115</v>
      </c>
      <c r="K1" s="8" t="s">
        <v>116</v>
      </c>
      <c r="L1" s="90" t="s">
        <v>117</v>
      </c>
      <c r="M1" s="90"/>
      <c r="N1" s="90"/>
      <c r="O1" s="90"/>
      <c r="P1" s="90"/>
      <c r="Q1" s="90"/>
      <c r="R1" s="90"/>
      <c r="S1" s="90"/>
      <c r="T1" s="90"/>
      <c r="U1" s="91"/>
      <c r="V1" s="91"/>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row>
    <row r="2" spans="3:46" ht="36.95" customHeight="1">
      <c r="L2" s="377" t="s">
        <v>8</v>
      </c>
      <c r="M2" s="378"/>
      <c r="N2" s="378"/>
      <c r="O2" s="378"/>
      <c r="P2" s="378"/>
      <c r="Q2" s="378"/>
      <c r="R2" s="378"/>
      <c r="S2" s="378"/>
      <c r="T2" s="378"/>
      <c r="U2" s="378"/>
      <c r="V2" s="378"/>
      <c r="AT2" s="93" t="s">
        <v>102</v>
      </c>
    </row>
    <row r="3" spans="2:46" ht="6.95" customHeight="1">
      <c r="B3" s="94"/>
      <c r="C3" s="95"/>
      <c r="D3" s="95"/>
      <c r="E3" s="95"/>
      <c r="F3" s="95"/>
      <c r="G3" s="95"/>
      <c r="H3" s="95"/>
      <c r="I3" s="95"/>
      <c r="J3" s="95"/>
      <c r="K3" s="96"/>
      <c r="AT3" s="93" t="s">
        <v>81</v>
      </c>
    </row>
    <row r="4" spans="2:46" ht="36.95" customHeight="1">
      <c r="B4" s="97"/>
      <c r="C4" s="98"/>
      <c r="D4" s="99" t="s">
        <v>118</v>
      </c>
      <c r="E4" s="98"/>
      <c r="F4" s="98"/>
      <c r="G4" s="98"/>
      <c r="H4" s="98"/>
      <c r="I4" s="98"/>
      <c r="J4" s="98"/>
      <c r="K4" s="100"/>
      <c r="M4" s="101" t="s">
        <v>13</v>
      </c>
      <c r="AT4" s="93" t="s">
        <v>6</v>
      </c>
    </row>
    <row r="5" spans="2:11" ht="6.95" customHeight="1">
      <c r="B5" s="97"/>
      <c r="C5" s="98"/>
      <c r="D5" s="98"/>
      <c r="E5" s="98"/>
      <c r="F5" s="98"/>
      <c r="G5" s="98"/>
      <c r="H5" s="98"/>
      <c r="I5" s="98"/>
      <c r="J5" s="98"/>
      <c r="K5" s="100"/>
    </row>
    <row r="6" spans="2:11" ht="15">
      <c r="B6" s="97"/>
      <c r="C6" s="98"/>
      <c r="D6" s="102" t="s">
        <v>19</v>
      </c>
      <c r="E6" s="98"/>
      <c r="F6" s="98"/>
      <c r="G6" s="98"/>
      <c r="H6" s="98"/>
      <c r="I6" s="98"/>
      <c r="J6" s="98"/>
      <c r="K6" s="100"/>
    </row>
    <row r="7" spans="2:11" ht="16.5" customHeight="1">
      <c r="B7" s="97"/>
      <c r="C7" s="98"/>
      <c r="D7" s="98"/>
      <c r="E7" s="379" t="str">
        <f>'Rekapitulace stavby'!K6</f>
        <v>Pracoviště PET CT v Pardubické nemocnici 125, 530 02 Pardubice</v>
      </c>
      <c r="F7" s="380"/>
      <c r="G7" s="380"/>
      <c r="H7" s="380"/>
      <c r="I7" s="98"/>
      <c r="J7" s="98"/>
      <c r="K7" s="100"/>
    </row>
    <row r="8" spans="2:11" s="103" customFormat="1" ht="15">
      <c r="B8" s="104"/>
      <c r="C8" s="105"/>
      <c r="D8" s="102" t="s">
        <v>119</v>
      </c>
      <c r="E8" s="105"/>
      <c r="F8" s="105"/>
      <c r="G8" s="105"/>
      <c r="H8" s="105"/>
      <c r="I8" s="105"/>
      <c r="J8" s="105"/>
      <c r="K8" s="106"/>
    </row>
    <row r="9" spans="2:11" s="103" customFormat="1" ht="36.95" customHeight="1">
      <c r="B9" s="104"/>
      <c r="C9" s="105"/>
      <c r="D9" s="105"/>
      <c r="E9" s="381" t="s">
        <v>1680</v>
      </c>
      <c r="F9" s="382"/>
      <c r="G9" s="382"/>
      <c r="H9" s="382"/>
      <c r="I9" s="105"/>
      <c r="J9" s="105"/>
      <c r="K9" s="106"/>
    </row>
    <row r="10" spans="2:11" s="103" customFormat="1" ht="13.5">
      <c r="B10" s="104"/>
      <c r="C10" s="105"/>
      <c r="D10" s="105"/>
      <c r="E10" s="105"/>
      <c r="F10" s="105"/>
      <c r="G10" s="105"/>
      <c r="H10" s="105"/>
      <c r="I10" s="105"/>
      <c r="J10" s="105"/>
      <c r="K10" s="106"/>
    </row>
    <row r="11" spans="2:11" s="103" customFormat="1" ht="14.45" customHeight="1">
      <c r="B11" s="104"/>
      <c r="C11" s="105"/>
      <c r="D11" s="102" t="s">
        <v>21</v>
      </c>
      <c r="E11" s="105"/>
      <c r="F11" s="108" t="s">
        <v>5</v>
      </c>
      <c r="G11" s="105"/>
      <c r="H11" s="105"/>
      <c r="I11" s="102" t="s">
        <v>22</v>
      </c>
      <c r="J11" s="108" t="s">
        <v>5</v>
      </c>
      <c r="K11" s="106"/>
    </row>
    <row r="12" spans="2:11" s="103" customFormat="1" ht="14.45" customHeight="1">
      <c r="B12" s="104"/>
      <c r="C12" s="105"/>
      <c r="D12" s="102" t="s">
        <v>23</v>
      </c>
      <c r="E12" s="105"/>
      <c r="F12" s="108" t="s">
        <v>24</v>
      </c>
      <c r="G12" s="105"/>
      <c r="H12" s="105"/>
      <c r="I12" s="102" t="s">
        <v>25</v>
      </c>
      <c r="J12" s="109" t="str">
        <f>'Rekapitulace stavby'!AN8</f>
        <v>12. 10. 2018</v>
      </c>
      <c r="K12" s="106"/>
    </row>
    <row r="13" spans="2:11" s="103" customFormat="1" ht="10.9" customHeight="1">
      <c r="B13" s="104"/>
      <c r="C13" s="105"/>
      <c r="D13" s="105"/>
      <c r="E13" s="105"/>
      <c r="F13" s="105"/>
      <c r="G13" s="105"/>
      <c r="H13" s="105"/>
      <c r="I13" s="105"/>
      <c r="J13" s="105"/>
      <c r="K13" s="106"/>
    </row>
    <row r="14" spans="2:11" s="103" customFormat="1" ht="14.45" customHeight="1">
      <c r="B14" s="104"/>
      <c r="C14" s="105"/>
      <c r="D14" s="102" t="s">
        <v>27</v>
      </c>
      <c r="E14" s="105"/>
      <c r="F14" s="105"/>
      <c r="G14" s="105"/>
      <c r="H14" s="105"/>
      <c r="I14" s="102" t="s">
        <v>28</v>
      </c>
      <c r="J14" s="108" t="s">
        <v>5</v>
      </c>
      <c r="K14" s="106"/>
    </row>
    <row r="15" spans="2:11" s="103" customFormat="1" ht="18" customHeight="1">
      <c r="B15" s="104"/>
      <c r="C15" s="105"/>
      <c r="D15" s="105"/>
      <c r="E15" s="108" t="s">
        <v>29</v>
      </c>
      <c r="F15" s="105"/>
      <c r="G15" s="105"/>
      <c r="H15" s="105"/>
      <c r="I15" s="102" t="s">
        <v>30</v>
      </c>
      <c r="J15" s="108" t="s">
        <v>5</v>
      </c>
      <c r="K15" s="106"/>
    </row>
    <row r="16" spans="2:11" s="103" customFormat="1" ht="6.95" customHeight="1">
      <c r="B16" s="104"/>
      <c r="C16" s="105"/>
      <c r="D16" s="105"/>
      <c r="E16" s="105"/>
      <c r="F16" s="105"/>
      <c r="G16" s="105"/>
      <c r="H16" s="105"/>
      <c r="I16" s="105"/>
      <c r="J16" s="105"/>
      <c r="K16" s="106"/>
    </row>
    <row r="17" spans="2:11" s="103" customFormat="1" ht="14.45" customHeight="1">
      <c r="B17" s="104"/>
      <c r="C17" s="105"/>
      <c r="D17" s="102" t="s">
        <v>31</v>
      </c>
      <c r="E17" s="105"/>
      <c r="F17" s="105"/>
      <c r="G17" s="105"/>
      <c r="H17" s="105"/>
      <c r="I17" s="102" t="s">
        <v>28</v>
      </c>
      <c r="J17" s="108" t="str">
        <f>IF('Rekapitulace stavby'!AN13="Vyplň údaj","",IF('Rekapitulace stavby'!AN13="","",'Rekapitulace stavby'!AN13))</f>
        <v/>
      </c>
      <c r="K17" s="106"/>
    </row>
    <row r="18" spans="2:11" s="103" customFormat="1" ht="18" customHeight="1">
      <c r="B18" s="104"/>
      <c r="C18" s="105"/>
      <c r="D18" s="105"/>
      <c r="E18" s="108" t="str">
        <f>IF('Rekapitulace stavby'!E14="Vyplň údaj","",IF('Rekapitulace stavby'!E14="","",'Rekapitulace stavby'!E14))</f>
        <v/>
      </c>
      <c r="F18" s="105"/>
      <c r="G18" s="105"/>
      <c r="H18" s="105"/>
      <c r="I18" s="102" t="s">
        <v>30</v>
      </c>
      <c r="J18" s="108" t="str">
        <f>IF('Rekapitulace stavby'!AN14="Vyplň údaj","",IF('Rekapitulace stavby'!AN14="","",'Rekapitulace stavby'!AN14))</f>
        <v/>
      </c>
      <c r="K18" s="106"/>
    </row>
    <row r="19" spans="2:11" s="103" customFormat="1" ht="6.95" customHeight="1">
      <c r="B19" s="104"/>
      <c r="C19" s="105"/>
      <c r="D19" s="105"/>
      <c r="E19" s="105"/>
      <c r="F19" s="105"/>
      <c r="G19" s="105"/>
      <c r="H19" s="105"/>
      <c r="I19" s="105"/>
      <c r="J19" s="105"/>
      <c r="K19" s="106"/>
    </row>
    <row r="20" spans="2:11" s="103" customFormat="1" ht="14.45" customHeight="1">
      <c r="B20" s="104"/>
      <c r="C20" s="105"/>
      <c r="D20" s="102" t="s">
        <v>33</v>
      </c>
      <c r="E20" s="105"/>
      <c r="F20" s="105"/>
      <c r="G20" s="105"/>
      <c r="H20" s="105"/>
      <c r="I20" s="102" t="s">
        <v>28</v>
      </c>
      <c r="J20" s="108" t="s">
        <v>5</v>
      </c>
      <c r="K20" s="106"/>
    </row>
    <row r="21" spans="2:11" s="103" customFormat="1" ht="18" customHeight="1">
      <c r="B21" s="104"/>
      <c r="C21" s="105"/>
      <c r="D21" s="105"/>
      <c r="E21" s="108" t="s">
        <v>34</v>
      </c>
      <c r="F21" s="105"/>
      <c r="G21" s="105"/>
      <c r="H21" s="105"/>
      <c r="I21" s="102" t="s">
        <v>30</v>
      </c>
      <c r="J21" s="108" t="s">
        <v>5</v>
      </c>
      <c r="K21" s="106"/>
    </row>
    <row r="22" spans="2:11" s="103" customFormat="1" ht="6.95" customHeight="1">
      <c r="B22" s="104"/>
      <c r="C22" s="105"/>
      <c r="D22" s="105"/>
      <c r="E22" s="105"/>
      <c r="F22" s="105"/>
      <c r="G22" s="105"/>
      <c r="H22" s="105"/>
      <c r="I22" s="105"/>
      <c r="J22" s="105"/>
      <c r="K22" s="106"/>
    </row>
    <row r="23" spans="2:11" s="103" customFormat="1" ht="14.45" customHeight="1">
      <c r="B23" s="104"/>
      <c r="C23" s="105"/>
      <c r="D23" s="102" t="s">
        <v>36</v>
      </c>
      <c r="E23" s="105"/>
      <c r="F23" s="105"/>
      <c r="G23" s="105"/>
      <c r="H23" s="105"/>
      <c r="I23" s="105"/>
      <c r="J23" s="105"/>
      <c r="K23" s="106"/>
    </row>
    <row r="24" spans="2:11" s="113" customFormat="1" ht="16.5" customHeight="1">
      <c r="B24" s="110"/>
      <c r="C24" s="111"/>
      <c r="D24" s="111"/>
      <c r="E24" s="370" t="s">
        <v>5</v>
      </c>
      <c r="F24" s="370"/>
      <c r="G24" s="370"/>
      <c r="H24" s="370"/>
      <c r="I24" s="111"/>
      <c r="J24" s="111"/>
      <c r="K24" s="112"/>
    </row>
    <row r="25" spans="2:11" s="103" customFormat="1" ht="6.95" customHeight="1">
      <c r="B25" s="104"/>
      <c r="C25" s="105"/>
      <c r="D25" s="105"/>
      <c r="E25" s="105"/>
      <c r="F25" s="105"/>
      <c r="G25" s="105"/>
      <c r="H25" s="105"/>
      <c r="I25" s="105"/>
      <c r="J25" s="105"/>
      <c r="K25" s="106"/>
    </row>
    <row r="26" spans="2:11" s="103" customFormat="1" ht="6.95" customHeight="1">
      <c r="B26" s="104"/>
      <c r="C26" s="105"/>
      <c r="D26" s="114"/>
      <c r="E26" s="114"/>
      <c r="F26" s="114"/>
      <c r="G26" s="114"/>
      <c r="H26" s="114"/>
      <c r="I26" s="114"/>
      <c r="J26" s="114"/>
      <c r="K26" s="115"/>
    </row>
    <row r="27" spans="2:11" s="103" customFormat="1" ht="25.35" customHeight="1">
      <c r="B27" s="104"/>
      <c r="C27" s="105"/>
      <c r="D27" s="116" t="s">
        <v>37</v>
      </c>
      <c r="E27" s="105"/>
      <c r="F27" s="105"/>
      <c r="G27" s="105"/>
      <c r="H27" s="105"/>
      <c r="I27" s="105"/>
      <c r="J27" s="117">
        <f>ROUND(J78,2)</f>
        <v>0</v>
      </c>
      <c r="K27" s="106"/>
    </row>
    <row r="28" spans="2:11" s="103" customFormat="1" ht="6.95" customHeight="1">
      <c r="B28" s="104"/>
      <c r="C28" s="105"/>
      <c r="D28" s="114"/>
      <c r="E28" s="114"/>
      <c r="F28" s="114"/>
      <c r="G28" s="114"/>
      <c r="H28" s="114"/>
      <c r="I28" s="114"/>
      <c r="J28" s="114"/>
      <c r="K28" s="115"/>
    </row>
    <row r="29" spans="2:11" s="103" customFormat="1" ht="14.45" customHeight="1">
      <c r="B29" s="104"/>
      <c r="C29" s="105"/>
      <c r="D29" s="105"/>
      <c r="E29" s="105"/>
      <c r="F29" s="118" t="s">
        <v>39</v>
      </c>
      <c r="G29" s="105"/>
      <c r="H29" s="105"/>
      <c r="I29" s="118" t="s">
        <v>38</v>
      </c>
      <c r="J29" s="118" t="s">
        <v>40</v>
      </c>
      <c r="K29" s="106"/>
    </row>
    <row r="30" spans="2:11" s="103" customFormat="1" ht="14.45" customHeight="1">
      <c r="B30" s="104"/>
      <c r="C30" s="105"/>
      <c r="D30" s="119" t="s">
        <v>41</v>
      </c>
      <c r="E30" s="119" t="s">
        <v>42</v>
      </c>
      <c r="F30" s="120">
        <f>ROUND(SUM(BE78:BE81),2)</f>
        <v>0</v>
      </c>
      <c r="G30" s="105"/>
      <c r="H30" s="105"/>
      <c r="I30" s="121">
        <v>0.21</v>
      </c>
      <c r="J30" s="120">
        <f>ROUND(ROUND((SUM(BE78:BE81)),2)*I30,2)</f>
        <v>0</v>
      </c>
      <c r="K30" s="106"/>
    </row>
    <row r="31" spans="2:11" s="103" customFormat="1" ht="14.45" customHeight="1">
      <c r="B31" s="104"/>
      <c r="C31" s="105"/>
      <c r="D31" s="105"/>
      <c r="E31" s="119" t="s">
        <v>43</v>
      </c>
      <c r="F31" s="120">
        <f>ROUND(SUM(BF78:BF81),2)</f>
        <v>0</v>
      </c>
      <c r="G31" s="105"/>
      <c r="H31" s="105"/>
      <c r="I31" s="121">
        <v>0.15</v>
      </c>
      <c r="J31" s="120">
        <f>ROUND(ROUND((SUM(BF78:BF81)),2)*I31,2)</f>
        <v>0</v>
      </c>
      <c r="K31" s="106"/>
    </row>
    <row r="32" spans="2:11" s="103" customFormat="1" ht="14.45" customHeight="1" hidden="1">
      <c r="B32" s="104"/>
      <c r="C32" s="105"/>
      <c r="D32" s="105"/>
      <c r="E32" s="119" t="s">
        <v>44</v>
      </c>
      <c r="F32" s="120">
        <f>ROUND(SUM(BG78:BG81),2)</f>
        <v>0</v>
      </c>
      <c r="G32" s="105"/>
      <c r="H32" s="105"/>
      <c r="I32" s="121">
        <v>0.21</v>
      </c>
      <c r="J32" s="120">
        <v>0</v>
      </c>
      <c r="K32" s="106"/>
    </row>
    <row r="33" spans="2:11" s="103" customFormat="1" ht="14.45" customHeight="1" hidden="1">
      <c r="B33" s="104"/>
      <c r="C33" s="105"/>
      <c r="D33" s="105"/>
      <c r="E33" s="119" t="s">
        <v>45</v>
      </c>
      <c r="F33" s="120">
        <f>ROUND(SUM(BH78:BH81),2)</f>
        <v>0</v>
      </c>
      <c r="G33" s="105"/>
      <c r="H33" s="105"/>
      <c r="I33" s="121">
        <v>0.15</v>
      </c>
      <c r="J33" s="120">
        <v>0</v>
      </c>
      <c r="K33" s="106"/>
    </row>
    <row r="34" spans="2:11" s="103" customFormat="1" ht="14.45" customHeight="1" hidden="1">
      <c r="B34" s="104"/>
      <c r="C34" s="105"/>
      <c r="D34" s="105"/>
      <c r="E34" s="119" t="s">
        <v>46</v>
      </c>
      <c r="F34" s="120">
        <f>ROUND(SUM(BI78:BI81),2)</f>
        <v>0</v>
      </c>
      <c r="G34" s="105"/>
      <c r="H34" s="105"/>
      <c r="I34" s="121">
        <v>0</v>
      </c>
      <c r="J34" s="120">
        <v>0</v>
      </c>
      <c r="K34" s="106"/>
    </row>
    <row r="35" spans="2:11" s="103" customFormat="1" ht="6.95" customHeight="1">
      <c r="B35" s="104"/>
      <c r="C35" s="105"/>
      <c r="D35" s="105"/>
      <c r="E35" s="105"/>
      <c r="F35" s="105"/>
      <c r="G35" s="105"/>
      <c r="H35" s="105"/>
      <c r="I35" s="105"/>
      <c r="J35" s="105"/>
      <c r="K35" s="106"/>
    </row>
    <row r="36" spans="2:11" s="103" customFormat="1" ht="25.35" customHeight="1">
      <c r="B36" s="104"/>
      <c r="C36" s="122"/>
      <c r="D36" s="123" t="s">
        <v>47</v>
      </c>
      <c r="E36" s="124"/>
      <c r="F36" s="124"/>
      <c r="G36" s="125" t="s">
        <v>48</v>
      </c>
      <c r="H36" s="126" t="s">
        <v>49</v>
      </c>
      <c r="I36" s="124"/>
      <c r="J36" s="127">
        <f>SUM(J27:J34)</f>
        <v>0</v>
      </c>
      <c r="K36" s="128"/>
    </row>
    <row r="37" spans="2:11" s="103" customFormat="1" ht="14.45" customHeight="1">
      <c r="B37" s="129"/>
      <c r="C37" s="130"/>
      <c r="D37" s="130"/>
      <c r="E37" s="130"/>
      <c r="F37" s="130"/>
      <c r="G37" s="130"/>
      <c r="H37" s="130"/>
      <c r="I37" s="130"/>
      <c r="J37" s="130"/>
      <c r="K37" s="131"/>
    </row>
    <row r="41" spans="2:11" s="103" customFormat="1" ht="6.95" customHeight="1">
      <c r="B41" s="132"/>
      <c r="C41" s="133"/>
      <c r="D41" s="133"/>
      <c r="E41" s="133"/>
      <c r="F41" s="133"/>
      <c r="G41" s="133"/>
      <c r="H41" s="133"/>
      <c r="I41" s="133"/>
      <c r="J41" s="133"/>
      <c r="K41" s="134"/>
    </row>
    <row r="42" spans="2:11" s="103" customFormat="1" ht="36.95" customHeight="1">
      <c r="B42" s="104"/>
      <c r="C42" s="99" t="s">
        <v>121</v>
      </c>
      <c r="D42" s="105"/>
      <c r="E42" s="105"/>
      <c r="F42" s="105"/>
      <c r="G42" s="105"/>
      <c r="H42" s="105"/>
      <c r="I42" s="105"/>
      <c r="J42" s="105"/>
      <c r="K42" s="106"/>
    </row>
    <row r="43" spans="2:11" s="103" customFormat="1" ht="6.95" customHeight="1">
      <c r="B43" s="104"/>
      <c r="C43" s="105"/>
      <c r="D43" s="105"/>
      <c r="E43" s="105"/>
      <c r="F43" s="105"/>
      <c r="G43" s="105"/>
      <c r="H43" s="105"/>
      <c r="I43" s="105"/>
      <c r="J43" s="105"/>
      <c r="K43" s="106"/>
    </row>
    <row r="44" spans="2:11" s="103" customFormat="1" ht="14.45" customHeight="1">
      <c r="B44" s="104"/>
      <c r="C44" s="102" t="s">
        <v>19</v>
      </c>
      <c r="D44" s="105"/>
      <c r="E44" s="105"/>
      <c r="F44" s="105"/>
      <c r="G44" s="105"/>
      <c r="H44" s="105"/>
      <c r="I44" s="105"/>
      <c r="J44" s="105"/>
      <c r="K44" s="106"/>
    </row>
    <row r="45" spans="2:11" s="103" customFormat="1" ht="16.5" customHeight="1">
      <c r="B45" s="104"/>
      <c r="C45" s="105"/>
      <c r="D45" s="105"/>
      <c r="E45" s="379" t="str">
        <f>E7</f>
        <v>Pracoviště PET CT v Pardubické nemocnici 125, 530 02 Pardubice</v>
      </c>
      <c r="F45" s="380"/>
      <c r="G45" s="380"/>
      <c r="H45" s="380"/>
      <c r="I45" s="105"/>
      <c r="J45" s="105"/>
      <c r="K45" s="106"/>
    </row>
    <row r="46" spans="2:11" s="103" customFormat="1" ht="14.45" customHeight="1">
      <c r="B46" s="104"/>
      <c r="C46" s="102" t="s">
        <v>119</v>
      </c>
      <c r="D46" s="105"/>
      <c r="E46" s="105"/>
      <c r="F46" s="105"/>
      <c r="G46" s="105"/>
      <c r="H46" s="105"/>
      <c r="I46" s="105"/>
      <c r="J46" s="105"/>
      <c r="K46" s="106"/>
    </row>
    <row r="47" spans="2:11" s="103" customFormat="1" ht="17.25" customHeight="1">
      <c r="B47" s="104"/>
      <c r="C47" s="105"/>
      <c r="D47" s="105"/>
      <c r="E47" s="381" t="str">
        <f>E9</f>
        <v>08 - Mediciální plyny</v>
      </c>
      <c r="F47" s="382"/>
      <c r="G47" s="382"/>
      <c r="H47" s="382"/>
      <c r="I47" s="105"/>
      <c r="J47" s="105"/>
      <c r="K47" s="106"/>
    </row>
    <row r="48" spans="2:11" s="103" customFormat="1" ht="6.95" customHeight="1">
      <c r="B48" s="104"/>
      <c r="C48" s="105"/>
      <c r="D48" s="105"/>
      <c r="E48" s="105"/>
      <c r="F48" s="105"/>
      <c r="G48" s="105"/>
      <c r="H48" s="105"/>
      <c r="I48" s="105"/>
      <c r="J48" s="105"/>
      <c r="K48" s="106"/>
    </row>
    <row r="49" spans="2:11" s="103" customFormat="1" ht="18" customHeight="1">
      <c r="B49" s="104"/>
      <c r="C49" s="102" t="s">
        <v>23</v>
      </c>
      <c r="D49" s="105"/>
      <c r="E49" s="105"/>
      <c r="F49" s="108" t="str">
        <f>F12</f>
        <v>Nemocnice Pardubice</v>
      </c>
      <c r="G49" s="105"/>
      <c r="H49" s="105"/>
      <c r="I49" s="102" t="s">
        <v>25</v>
      </c>
      <c r="J49" s="109" t="str">
        <f>IF(J12="","",J12)</f>
        <v>12. 10. 2018</v>
      </c>
      <c r="K49" s="106"/>
    </row>
    <row r="50" spans="2:11" s="103" customFormat="1" ht="6.95" customHeight="1">
      <c r="B50" s="104"/>
      <c r="C50" s="105"/>
      <c r="D50" s="105"/>
      <c r="E50" s="105"/>
      <c r="F50" s="105"/>
      <c r="G50" s="105"/>
      <c r="H50" s="105"/>
      <c r="I50" s="105"/>
      <c r="J50" s="105"/>
      <c r="K50" s="106"/>
    </row>
    <row r="51" spans="2:11" s="103" customFormat="1" ht="15">
      <c r="B51" s="104"/>
      <c r="C51" s="102" t="s">
        <v>27</v>
      </c>
      <c r="D51" s="105"/>
      <c r="E51" s="105"/>
      <c r="F51" s="108" t="str">
        <f>E15</f>
        <v>Pardubický kraj, Komenského náměstí</v>
      </c>
      <c r="G51" s="105"/>
      <c r="H51" s="105"/>
      <c r="I51" s="102" t="s">
        <v>33</v>
      </c>
      <c r="J51" s="370" t="str">
        <f>E21</f>
        <v>JIKA CZ</v>
      </c>
      <c r="K51" s="106"/>
    </row>
    <row r="52" spans="2:11" s="103" customFormat="1" ht="14.45" customHeight="1">
      <c r="B52" s="104"/>
      <c r="C52" s="102" t="s">
        <v>31</v>
      </c>
      <c r="D52" s="105"/>
      <c r="E52" s="105"/>
      <c r="F52" s="108" t="str">
        <f>IF(E18="","",E18)</f>
        <v/>
      </c>
      <c r="G52" s="105"/>
      <c r="H52" s="105"/>
      <c r="I52" s="105"/>
      <c r="J52" s="371"/>
      <c r="K52" s="106"/>
    </row>
    <row r="53" spans="2:11" s="103" customFormat="1" ht="10.35" customHeight="1">
      <c r="B53" s="104"/>
      <c r="C53" s="105"/>
      <c r="D53" s="105"/>
      <c r="E53" s="105"/>
      <c r="F53" s="105"/>
      <c r="G53" s="105"/>
      <c r="H53" s="105"/>
      <c r="I53" s="105"/>
      <c r="J53" s="105"/>
      <c r="K53" s="106"/>
    </row>
    <row r="54" spans="2:11" s="103" customFormat="1" ht="29.25" customHeight="1">
      <c r="B54" s="104"/>
      <c r="C54" s="135" t="s">
        <v>122</v>
      </c>
      <c r="D54" s="122"/>
      <c r="E54" s="122"/>
      <c r="F54" s="122"/>
      <c r="G54" s="122"/>
      <c r="H54" s="122"/>
      <c r="I54" s="122"/>
      <c r="J54" s="136" t="s">
        <v>123</v>
      </c>
      <c r="K54" s="137"/>
    </row>
    <row r="55" spans="2:11" s="103" customFormat="1" ht="10.35" customHeight="1">
      <c r="B55" s="104"/>
      <c r="C55" s="105"/>
      <c r="D55" s="105"/>
      <c r="E55" s="105"/>
      <c r="F55" s="105"/>
      <c r="G55" s="105"/>
      <c r="H55" s="105"/>
      <c r="I55" s="105"/>
      <c r="J55" s="105"/>
      <c r="K55" s="106"/>
    </row>
    <row r="56" spans="2:47" s="103" customFormat="1" ht="29.25" customHeight="1">
      <c r="B56" s="104"/>
      <c r="C56" s="138" t="s">
        <v>124</v>
      </c>
      <c r="D56" s="105"/>
      <c r="E56" s="105"/>
      <c r="F56" s="105"/>
      <c r="G56" s="105"/>
      <c r="H56" s="105"/>
      <c r="I56" s="105"/>
      <c r="J56" s="117">
        <f>J78</f>
        <v>0</v>
      </c>
      <c r="K56" s="106"/>
      <c r="AU56" s="93" t="s">
        <v>125</v>
      </c>
    </row>
    <row r="57" spans="2:11" s="145" customFormat="1" ht="24.95" customHeight="1">
      <c r="B57" s="139"/>
      <c r="C57" s="140"/>
      <c r="D57" s="141" t="s">
        <v>1655</v>
      </c>
      <c r="E57" s="142"/>
      <c r="F57" s="142"/>
      <c r="G57" s="142"/>
      <c r="H57" s="142"/>
      <c r="I57" s="142"/>
      <c r="J57" s="143">
        <f>J79</f>
        <v>0</v>
      </c>
      <c r="K57" s="144"/>
    </row>
    <row r="58" spans="2:11" s="152" customFormat="1" ht="19.9" customHeight="1">
      <c r="B58" s="146"/>
      <c r="C58" s="147"/>
      <c r="D58" s="148" t="s">
        <v>1681</v>
      </c>
      <c r="E58" s="149"/>
      <c r="F58" s="149"/>
      <c r="G58" s="149"/>
      <c r="H58" s="149"/>
      <c r="I58" s="149"/>
      <c r="J58" s="150">
        <f>J80</f>
        <v>0</v>
      </c>
      <c r="K58" s="151"/>
    </row>
    <row r="59" spans="2:11" s="103" customFormat="1" ht="21.75" customHeight="1">
      <c r="B59" s="104"/>
      <c r="C59" s="105"/>
      <c r="D59" s="105"/>
      <c r="E59" s="105"/>
      <c r="F59" s="105"/>
      <c r="G59" s="105"/>
      <c r="H59" s="105"/>
      <c r="I59" s="105"/>
      <c r="J59" s="105"/>
      <c r="K59" s="106"/>
    </row>
    <row r="60" spans="2:11" s="103" customFormat="1" ht="6.95" customHeight="1">
      <c r="B60" s="129"/>
      <c r="C60" s="130"/>
      <c r="D60" s="130"/>
      <c r="E60" s="130"/>
      <c r="F60" s="130"/>
      <c r="G60" s="130"/>
      <c r="H60" s="130"/>
      <c r="I60" s="130"/>
      <c r="J60" s="130"/>
      <c r="K60" s="131"/>
    </row>
    <row r="64" spans="2:12" s="103" customFormat="1" ht="6.95" customHeight="1">
      <c r="B64" s="132"/>
      <c r="C64" s="133"/>
      <c r="D64" s="133"/>
      <c r="E64" s="133"/>
      <c r="F64" s="133"/>
      <c r="G64" s="133"/>
      <c r="H64" s="133"/>
      <c r="I64" s="133"/>
      <c r="J64" s="133"/>
      <c r="K64" s="133"/>
      <c r="L64" s="104"/>
    </row>
    <row r="65" spans="2:12" s="103" customFormat="1" ht="36.95" customHeight="1">
      <c r="B65" s="104"/>
      <c r="C65" s="153" t="s">
        <v>153</v>
      </c>
      <c r="L65" s="104"/>
    </row>
    <row r="66" spans="2:12" s="103" customFormat="1" ht="6.95" customHeight="1">
      <c r="B66" s="104"/>
      <c r="L66" s="104"/>
    </row>
    <row r="67" spans="2:12" s="103" customFormat="1" ht="14.45" customHeight="1">
      <c r="B67" s="104"/>
      <c r="C67" s="154" t="s">
        <v>19</v>
      </c>
      <c r="L67" s="104"/>
    </row>
    <row r="68" spans="2:12" s="103" customFormat="1" ht="16.5" customHeight="1">
      <c r="B68" s="104"/>
      <c r="E68" s="372" t="str">
        <f>E7</f>
        <v>Pracoviště PET CT v Pardubické nemocnici 125, 530 02 Pardubice</v>
      </c>
      <c r="F68" s="373"/>
      <c r="G68" s="373"/>
      <c r="H68" s="373"/>
      <c r="L68" s="104"/>
    </row>
    <row r="69" spans="2:12" s="103" customFormat="1" ht="14.45" customHeight="1">
      <c r="B69" s="104"/>
      <c r="C69" s="154" t="s">
        <v>119</v>
      </c>
      <c r="L69" s="104"/>
    </row>
    <row r="70" spans="2:12" s="103" customFormat="1" ht="17.25" customHeight="1">
      <c r="B70" s="104"/>
      <c r="E70" s="374" t="str">
        <f>E9</f>
        <v>08 - Mediciální plyny</v>
      </c>
      <c r="F70" s="375"/>
      <c r="G70" s="375"/>
      <c r="H70" s="375"/>
      <c r="L70" s="104"/>
    </row>
    <row r="71" spans="2:12" s="103" customFormat="1" ht="6.95" customHeight="1">
      <c r="B71" s="104"/>
      <c r="L71" s="104"/>
    </row>
    <row r="72" spans="2:12" s="103" customFormat="1" ht="18" customHeight="1">
      <c r="B72" s="104"/>
      <c r="C72" s="154" t="s">
        <v>23</v>
      </c>
      <c r="F72" s="156" t="str">
        <f>F12</f>
        <v>Nemocnice Pardubice</v>
      </c>
      <c r="I72" s="154" t="s">
        <v>25</v>
      </c>
      <c r="J72" s="157" t="str">
        <f>IF(J12="","",J12)</f>
        <v>12. 10. 2018</v>
      </c>
      <c r="L72" s="104"/>
    </row>
    <row r="73" spans="2:12" s="103" customFormat="1" ht="6.95" customHeight="1">
      <c r="B73" s="104"/>
      <c r="L73" s="104"/>
    </row>
    <row r="74" spans="2:12" s="103" customFormat="1" ht="15">
      <c r="B74" s="104"/>
      <c r="C74" s="154" t="s">
        <v>27</v>
      </c>
      <c r="F74" s="156" t="str">
        <f>E15</f>
        <v>Pardubický kraj, Komenského náměstí</v>
      </c>
      <c r="I74" s="154" t="s">
        <v>33</v>
      </c>
      <c r="J74" s="156" t="str">
        <f>E21</f>
        <v>JIKA CZ</v>
      </c>
      <c r="L74" s="104"/>
    </row>
    <row r="75" spans="2:12" s="103" customFormat="1" ht="14.45" customHeight="1">
      <c r="B75" s="104"/>
      <c r="C75" s="154" t="s">
        <v>31</v>
      </c>
      <c r="F75" s="156" t="str">
        <f>IF(E18="","",E18)</f>
        <v/>
      </c>
      <c r="L75" s="104"/>
    </row>
    <row r="76" spans="2:12" s="103" customFormat="1" ht="10.35" customHeight="1">
      <c r="B76" s="104"/>
      <c r="L76" s="104"/>
    </row>
    <row r="77" spans="2:20" s="165" customFormat="1" ht="29.25" customHeight="1">
      <c r="B77" s="158"/>
      <c r="C77" s="159" t="s">
        <v>154</v>
      </c>
      <c r="D77" s="160" t="s">
        <v>56</v>
      </c>
      <c r="E77" s="160" t="s">
        <v>52</v>
      </c>
      <c r="F77" s="160" t="s">
        <v>155</v>
      </c>
      <c r="G77" s="160" t="s">
        <v>156</v>
      </c>
      <c r="H77" s="160" t="s">
        <v>157</v>
      </c>
      <c r="I77" s="160" t="s">
        <v>158</v>
      </c>
      <c r="J77" s="160" t="s">
        <v>123</v>
      </c>
      <c r="K77" s="161" t="s">
        <v>159</v>
      </c>
      <c r="L77" s="158"/>
      <c r="M77" s="162" t="s">
        <v>160</v>
      </c>
      <c r="N77" s="163" t="s">
        <v>41</v>
      </c>
      <c r="O77" s="163" t="s">
        <v>161</v>
      </c>
      <c r="P77" s="163" t="s">
        <v>162</v>
      </c>
      <c r="Q77" s="163" t="s">
        <v>163</v>
      </c>
      <c r="R77" s="163" t="s">
        <v>164</v>
      </c>
      <c r="S77" s="163" t="s">
        <v>165</v>
      </c>
      <c r="T77" s="164" t="s">
        <v>166</v>
      </c>
    </row>
    <row r="78" spans="2:63" s="103" customFormat="1" ht="29.25" customHeight="1">
      <c r="B78" s="104"/>
      <c r="C78" s="166" t="s">
        <v>124</v>
      </c>
      <c r="J78" s="167">
        <f>BK78</f>
        <v>0</v>
      </c>
      <c r="L78" s="104"/>
      <c r="M78" s="168"/>
      <c r="N78" s="114"/>
      <c r="O78" s="114"/>
      <c r="P78" s="169">
        <f>P79</f>
        <v>0</v>
      </c>
      <c r="Q78" s="114"/>
      <c r="R78" s="169">
        <f>R79</f>
        <v>0</v>
      </c>
      <c r="S78" s="114"/>
      <c r="T78" s="170">
        <f>T79</f>
        <v>0</v>
      </c>
      <c r="AT78" s="93" t="s">
        <v>70</v>
      </c>
      <c r="AU78" s="93" t="s">
        <v>125</v>
      </c>
      <c r="BK78" s="171">
        <f>BK79</f>
        <v>0</v>
      </c>
    </row>
    <row r="79" spans="2:63" s="173" customFormat="1" ht="37.35" customHeight="1">
      <c r="B79" s="172"/>
      <c r="D79" s="174" t="s">
        <v>70</v>
      </c>
      <c r="E79" s="175" t="s">
        <v>167</v>
      </c>
      <c r="F79" s="175" t="s">
        <v>167</v>
      </c>
      <c r="J79" s="176">
        <f>BK79</f>
        <v>0</v>
      </c>
      <c r="L79" s="172"/>
      <c r="M79" s="177"/>
      <c r="N79" s="178"/>
      <c r="O79" s="178"/>
      <c r="P79" s="179">
        <f>P80</f>
        <v>0</v>
      </c>
      <c r="Q79" s="178"/>
      <c r="R79" s="179">
        <f>R80</f>
        <v>0</v>
      </c>
      <c r="S79" s="178"/>
      <c r="T79" s="180">
        <f>T80</f>
        <v>0</v>
      </c>
      <c r="AR79" s="174" t="s">
        <v>79</v>
      </c>
      <c r="AT79" s="181" t="s">
        <v>70</v>
      </c>
      <c r="AU79" s="181" t="s">
        <v>71</v>
      </c>
      <c r="AY79" s="174" t="s">
        <v>169</v>
      </c>
      <c r="BK79" s="182">
        <f>BK80</f>
        <v>0</v>
      </c>
    </row>
    <row r="80" spans="2:63" s="173" customFormat="1" ht="19.9" customHeight="1">
      <c r="B80" s="172"/>
      <c r="D80" s="174" t="s">
        <v>70</v>
      </c>
      <c r="E80" s="183" t="s">
        <v>1657</v>
      </c>
      <c r="F80" s="183" t="s">
        <v>1682</v>
      </c>
      <c r="J80" s="184">
        <f>BK80</f>
        <v>0</v>
      </c>
      <c r="L80" s="172"/>
      <c r="M80" s="177"/>
      <c r="N80" s="178"/>
      <c r="O80" s="178"/>
      <c r="P80" s="179">
        <f>P81</f>
        <v>0</v>
      </c>
      <c r="Q80" s="178"/>
      <c r="R80" s="179">
        <f>R81</f>
        <v>0</v>
      </c>
      <c r="S80" s="178"/>
      <c r="T80" s="180">
        <f>T81</f>
        <v>0</v>
      </c>
      <c r="AR80" s="174" t="s">
        <v>79</v>
      </c>
      <c r="AT80" s="181" t="s">
        <v>70</v>
      </c>
      <c r="AU80" s="181" t="s">
        <v>79</v>
      </c>
      <c r="AY80" s="174" t="s">
        <v>169</v>
      </c>
      <c r="BK80" s="182">
        <f>BK81</f>
        <v>0</v>
      </c>
    </row>
    <row r="81" spans="2:65" s="103" customFormat="1" ht="16.5" customHeight="1">
      <c r="B81" s="104"/>
      <c r="C81" s="185" t="s">
        <v>79</v>
      </c>
      <c r="D81" s="185" t="s">
        <v>171</v>
      </c>
      <c r="E81" s="186" t="s">
        <v>1657</v>
      </c>
      <c r="F81" s="187" t="s">
        <v>1682</v>
      </c>
      <c r="G81" s="188" t="s">
        <v>686</v>
      </c>
      <c r="H81" s="189">
        <v>1</v>
      </c>
      <c r="I81" s="87"/>
      <c r="J81" s="190">
        <f>ROUND(I81*H81,2)</f>
        <v>0</v>
      </c>
      <c r="K81" s="187" t="s">
        <v>5</v>
      </c>
      <c r="L81" s="104"/>
      <c r="M81" s="191" t="s">
        <v>5</v>
      </c>
      <c r="N81" s="240" t="s">
        <v>42</v>
      </c>
      <c r="O81" s="241"/>
      <c r="P81" s="242">
        <f>O81*H81</f>
        <v>0</v>
      </c>
      <c r="Q81" s="242">
        <v>0</v>
      </c>
      <c r="R81" s="242">
        <f>Q81*H81</f>
        <v>0</v>
      </c>
      <c r="S81" s="242">
        <v>0</v>
      </c>
      <c r="T81" s="243">
        <f>S81*H81</f>
        <v>0</v>
      </c>
      <c r="AR81" s="93" t="s">
        <v>176</v>
      </c>
      <c r="AT81" s="93" t="s">
        <v>171</v>
      </c>
      <c r="AU81" s="93" t="s">
        <v>81</v>
      </c>
      <c r="AY81" s="93" t="s">
        <v>169</v>
      </c>
      <c r="BE81" s="195">
        <f>IF(N81="základní",J81,0)</f>
        <v>0</v>
      </c>
      <c r="BF81" s="195">
        <f>IF(N81="snížená",J81,0)</f>
        <v>0</v>
      </c>
      <c r="BG81" s="195">
        <f>IF(N81="zákl. přenesená",J81,0)</f>
        <v>0</v>
      </c>
      <c r="BH81" s="195">
        <f>IF(N81="sníž. přenesená",J81,0)</f>
        <v>0</v>
      </c>
      <c r="BI81" s="195">
        <f>IF(N81="nulová",J81,0)</f>
        <v>0</v>
      </c>
      <c r="BJ81" s="93" t="s">
        <v>79</v>
      </c>
      <c r="BK81" s="195">
        <f>ROUND(I81*H81,2)</f>
        <v>0</v>
      </c>
      <c r="BL81" s="93" t="s">
        <v>176</v>
      </c>
      <c r="BM81" s="93" t="s">
        <v>1683</v>
      </c>
    </row>
    <row r="82" spans="2:12" s="103" customFormat="1" ht="6.95" customHeight="1">
      <c r="B82" s="129"/>
      <c r="C82" s="130"/>
      <c r="D82" s="130"/>
      <c r="E82" s="130"/>
      <c r="F82" s="130"/>
      <c r="G82" s="130"/>
      <c r="H82" s="130"/>
      <c r="I82" s="130"/>
      <c r="J82" s="130"/>
      <c r="K82" s="130"/>
      <c r="L82" s="104"/>
    </row>
  </sheetData>
  <sheetProtection algorithmName="SHA-512" hashValue="vuq9t/3Lmk4hBYGegM/cQPYCzq19pJlcrx3R5tfOyrJo+SXIUBuK6aNAwTlohNwQxDLgaXHg13UffSeYFMSUcQ==" saltValue="iqQ6cLtV9VC6a3ndZ4kLBA==" spinCount="100000" sheet="1" objects="1" scenarios="1" selectLockedCells="1"/>
  <autoFilter ref="C77:K81"/>
  <mergeCells count="10">
    <mergeCell ref="J51:J52"/>
    <mergeCell ref="E68:H68"/>
    <mergeCell ref="E70:H7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7"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Petr</dc:creator>
  <cp:keywords/>
  <dc:description/>
  <cp:lastModifiedBy>Michal Vostrovský</cp:lastModifiedBy>
  <dcterms:created xsi:type="dcterms:W3CDTF">2018-11-22T13:46:47Z</dcterms:created>
  <dcterms:modified xsi:type="dcterms:W3CDTF">2019-05-21T07:28:46Z</dcterms:modified>
  <cp:category/>
  <cp:version/>
  <cp:contentType/>
  <cp:contentStatus/>
</cp:coreProperties>
</file>