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Users\Admin\Desktop\VV\"/>
    </mc:Choice>
  </mc:AlternateContent>
  <xr:revisionPtr revIDLastSave="0" documentId="13_ncr:1_{D0DE5D0E-4B77-46EE-A970-7D11E5D2BB11}" xr6:coauthVersionLast="36" xr6:coauthVersionMax="41" xr10:uidLastSave="{00000000-0000-0000-0000-000000000000}"/>
  <workbookProtection workbookAlgorithmName="SHA-512" workbookHashValue="+ZZbf+sua/j1JvX5IYhYIHRsHAgCRi9M+62lg0+a2UdvsMv8hsuu7LRGPsDoaSkr1tbObcTpLD4YhFzaKNsJfA==" workbookSaltValue="zjG08ZqVO4Qh7gGgOBGuiw==" workbookSpinCount="100000" lockStructure="1"/>
  <bookViews>
    <workbookView xWindow="-120" yWindow="-120" windowWidth="38640" windowHeight="21240" xr2:uid="{00000000-000D-0000-FFFF-FFFF00000000}"/>
  </bookViews>
  <sheets>
    <sheet name="Rekapitulace stavby" sheetId="1" r:id="rId1"/>
    <sheet name="01 - ZTI" sheetId="2" r:id="rId2"/>
  </sheets>
  <definedNames>
    <definedName name="_xlnm.Print_Titles" localSheetId="1">'01 - ZTI'!$122:$122</definedName>
    <definedName name="_xlnm.Print_Titles" localSheetId="0">'Rekapitulace stavby'!$85:$85</definedName>
    <definedName name="_xlnm.Print_Area" localSheetId="1">'01 - ZTI'!$C$4:$Q$70,'01 - ZTI'!$C$76:$Q$106,'01 - ZTI'!$C$112:$Q$443</definedName>
    <definedName name="_xlnm.Print_Area" localSheetId="0">'Rekapitulace stavby'!$C$4:$AP$70,'Rekapitulace stavby'!$C$76:$AP$92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Y88" i="1" l="1"/>
  <c r="AX88" i="1"/>
  <c r="BI440" i="2"/>
  <c r="BH440" i="2"/>
  <c r="BG440" i="2"/>
  <c r="BF440" i="2"/>
  <c r="AA440" i="2"/>
  <c r="Y440" i="2"/>
  <c r="W440" i="2"/>
  <c r="BK440" i="2"/>
  <c r="N440" i="2"/>
  <c r="BE440" i="2"/>
  <c r="BI433" i="2"/>
  <c r="BH433" i="2"/>
  <c r="BG433" i="2"/>
  <c r="BF433" i="2"/>
  <c r="AA433" i="2"/>
  <c r="AA432" i="2" s="1"/>
  <c r="Y433" i="2"/>
  <c r="Y432" i="2" s="1"/>
  <c r="W433" i="2"/>
  <c r="W432" i="2" s="1"/>
  <c r="BK433" i="2"/>
  <c r="BK432" i="2" s="1"/>
  <c r="N432" i="2" s="1"/>
  <c r="N102" i="2" s="1"/>
  <c r="N433" i="2"/>
  <c r="BE433" i="2" s="1"/>
  <c r="BI431" i="2"/>
  <c r="BH431" i="2"/>
  <c r="BG431" i="2"/>
  <c r="BF431" i="2"/>
  <c r="AA431" i="2"/>
  <c r="Y431" i="2"/>
  <c r="W431" i="2"/>
  <c r="BK431" i="2"/>
  <c r="N431" i="2"/>
  <c r="BE431" i="2" s="1"/>
  <c r="BI430" i="2"/>
  <c r="BH430" i="2"/>
  <c r="BG430" i="2"/>
  <c r="BF430" i="2"/>
  <c r="AA430" i="2"/>
  <c r="Y430" i="2"/>
  <c r="W430" i="2"/>
  <c r="BK430" i="2"/>
  <c r="N430" i="2"/>
  <c r="BE430" i="2"/>
  <c r="BI429" i="2"/>
  <c r="BH429" i="2"/>
  <c r="BG429" i="2"/>
  <c r="BF429" i="2"/>
  <c r="AA429" i="2"/>
  <c r="Y429" i="2"/>
  <c r="W429" i="2"/>
  <c r="BK429" i="2"/>
  <c r="N429" i="2"/>
  <c r="BE429" i="2"/>
  <c r="BI428" i="2"/>
  <c r="BH428" i="2"/>
  <c r="BG428" i="2"/>
  <c r="BF428" i="2"/>
  <c r="AA428" i="2"/>
  <c r="Y428" i="2"/>
  <c r="W428" i="2"/>
  <c r="BK428" i="2"/>
  <c r="N428" i="2"/>
  <c r="BE428" i="2"/>
  <c r="BI427" i="2"/>
  <c r="BH427" i="2"/>
  <c r="BG427" i="2"/>
  <c r="BF427" i="2"/>
  <c r="AA427" i="2"/>
  <c r="Y427" i="2"/>
  <c r="W427" i="2"/>
  <c r="BK427" i="2"/>
  <c r="N427" i="2"/>
  <c r="BE427" i="2" s="1"/>
  <c r="BI425" i="2"/>
  <c r="BH425" i="2"/>
  <c r="BG425" i="2"/>
  <c r="BF425" i="2"/>
  <c r="AA425" i="2"/>
  <c r="Y425" i="2"/>
  <c r="W425" i="2"/>
  <c r="BK425" i="2"/>
  <c r="N425" i="2"/>
  <c r="BE425" i="2" s="1"/>
  <c r="BI422" i="2"/>
  <c r="BH422" i="2"/>
  <c r="BG422" i="2"/>
  <c r="BF422" i="2"/>
  <c r="AA422" i="2"/>
  <c r="Y422" i="2"/>
  <c r="W422" i="2"/>
  <c r="BK422" i="2"/>
  <c r="N422" i="2"/>
  <c r="BE422" i="2" s="1"/>
  <c r="BI419" i="2"/>
  <c r="BH419" i="2"/>
  <c r="BG419" i="2"/>
  <c r="BF419" i="2"/>
  <c r="AA419" i="2"/>
  <c r="Y419" i="2"/>
  <c r="W419" i="2"/>
  <c r="BK419" i="2"/>
  <c r="N419" i="2"/>
  <c r="BE419" i="2" s="1"/>
  <c r="BI413" i="2"/>
  <c r="BH413" i="2"/>
  <c r="BG413" i="2"/>
  <c r="BF413" i="2"/>
  <c r="AA413" i="2"/>
  <c r="Y413" i="2"/>
  <c r="W413" i="2"/>
  <c r="BK413" i="2"/>
  <c r="N413" i="2"/>
  <c r="BE413" i="2" s="1"/>
  <c r="BI407" i="2"/>
  <c r="BH407" i="2"/>
  <c r="BG407" i="2"/>
  <c r="BF407" i="2"/>
  <c r="AA407" i="2"/>
  <c r="Y407" i="2"/>
  <c r="W407" i="2"/>
  <c r="BK407" i="2"/>
  <c r="N407" i="2"/>
  <c r="BE407" i="2"/>
  <c r="BI406" i="2"/>
  <c r="BH406" i="2"/>
  <c r="BG406" i="2"/>
  <c r="BF406" i="2"/>
  <c r="AA406" i="2"/>
  <c r="Y406" i="2"/>
  <c r="W406" i="2"/>
  <c r="BK406" i="2"/>
  <c r="N406" i="2"/>
  <c r="BE406" i="2"/>
  <c r="BI405" i="2"/>
  <c r="BH405" i="2"/>
  <c r="BG405" i="2"/>
  <c r="BF405" i="2"/>
  <c r="AA405" i="2"/>
  <c r="Y405" i="2"/>
  <c r="W405" i="2"/>
  <c r="BK405" i="2"/>
  <c r="N405" i="2"/>
  <c r="BE405" i="2" s="1"/>
  <c r="BI404" i="2"/>
  <c r="BH404" i="2"/>
  <c r="BG404" i="2"/>
  <c r="BF404" i="2"/>
  <c r="AA404" i="2"/>
  <c r="Y404" i="2"/>
  <c r="W404" i="2"/>
  <c r="BK404" i="2"/>
  <c r="N404" i="2"/>
  <c r="BE404" i="2"/>
  <c r="BI403" i="2"/>
  <c r="BH403" i="2"/>
  <c r="BG403" i="2"/>
  <c r="BF403" i="2"/>
  <c r="AA403" i="2"/>
  <c r="Y403" i="2"/>
  <c r="W403" i="2"/>
  <c r="BK403" i="2"/>
  <c r="N403" i="2"/>
  <c r="BE403" i="2" s="1"/>
  <c r="BI397" i="2"/>
  <c r="BH397" i="2"/>
  <c r="BG397" i="2"/>
  <c r="BF397" i="2"/>
  <c r="AA397" i="2"/>
  <c r="Y397" i="2"/>
  <c r="W397" i="2"/>
  <c r="BK397" i="2"/>
  <c r="N397" i="2"/>
  <c r="BE397" i="2" s="1"/>
  <c r="BI394" i="2"/>
  <c r="BH394" i="2"/>
  <c r="BG394" i="2"/>
  <c r="BF394" i="2"/>
  <c r="AA394" i="2"/>
  <c r="Y394" i="2"/>
  <c r="W394" i="2"/>
  <c r="BK394" i="2"/>
  <c r="N394" i="2"/>
  <c r="BE394" i="2"/>
  <c r="BI391" i="2"/>
  <c r="BH391" i="2"/>
  <c r="BG391" i="2"/>
  <c r="BF391" i="2"/>
  <c r="AA391" i="2"/>
  <c r="Y391" i="2"/>
  <c r="W391" i="2"/>
  <c r="BK391" i="2"/>
  <c r="N391" i="2"/>
  <c r="BE391" i="2"/>
  <c r="BI385" i="2"/>
  <c r="BH385" i="2"/>
  <c r="BG385" i="2"/>
  <c r="BF385" i="2"/>
  <c r="AA385" i="2"/>
  <c r="Y385" i="2"/>
  <c r="W385" i="2"/>
  <c r="BK385" i="2"/>
  <c r="N385" i="2"/>
  <c r="BE385" i="2" s="1"/>
  <c r="BI382" i="2"/>
  <c r="BH382" i="2"/>
  <c r="BG382" i="2"/>
  <c r="BF382" i="2"/>
  <c r="AA382" i="2"/>
  <c r="Y382" i="2"/>
  <c r="W382" i="2"/>
  <c r="BK382" i="2"/>
  <c r="N382" i="2"/>
  <c r="BE382" i="2" s="1"/>
  <c r="BI379" i="2"/>
  <c r="BH379" i="2"/>
  <c r="BG379" i="2"/>
  <c r="BF379" i="2"/>
  <c r="AA379" i="2"/>
  <c r="Y379" i="2"/>
  <c r="W379" i="2"/>
  <c r="BK379" i="2"/>
  <c r="N379" i="2"/>
  <c r="BE379" i="2"/>
  <c r="BI378" i="2"/>
  <c r="BH378" i="2"/>
  <c r="BG378" i="2"/>
  <c r="BF378" i="2"/>
  <c r="AA378" i="2"/>
  <c r="Y378" i="2"/>
  <c r="W378" i="2"/>
  <c r="BK378" i="2"/>
  <c r="N378" i="2"/>
  <c r="BE378" i="2"/>
  <c r="BI377" i="2"/>
  <c r="BH377" i="2"/>
  <c r="BG377" i="2"/>
  <c r="BF377" i="2"/>
  <c r="AA377" i="2"/>
  <c r="Y377" i="2"/>
  <c r="W377" i="2"/>
  <c r="BK377" i="2"/>
  <c r="N377" i="2"/>
  <c r="BE377" i="2" s="1"/>
  <c r="BI374" i="2"/>
  <c r="BH374" i="2"/>
  <c r="BG374" i="2"/>
  <c r="BF374" i="2"/>
  <c r="AA374" i="2"/>
  <c r="Y374" i="2"/>
  <c r="W374" i="2"/>
  <c r="BK374" i="2"/>
  <c r="N374" i="2"/>
  <c r="BE374" i="2" s="1"/>
  <c r="BI369" i="2"/>
  <c r="BH369" i="2"/>
  <c r="BG369" i="2"/>
  <c r="BF369" i="2"/>
  <c r="AA369" i="2"/>
  <c r="Y369" i="2"/>
  <c r="W369" i="2"/>
  <c r="BK369" i="2"/>
  <c r="N369" i="2"/>
  <c r="BE369" i="2" s="1"/>
  <c r="BI366" i="2"/>
  <c r="BH366" i="2"/>
  <c r="BG366" i="2"/>
  <c r="BF366" i="2"/>
  <c r="AA366" i="2"/>
  <c r="Y366" i="2"/>
  <c r="W366" i="2"/>
  <c r="BK366" i="2"/>
  <c r="N366" i="2"/>
  <c r="BE366" i="2" s="1"/>
  <c r="BI361" i="2"/>
  <c r="BH361" i="2"/>
  <c r="BG361" i="2"/>
  <c r="BF361" i="2"/>
  <c r="AA361" i="2"/>
  <c r="Y361" i="2"/>
  <c r="W361" i="2"/>
  <c r="BK361" i="2"/>
  <c r="N361" i="2"/>
  <c r="BE361" i="2"/>
  <c r="BI360" i="2"/>
  <c r="BH360" i="2"/>
  <c r="BG360" i="2"/>
  <c r="BF360" i="2"/>
  <c r="AA360" i="2"/>
  <c r="Y360" i="2"/>
  <c r="W360" i="2"/>
  <c r="BK360" i="2"/>
  <c r="N360" i="2"/>
  <c r="BE360" i="2"/>
  <c r="BI354" i="2"/>
  <c r="BH354" i="2"/>
  <c r="BG354" i="2"/>
  <c r="BF354" i="2"/>
  <c r="AA354" i="2"/>
  <c r="Y354" i="2"/>
  <c r="W354" i="2"/>
  <c r="BK354" i="2"/>
  <c r="N354" i="2"/>
  <c r="BE354" i="2" s="1"/>
  <c r="BI353" i="2"/>
  <c r="BH353" i="2"/>
  <c r="BG353" i="2"/>
  <c r="BF353" i="2"/>
  <c r="AA353" i="2"/>
  <c r="Y353" i="2"/>
  <c r="W353" i="2"/>
  <c r="BK353" i="2"/>
  <c r="N353" i="2"/>
  <c r="BE353" i="2" s="1"/>
  <c r="BI351" i="2"/>
  <c r="BH351" i="2"/>
  <c r="BG351" i="2"/>
  <c r="BF351" i="2"/>
  <c r="AA351" i="2"/>
  <c r="Y351" i="2"/>
  <c r="W351" i="2"/>
  <c r="BK351" i="2"/>
  <c r="N351" i="2"/>
  <c r="BE351" i="2"/>
  <c r="BI350" i="2"/>
  <c r="BH350" i="2"/>
  <c r="BG350" i="2"/>
  <c r="BF350" i="2"/>
  <c r="AA350" i="2"/>
  <c r="Y350" i="2"/>
  <c r="W350" i="2"/>
  <c r="BK350" i="2"/>
  <c r="N350" i="2"/>
  <c r="BE350" i="2" s="1"/>
  <c r="BI347" i="2"/>
  <c r="BH347" i="2"/>
  <c r="BG347" i="2"/>
  <c r="BF347" i="2"/>
  <c r="AA347" i="2"/>
  <c r="Y347" i="2"/>
  <c r="W347" i="2"/>
  <c r="BK347" i="2"/>
  <c r="N347" i="2"/>
  <c r="BE347" i="2"/>
  <c r="BI346" i="2"/>
  <c r="BH346" i="2"/>
  <c r="BG346" i="2"/>
  <c r="BF346" i="2"/>
  <c r="AA346" i="2"/>
  <c r="Y346" i="2"/>
  <c r="W346" i="2"/>
  <c r="BK346" i="2"/>
  <c r="N346" i="2"/>
  <c r="BE346" i="2" s="1"/>
  <c r="BI345" i="2"/>
  <c r="BH345" i="2"/>
  <c r="BG345" i="2"/>
  <c r="BF345" i="2"/>
  <c r="AA345" i="2"/>
  <c r="Y345" i="2"/>
  <c r="W345" i="2"/>
  <c r="BK345" i="2"/>
  <c r="N345" i="2"/>
  <c r="BE345" i="2" s="1"/>
  <c r="BI344" i="2"/>
  <c r="BH344" i="2"/>
  <c r="BG344" i="2"/>
  <c r="BF344" i="2"/>
  <c r="AA344" i="2"/>
  <c r="Y344" i="2"/>
  <c r="W344" i="2"/>
  <c r="BK344" i="2"/>
  <c r="N344" i="2"/>
  <c r="BE344" i="2" s="1"/>
  <c r="BI343" i="2"/>
  <c r="BH343" i="2"/>
  <c r="BG343" i="2"/>
  <c r="BF343" i="2"/>
  <c r="AA343" i="2"/>
  <c r="Y343" i="2"/>
  <c r="W343" i="2"/>
  <c r="BK343" i="2"/>
  <c r="N343" i="2"/>
  <c r="BE343" i="2"/>
  <c r="BI342" i="2"/>
  <c r="BH342" i="2"/>
  <c r="BG342" i="2"/>
  <c r="BF342" i="2"/>
  <c r="AA342" i="2"/>
  <c r="Y342" i="2"/>
  <c r="W342" i="2"/>
  <c r="BK342" i="2"/>
  <c r="N342" i="2"/>
  <c r="BE342" i="2" s="1"/>
  <c r="BI341" i="2"/>
  <c r="BH341" i="2"/>
  <c r="BG341" i="2"/>
  <c r="BF341" i="2"/>
  <c r="AA341" i="2"/>
  <c r="Y341" i="2"/>
  <c r="W341" i="2"/>
  <c r="BK341" i="2"/>
  <c r="N341" i="2"/>
  <c r="BE341" i="2"/>
  <c r="BI340" i="2"/>
  <c r="BH340" i="2"/>
  <c r="BG340" i="2"/>
  <c r="BF340" i="2"/>
  <c r="AA340" i="2"/>
  <c r="Y340" i="2"/>
  <c r="W340" i="2"/>
  <c r="BK340" i="2"/>
  <c r="N340" i="2"/>
  <c r="BE340" i="2"/>
  <c r="BI339" i="2"/>
  <c r="BH339" i="2"/>
  <c r="BG339" i="2"/>
  <c r="BF339" i="2"/>
  <c r="AA339" i="2"/>
  <c r="Y339" i="2"/>
  <c r="W339" i="2"/>
  <c r="BK339" i="2"/>
  <c r="N339" i="2"/>
  <c r="BE339" i="2"/>
  <c r="BI338" i="2"/>
  <c r="BH338" i="2"/>
  <c r="BG338" i="2"/>
  <c r="BF338" i="2"/>
  <c r="AA338" i="2"/>
  <c r="Y338" i="2"/>
  <c r="W338" i="2"/>
  <c r="BK338" i="2"/>
  <c r="N338" i="2"/>
  <c r="BE338" i="2"/>
  <c r="BI337" i="2"/>
  <c r="BH337" i="2"/>
  <c r="BG337" i="2"/>
  <c r="BF337" i="2"/>
  <c r="AA337" i="2"/>
  <c r="Y337" i="2"/>
  <c r="W337" i="2"/>
  <c r="BK337" i="2"/>
  <c r="N337" i="2"/>
  <c r="BE337" i="2"/>
  <c r="BI336" i="2"/>
  <c r="BH336" i="2"/>
  <c r="BG336" i="2"/>
  <c r="BF336" i="2"/>
  <c r="AA336" i="2"/>
  <c r="Y336" i="2"/>
  <c r="W336" i="2"/>
  <c r="BK336" i="2"/>
  <c r="N336" i="2"/>
  <c r="BE336" i="2"/>
  <c r="BI335" i="2"/>
  <c r="BH335" i="2"/>
  <c r="BG335" i="2"/>
  <c r="BF335" i="2"/>
  <c r="AA335" i="2"/>
  <c r="Y335" i="2"/>
  <c r="W335" i="2"/>
  <c r="BK335" i="2"/>
  <c r="N335" i="2"/>
  <c r="BE335" i="2"/>
  <c r="BI334" i="2"/>
  <c r="BH334" i="2"/>
  <c r="BG334" i="2"/>
  <c r="BF334" i="2"/>
  <c r="AA334" i="2"/>
  <c r="Y334" i="2"/>
  <c r="W334" i="2"/>
  <c r="BK334" i="2"/>
  <c r="N334" i="2"/>
  <c r="BE334" i="2"/>
  <c r="BI333" i="2"/>
  <c r="BH333" i="2"/>
  <c r="BG333" i="2"/>
  <c r="BF333" i="2"/>
  <c r="AA333" i="2"/>
  <c r="Y333" i="2"/>
  <c r="W333" i="2"/>
  <c r="BK333" i="2"/>
  <c r="N333" i="2"/>
  <c r="BE333" i="2"/>
  <c r="BI330" i="2"/>
  <c r="BH330" i="2"/>
  <c r="BG330" i="2"/>
  <c r="BF330" i="2"/>
  <c r="AA330" i="2"/>
  <c r="Y330" i="2"/>
  <c r="W330" i="2"/>
  <c r="BK330" i="2"/>
  <c r="N330" i="2"/>
  <c r="BE330" i="2" s="1"/>
  <c r="BI327" i="2"/>
  <c r="BH327" i="2"/>
  <c r="BG327" i="2"/>
  <c r="BF327" i="2"/>
  <c r="AA327" i="2"/>
  <c r="Y327" i="2"/>
  <c r="W327" i="2"/>
  <c r="BK327" i="2"/>
  <c r="N327" i="2"/>
  <c r="BE327" i="2" s="1"/>
  <c r="BI324" i="2"/>
  <c r="BH324" i="2"/>
  <c r="BG324" i="2"/>
  <c r="BF324" i="2"/>
  <c r="AA324" i="2"/>
  <c r="Y324" i="2"/>
  <c r="W324" i="2"/>
  <c r="BK324" i="2"/>
  <c r="N324" i="2"/>
  <c r="BE324" i="2" s="1"/>
  <c r="BI319" i="2"/>
  <c r="BH319" i="2"/>
  <c r="BG319" i="2"/>
  <c r="BF319" i="2"/>
  <c r="AA319" i="2"/>
  <c r="Y319" i="2"/>
  <c r="W319" i="2"/>
  <c r="BK319" i="2"/>
  <c r="N319" i="2"/>
  <c r="BE319" i="2" s="1"/>
  <c r="BI315" i="2"/>
  <c r="BH315" i="2"/>
  <c r="BG315" i="2"/>
  <c r="BF315" i="2"/>
  <c r="AA315" i="2"/>
  <c r="Y315" i="2"/>
  <c r="W315" i="2"/>
  <c r="BK315" i="2"/>
  <c r="N315" i="2"/>
  <c r="BE315" i="2"/>
  <c r="BI311" i="2"/>
  <c r="BH311" i="2"/>
  <c r="BG311" i="2"/>
  <c r="BF311" i="2"/>
  <c r="AA311" i="2"/>
  <c r="Y311" i="2"/>
  <c r="W311" i="2"/>
  <c r="BK311" i="2"/>
  <c r="N311" i="2"/>
  <c r="BE311" i="2"/>
  <c r="BI306" i="2"/>
  <c r="BH306" i="2"/>
  <c r="BG306" i="2"/>
  <c r="BF306" i="2"/>
  <c r="AA306" i="2"/>
  <c r="Y306" i="2"/>
  <c r="W306" i="2"/>
  <c r="BK306" i="2"/>
  <c r="N306" i="2"/>
  <c r="BE306" i="2"/>
  <c r="BI301" i="2"/>
  <c r="BH301" i="2"/>
  <c r="BG301" i="2"/>
  <c r="BF301" i="2"/>
  <c r="AA301" i="2"/>
  <c r="Y301" i="2"/>
  <c r="W301" i="2"/>
  <c r="BK301" i="2"/>
  <c r="N301" i="2"/>
  <c r="BE301" i="2" s="1"/>
  <c r="BI297" i="2"/>
  <c r="BH297" i="2"/>
  <c r="BG297" i="2"/>
  <c r="BF297" i="2"/>
  <c r="AA297" i="2"/>
  <c r="Y297" i="2"/>
  <c r="W297" i="2"/>
  <c r="BK297" i="2"/>
  <c r="N297" i="2"/>
  <c r="BE297" i="2" s="1"/>
  <c r="BI293" i="2"/>
  <c r="BH293" i="2"/>
  <c r="BG293" i="2"/>
  <c r="BF293" i="2"/>
  <c r="AA293" i="2"/>
  <c r="Y293" i="2"/>
  <c r="W293" i="2"/>
  <c r="BK293" i="2"/>
  <c r="N293" i="2"/>
  <c r="BE293" i="2"/>
  <c r="BI288" i="2"/>
  <c r="BH288" i="2"/>
  <c r="BG288" i="2"/>
  <c r="BF288" i="2"/>
  <c r="AA288" i="2"/>
  <c r="Y288" i="2"/>
  <c r="W288" i="2"/>
  <c r="BK288" i="2"/>
  <c r="N288" i="2"/>
  <c r="BE288" i="2" s="1"/>
  <c r="BI286" i="2"/>
  <c r="BH286" i="2"/>
  <c r="BG286" i="2"/>
  <c r="BF286" i="2"/>
  <c r="AA286" i="2"/>
  <c r="Y286" i="2"/>
  <c r="W286" i="2"/>
  <c r="BK286" i="2"/>
  <c r="N286" i="2"/>
  <c r="BE286" i="2" s="1"/>
  <c r="BI285" i="2"/>
  <c r="BH285" i="2"/>
  <c r="BG285" i="2"/>
  <c r="BF285" i="2"/>
  <c r="AA285" i="2"/>
  <c r="Y285" i="2"/>
  <c r="W285" i="2"/>
  <c r="BK285" i="2"/>
  <c r="N285" i="2"/>
  <c r="BE285" i="2"/>
  <c r="BI282" i="2"/>
  <c r="BH282" i="2"/>
  <c r="BG282" i="2"/>
  <c r="BF282" i="2"/>
  <c r="AA282" i="2"/>
  <c r="Y282" i="2"/>
  <c r="W282" i="2"/>
  <c r="BK282" i="2"/>
  <c r="N282" i="2"/>
  <c r="BE282" i="2"/>
  <c r="BI279" i="2"/>
  <c r="BH279" i="2"/>
  <c r="BG279" i="2"/>
  <c r="BF279" i="2"/>
  <c r="AA279" i="2"/>
  <c r="Y279" i="2"/>
  <c r="W279" i="2"/>
  <c r="BK279" i="2"/>
  <c r="N279" i="2"/>
  <c r="BE279" i="2"/>
  <c r="BI277" i="2"/>
  <c r="BH277" i="2"/>
  <c r="BG277" i="2"/>
  <c r="BF277" i="2"/>
  <c r="AA277" i="2"/>
  <c r="Y277" i="2"/>
  <c r="W277" i="2"/>
  <c r="BK277" i="2"/>
  <c r="N277" i="2"/>
  <c r="BE277" i="2"/>
  <c r="BI274" i="2"/>
  <c r="BH274" i="2"/>
  <c r="BG274" i="2"/>
  <c r="BF274" i="2"/>
  <c r="AA274" i="2"/>
  <c r="Y274" i="2"/>
  <c r="W274" i="2"/>
  <c r="BK274" i="2"/>
  <c r="N274" i="2"/>
  <c r="BE274" i="2"/>
  <c r="BI273" i="2"/>
  <c r="BH273" i="2"/>
  <c r="BG273" i="2"/>
  <c r="BF273" i="2"/>
  <c r="AA273" i="2"/>
  <c r="Y273" i="2"/>
  <c r="W273" i="2"/>
  <c r="BK273" i="2"/>
  <c r="N273" i="2"/>
  <c r="BE273" i="2"/>
  <c r="BI272" i="2"/>
  <c r="BH272" i="2"/>
  <c r="BG272" i="2"/>
  <c r="BF272" i="2"/>
  <c r="AA272" i="2"/>
  <c r="Y272" i="2"/>
  <c r="W272" i="2"/>
  <c r="BK272" i="2"/>
  <c r="N272" i="2"/>
  <c r="BE272" i="2"/>
  <c r="BI269" i="2"/>
  <c r="BH269" i="2"/>
  <c r="BG269" i="2"/>
  <c r="BF269" i="2"/>
  <c r="AA269" i="2"/>
  <c r="Y269" i="2"/>
  <c r="W269" i="2"/>
  <c r="BK269" i="2"/>
  <c r="N269" i="2"/>
  <c r="BE269" i="2"/>
  <c r="BI266" i="2"/>
  <c r="BH266" i="2"/>
  <c r="BG266" i="2"/>
  <c r="BF266" i="2"/>
  <c r="AA266" i="2"/>
  <c r="Y266" i="2"/>
  <c r="W266" i="2"/>
  <c r="BK266" i="2"/>
  <c r="N266" i="2"/>
  <c r="BE266" i="2"/>
  <c r="BI265" i="2"/>
  <c r="BH265" i="2"/>
  <c r="BG265" i="2"/>
  <c r="BF265" i="2"/>
  <c r="AA265" i="2"/>
  <c r="Y265" i="2"/>
  <c r="W265" i="2"/>
  <c r="BK265" i="2"/>
  <c r="N265" i="2"/>
  <c r="BE265" i="2"/>
  <c r="BI264" i="2"/>
  <c r="BH264" i="2"/>
  <c r="BG264" i="2"/>
  <c r="BF264" i="2"/>
  <c r="AA264" i="2"/>
  <c r="Y264" i="2"/>
  <c r="W264" i="2"/>
  <c r="BK264" i="2"/>
  <c r="N264" i="2"/>
  <c r="BE264" i="2"/>
  <c r="BI263" i="2"/>
  <c r="BH263" i="2"/>
  <c r="BG263" i="2"/>
  <c r="BF263" i="2"/>
  <c r="AA263" i="2"/>
  <c r="Y263" i="2"/>
  <c r="W263" i="2"/>
  <c r="BK263" i="2"/>
  <c r="N263" i="2"/>
  <c r="BE263" i="2"/>
  <c r="BI262" i="2"/>
  <c r="BH262" i="2"/>
  <c r="BG262" i="2"/>
  <c r="BF262" i="2"/>
  <c r="AA262" i="2"/>
  <c r="Y262" i="2"/>
  <c r="W262" i="2"/>
  <c r="BK262" i="2"/>
  <c r="N262" i="2"/>
  <c r="BE262" i="2" s="1"/>
  <c r="BI261" i="2"/>
  <c r="BH261" i="2"/>
  <c r="BG261" i="2"/>
  <c r="BF261" i="2"/>
  <c r="AA261" i="2"/>
  <c r="Y261" i="2"/>
  <c r="W261" i="2"/>
  <c r="BK261" i="2"/>
  <c r="N261" i="2"/>
  <c r="BE261" i="2" s="1"/>
  <c r="BI260" i="2"/>
  <c r="BH260" i="2"/>
  <c r="BG260" i="2"/>
  <c r="BF260" i="2"/>
  <c r="AA260" i="2"/>
  <c r="Y260" i="2"/>
  <c r="W260" i="2"/>
  <c r="BK260" i="2"/>
  <c r="N260" i="2"/>
  <c r="BE260" i="2" s="1"/>
  <c r="BI259" i="2"/>
  <c r="BH259" i="2"/>
  <c r="BG259" i="2"/>
  <c r="BF259" i="2"/>
  <c r="AA259" i="2"/>
  <c r="Y259" i="2"/>
  <c r="W259" i="2"/>
  <c r="BK259" i="2"/>
  <c r="N259" i="2"/>
  <c r="BE259" i="2" s="1"/>
  <c r="BI256" i="2"/>
  <c r="BH256" i="2"/>
  <c r="BG256" i="2"/>
  <c r="BF256" i="2"/>
  <c r="AA256" i="2"/>
  <c r="Y256" i="2"/>
  <c r="W256" i="2"/>
  <c r="BK256" i="2"/>
  <c r="N256" i="2"/>
  <c r="BE256" i="2"/>
  <c r="BI253" i="2"/>
  <c r="BH253" i="2"/>
  <c r="BG253" i="2"/>
  <c r="BF253" i="2"/>
  <c r="AA253" i="2"/>
  <c r="Y253" i="2"/>
  <c r="W253" i="2"/>
  <c r="BK253" i="2"/>
  <c r="N253" i="2"/>
  <c r="BE253" i="2"/>
  <c r="BI249" i="2"/>
  <c r="BH249" i="2"/>
  <c r="BG249" i="2"/>
  <c r="BF249" i="2"/>
  <c r="AA249" i="2"/>
  <c r="Y249" i="2"/>
  <c r="W249" i="2"/>
  <c r="BK249" i="2"/>
  <c r="N249" i="2"/>
  <c r="BE249" i="2" s="1"/>
  <c r="BI246" i="2"/>
  <c r="BH246" i="2"/>
  <c r="BG246" i="2"/>
  <c r="BF246" i="2"/>
  <c r="AA246" i="2"/>
  <c r="Y246" i="2"/>
  <c r="W246" i="2"/>
  <c r="BK246" i="2"/>
  <c r="N246" i="2"/>
  <c r="BE246" i="2" s="1"/>
  <c r="BI245" i="2"/>
  <c r="BH245" i="2"/>
  <c r="BG245" i="2"/>
  <c r="BF245" i="2"/>
  <c r="AA245" i="2"/>
  <c r="AA244" i="2" s="1"/>
  <c r="Y245" i="2"/>
  <c r="Y244" i="2" s="1"/>
  <c r="W245" i="2"/>
  <c r="W244" i="2" s="1"/>
  <c r="BK245" i="2"/>
  <c r="BK244" i="2" s="1"/>
  <c r="N244" i="2" s="1"/>
  <c r="N96" i="2" s="1"/>
  <c r="N245" i="2"/>
  <c r="BE245" i="2"/>
  <c r="BI243" i="2"/>
  <c r="BH243" i="2"/>
  <c r="BG243" i="2"/>
  <c r="BF243" i="2"/>
  <c r="AA243" i="2"/>
  <c r="Y243" i="2"/>
  <c r="W243" i="2"/>
  <c r="BK243" i="2"/>
  <c r="N243" i="2"/>
  <c r="BE243" i="2"/>
  <c r="BI242" i="2"/>
  <c r="BH242" i="2"/>
  <c r="BG242" i="2"/>
  <c r="BF242" i="2"/>
  <c r="AA242" i="2"/>
  <c r="Y242" i="2"/>
  <c r="W242" i="2"/>
  <c r="BK242" i="2"/>
  <c r="N242" i="2"/>
  <c r="BE242" i="2"/>
  <c r="BI241" i="2"/>
  <c r="BH241" i="2"/>
  <c r="BG241" i="2"/>
  <c r="BF241" i="2"/>
  <c r="AA241" i="2"/>
  <c r="Y241" i="2"/>
  <c r="W241" i="2"/>
  <c r="BK241" i="2"/>
  <c r="N241" i="2"/>
  <c r="BE241" i="2"/>
  <c r="BI240" i="2"/>
  <c r="BH240" i="2"/>
  <c r="BG240" i="2"/>
  <c r="BF240" i="2"/>
  <c r="AA240" i="2"/>
  <c r="Y240" i="2"/>
  <c r="W240" i="2"/>
  <c r="BK240" i="2"/>
  <c r="N240" i="2"/>
  <c r="BE240" i="2" s="1"/>
  <c r="BI235" i="2"/>
  <c r="BH235" i="2"/>
  <c r="BG235" i="2"/>
  <c r="BF235" i="2"/>
  <c r="AA235" i="2"/>
  <c r="AA234" i="2" s="1"/>
  <c r="Y235" i="2"/>
  <c r="Y234" i="2" s="1"/>
  <c r="W235" i="2"/>
  <c r="W234" i="2" s="1"/>
  <c r="BK235" i="2"/>
  <c r="BK234" i="2" s="1"/>
  <c r="N234" i="2" s="1"/>
  <c r="N94" i="2" s="1"/>
  <c r="N235" i="2"/>
  <c r="BE235" i="2" s="1"/>
  <c r="BI233" i="2"/>
  <c r="BH233" i="2"/>
  <c r="BG233" i="2"/>
  <c r="BF233" i="2"/>
  <c r="AA233" i="2"/>
  <c r="Y233" i="2"/>
  <c r="W233" i="2"/>
  <c r="BK233" i="2"/>
  <c r="N233" i="2"/>
  <c r="BE233" i="2" s="1"/>
  <c r="BI232" i="2"/>
  <c r="BH232" i="2"/>
  <c r="BG232" i="2"/>
  <c r="BF232" i="2"/>
  <c r="AA232" i="2"/>
  <c r="Y232" i="2"/>
  <c r="W232" i="2"/>
  <c r="BK232" i="2"/>
  <c r="N232" i="2"/>
  <c r="BE232" i="2" s="1"/>
  <c r="BI229" i="2"/>
  <c r="BH229" i="2"/>
  <c r="BG229" i="2"/>
  <c r="BF229" i="2"/>
  <c r="AA229" i="2"/>
  <c r="Y229" i="2"/>
  <c r="W229" i="2"/>
  <c r="BK229" i="2"/>
  <c r="N229" i="2"/>
  <c r="BE229" i="2" s="1"/>
  <c r="BI228" i="2"/>
  <c r="BH228" i="2"/>
  <c r="BG228" i="2"/>
  <c r="BF228" i="2"/>
  <c r="AA228" i="2"/>
  <c r="Y228" i="2"/>
  <c r="W228" i="2"/>
  <c r="BK228" i="2"/>
  <c r="N228" i="2"/>
  <c r="BE228" i="2"/>
  <c r="BI227" i="2"/>
  <c r="BH227" i="2"/>
  <c r="BG227" i="2"/>
  <c r="BF227" i="2"/>
  <c r="AA227" i="2"/>
  <c r="Y227" i="2"/>
  <c r="W227" i="2"/>
  <c r="BK227" i="2"/>
  <c r="N227" i="2"/>
  <c r="BE227" i="2"/>
  <c r="BI226" i="2"/>
  <c r="BH226" i="2"/>
  <c r="BG226" i="2"/>
  <c r="BF226" i="2"/>
  <c r="AA226" i="2"/>
  <c r="Y226" i="2"/>
  <c r="W226" i="2"/>
  <c r="BK226" i="2"/>
  <c r="N226" i="2"/>
  <c r="BE226" i="2" s="1"/>
  <c r="BI225" i="2"/>
  <c r="BH225" i="2"/>
  <c r="BG225" i="2"/>
  <c r="BF225" i="2"/>
  <c r="AA225" i="2"/>
  <c r="Y225" i="2"/>
  <c r="W225" i="2"/>
  <c r="BK225" i="2"/>
  <c r="N225" i="2"/>
  <c r="BE225" i="2"/>
  <c r="BI222" i="2"/>
  <c r="BH222" i="2"/>
  <c r="BG222" i="2"/>
  <c r="BF222" i="2"/>
  <c r="AA222" i="2"/>
  <c r="Y222" i="2"/>
  <c r="W222" i="2"/>
  <c r="BK222" i="2"/>
  <c r="N222" i="2"/>
  <c r="BE222" i="2" s="1"/>
  <c r="BI221" i="2"/>
  <c r="BH221" i="2"/>
  <c r="BG221" i="2"/>
  <c r="BF221" i="2"/>
  <c r="AA221" i="2"/>
  <c r="Y221" i="2"/>
  <c r="W221" i="2"/>
  <c r="BK221" i="2"/>
  <c r="N221" i="2"/>
  <c r="BE221" i="2" s="1"/>
  <c r="BI220" i="2"/>
  <c r="BH220" i="2"/>
  <c r="BG220" i="2"/>
  <c r="BF220" i="2"/>
  <c r="AA220" i="2"/>
  <c r="Y220" i="2"/>
  <c r="W220" i="2"/>
  <c r="BK220" i="2"/>
  <c r="N220" i="2"/>
  <c r="BE220" i="2" s="1"/>
  <c r="BI217" i="2"/>
  <c r="BH217" i="2"/>
  <c r="BG217" i="2"/>
  <c r="BF217" i="2"/>
  <c r="AA217" i="2"/>
  <c r="AA208" i="2" s="1"/>
  <c r="Y217" i="2"/>
  <c r="W217" i="2"/>
  <c r="BK217" i="2"/>
  <c r="N217" i="2"/>
  <c r="BE217" i="2"/>
  <c r="BI216" i="2"/>
  <c r="BH216" i="2"/>
  <c r="BG216" i="2"/>
  <c r="BF216" i="2"/>
  <c r="AA216" i="2"/>
  <c r="Y216" i="2"/>
  <c r="W216" i="2"/>
  <c r="BK216" i="2"/>
  <c r="N216" i="2"/>
  <c r="BE216" i="2" s="1"/>
  <c r="BI212" i="2"/>
  <c r="BH212" i="2"/>
  <c r="BG212" i="2"/>
  <c r="BF212" i="2"/>
  <c r="AA212" i="2"/>
  <c r="Y212" i="2"/>
  <c r="W212" i="2"/>
  <c r="BK212" i="2"/>
  <c r="N212" i="2"/>
  <c r="BE212" i="2" s="1"/>
  <c r="BI209" i="2"/>
  <c r="BH209" i="2"/>
  <c r="BG209" i="2"/>
  <c r="BF209" i="2"/>
  <c r="AA209" i="2"/>
  <c r="Y209" i="2"/>
  <c r="W209" i="2"/>
  <c r="BK209" i="2"/>
  <c r="N209" i="2"/>
  <c r="BE209" i="2" s="1"/>
  <c r="BI201" i="2"/>
  <c r="BH201" i="2"/>
  <c r="BG201" i="2"/>
  <c r="BF201" i="2"/>
  <c r="AA201" i="2"/>
  <c r="AA200" i="2" s="1"/>
  <c r="Y201" i="2"/>
  <c r="Y200" i="2" s="1"/>
  <c r="W201" i="2"/>
  <c r="W200" i="2"/>
  <c r="BK201" i="2"/>
  <c r="BK200" i="2" s="1"/>
  <c r="N200" i="2" s="1"/>
  <c r="N92" i="2" s="1"/>
  <c r="N201" i="2"/>
  <c r="BE201" i="2"/>
  <c r="BI197" i="2"/>
  <c r="BH197" i="2"/>
  <c r="BG197" i="2"/>
  <c r="BF197" i="2"/>
  <c r="AA197" i="2"/>
  <c r="AA192" i="2" s="1"/>
  <c r="Y197" i="2"/>
  <c r="W197" i="2"/>
  <c r="BK197" i="2"/>
  <c r="N197" i="2"/>
  <c r="BE197" i="2"/>
  <c r="BI193" i="2"/>
  <c r="BH193" i="2"/>
  <c r="BG193" i="2"/>
  <c r="BF193" i="2"/>
  <c r="AA193" i="2"/>
  <c r="Y193" i="2"/>
  <c r="Y192" i="2" s="1"/>
  <c r="W193" i="2"/>
  <c r="BK193" i="2"/>
  <c r="N193" i="2"/>
  <c r="BE193" i="2"/>
  <c r="BI191" i="2"/>
  <c r="BH191" i="2"/>
  <c r="BG191" i="2"/>
  <c r="BF191" i="2"/>
  <c r="AA191" i="2"/>
  <c r="Y191" i="2"/>
  <c r="W191" i="2"/>
  <c r="BK191" i="2"/>
  <c r="N191" i="2"/>
  <c r="BE191" i="2"/>
  <c r="BI182" i="2"/>
  <c r="BH182" i="2"/>
  <c r="BG182" i="2"/>
  <c r="BF182" i="2"/>
  <c r="AA182" i="2"/>
  <c r="Y182" i="2"/>
  <c r="W182" i="2"/>
  <c r="BK182" i="2"/>
  <c r="N182" i="2"/>
  <c r="BE182" i="2"/>
  <c r="BI181" i="2"/>
  <c r="BH181" i="2"/>
  <c r="BG181" i="2"/>
  <c r="BF181" i="2"/>
  <c r="AA181" i="2"/>
  <c r="Y181" i="2"/>
  <c r="W181" i="2"/>
  <c r="BK181" i="2"/>
  <c r="N181" i="2"/>
  <c r="BE181" i="2"/>
  <c r="BI172" i="2"/>
  <c r="BH172" i="2"/>
  <c r="BG172" i="2"/>
  <c r="BF172" i="2"/>
  <c r="AA172" i="2"/>
  <c r="Y172" i="2"/>
  <c r="W172" i="2"/>
  <c r="BK172" i="2"/>
  <c r="N172" i="2"/>
  <c r="BE172" i="2"/>
  <c r="BI171" i="2"/>
  <c r="BH171" i="2"/>
  <c r="BG171" i="2"/>
  <c r="BF171" i="2"/>
  <c r="AA171" i="2"/>
  <c r="Y171" i="2"/>
  <c r="W171" i="2"/>
  <c r="BK171" i="2"/>
  <c r="N171" i="2"/>
  <c r="BE171" i="2"/>
  <c r="BI170" i="2"/>
  <c r="BH170" i="2"/>
  <c r="BG170" i="2"/>
  <c r="BF170" i="2"/>
  <c r="AA170" i="2"/>
  <c r="Y170" i="2"/>
  <c r="W170" i="2"/>
  <c r="BK170" i="2"/>
  <c r="N170" i="2"/>
  <c r="BE170" i="2"/>
  <c r="BI166" i="2"/>
  <c r="BH166" i="2"/>
  <c r="BG166" i="2"/>
  <c r="BF166" i="2"/>
  <c r="AA166" i="2"/>
  <c r="Y166" i="2"/>
  <c r="W166" i="2"/>
  <c r="BK166" i="2"/>
  <c r="N166" i="2"/>
  <c r="BE166" i="2"/>
  <c r="BI160" i="2"/>
  <c r="BH160" i="2"/>
  <c r="BG160" i="2"/>
  <c r="BF160" i="2"/>
  <c r="AA160" i="2"/>
  <c r="Y160" i="2"/>
  <c r="W160" i="2"/>
  <c r="BK160" i="2"/>
  <c r="N160" i="2"/>
  <c r="BE160" i="2"/>
  <c r="BI157" i="2"/>
  <c r="BH157" i="2"/>
  <c r="BG157" i="2"/>
  <c r="BF157" i="2"/>
  <c r="AA157" i="2"/>
  <c r="Y157" i="2"/>
  <c r="W157" i="2"/>
  <c r="BK157" i="2"/>
  <c r="N157" i="2"/>
  <c r="BE157" i="2"/>
  <c r="BI156" i="2"/>
  <c r="BH156" i="2"/>
  <c r="BG156" i="2"/>
  <c r="BF156" i="2"/>
  <c r="AA156" i="2"/>
  <c r="Y156" i="2"/>
  <c r="W156" i="2"/>
  <c r="BK156" i="2"/>
  <c r="N156" i="2"/>
  <c r="BE156" i="2" s="1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 s="1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BK140" i="2"/>
  <c r="N140" i="2"/>
  <c r="BE140" i="2"/>
  <c r="BI131" i="2"/>
  <c r="BH131" i="2"/>
  <c r="BG131" i="2"/>
  <c r="BF131" i="2"/>
  <c r="AA131" i="2"/>
  <c r="Y131" i="2"/>
  <c r="W131" i="2"/>
  <c r="BK131" i="2"/>
  <c r="N131" i="2"/>
  <c r="BE131" i="2"/>
  <c r="BI130" i="2"/>
  <c r="BH130" i="2"/>
  <c r="BG130" i="2"/>
  <c r="BF130" i="2"/>
  <c r="AA130" i="2"/>
  <c r="Y130" i="2"/>
  <c r="W130" i="2"/>
  <c r="BK130" i="2"/>
  <c r="N130" i="2"/>
  <c r="BE130" i="2"/>
  <c r="BI126" i="2"/>
  <c r="BH126" i="2"/>
  <c r="BG126" i="2"/>
  <c r="BF126" i="2"/>
  <c r="AA126" i="2"/>
  <c r="Y126" i="2"/>
  <c r="W126" i="2"/>
  <c r="BK126" i="2"/>
  <c r="N126" i="2"/>
  <c r="BE126" i="2"/>
  <c r="M120" i="2"/>
  <c r="M119" i="2"/>
  <c r="F119" i="2"/>
  <c r="F117" i="2"/>
  <c r="F115" i="2"/>
  <c r="M28" i="2"/>
  <c r="AS88" i="1" s="1"/>
  <c r="AS87" i="1" s="1"/>
  <c r="M84" i="2"/>
  <c r="M83" i="2"/>
  <c r="F83" i="2"/>
  <c r="F81" i="2"/>
  <c r="F79" i="2"/>
  <c r="O15" i="2"/>
  <c r="E15" i="2"/>
  <c r="F120" i="2"/>
  <c r="F84" i="2"/>
  <c r="O14" i="2"/>
  <c r="O9" i="2"/>
  <c r="M81" i="2" s="1"/>
  <c r="F6" i="2"/>
  <c r="F114" i="2" s="1"/>
  <c r="F78" i="2"/>
  <c r="AK27" i="1"/>
  <c r="AM83" i="1"/>
  <c r="L83" i="1"/>
  <c r="AM82" i="1"/>
  <c r="L82" i="1"/>
  <c r="AM80" i="1"/>
  <c r="L80" i="1"/>
  <c r="L78" i="1"/>
  <c r="L77" i="1"/>
  <c r="BK192" i="2" l="1"/>
  <c r="N192" i="2" s="1"/>
  <c r="N91" i="2" s="1"/>
  <c r="AA287" i="2"/>
  <c r="W125" i="2"/>
  <c r="AA125" i="2"/>
  <c r="W192" i="2"/>
  <c r="Y208" i="2"/>
  <c r="W208" i="2"/>
  <c r="Y125" i="2"/>
  <c r="Y124" i="2" s="1"/>
  <c r="Y239" i="2"/>
  <c r="Y426" i="2"/>
  <c r="W239" i="2"/>
  <c r="AA239" i="2"/>
  <c r="AA426" i="2"/>
  <c r="W426" i="2"/>
  <c r="BK426" i="2"/>
  <c r="N426" i="2" s="1"/>
  <c r="N101" i="2" s="1"/>
  <c r="BK287" i="2"/>
  <c r="N287" i="2" s="1"/>
  <c r="N99" i="2" s="1"/>
  <c r="BK239" i="2"/>
  <c r="N239" i="2" s="1"/>
  <c r="N95" i="2" s="1"/>
  <c r="BK208" i="2"/>
  <c r="N208" i="2" s="1"/>
  <c r="N93" i="2" s="1"/>
  <c r="BK125" i="2"/>
  <c r="W248" i="2"/>
  <c r="BK248" i="2"/>
  <c r="N248" i="2" s="1"/>
  <c r="N98" i="2" s="1"/>
  <c r="Y248" i="2"/>
  <c r="AA248" i="2"/>
  <c r="Y287" i="2"/>
  <c r="W287" i="2"/>
  <c r="Y352" i="2"/>
  <c r="AA352" i="2"/>
  <c r="BK352" i="2"/>
  <c r="N352" i="2" s="1"/>
  <c r="N100" i="2" s="1"/>
  <c r="W352" i="2"/>
  <c r="H36" i="2"/>
  <c r="BD88" i="1" s="1"/>
  <c r="BD87" i="1" s="1"/>
  <c r="W35" i="1" s="1"/>
  <c r="H35" i="2"/>
  <c r="BC88" i="1" s="1"/>
  <c r="BC87" i="1" s="1"/>
  <c r="AY87" i="1" s="1"/>
  <c r="H33" i="2"/>
  <c r="BA88" i="1" s="1"/>
  <c r="BA87" i="1" s="1"/>
  <c r="AW87" i="1" s="1"/>
  <c r="AK32" i="1" s="1"/>
  <c r="M33" i="2"/>
  <c r="AW88" i="1" s="1"/>
  <c r="H34" i="2"/>
  <c r="BB88" i="1" s="1"/>
  <c r="BB87" i="1" s="1"/>
  <c r="AX87" i="1" s="1"/>
  <c r="M32" i="2"/>
  <c r="AV88" i="1" s="1"/>
  <c r="AA124" i="2"/>
  <c r="W124" i="2"/>
  <c r="H32" i="2"/>
  <c r="AZ88" i="1" s="1"/>
  <c r="AZ87" i="1" s="1"/>
  <c r="M117" i="2"/>
  <c r="BK124" i="2" l="1"/>
  <c r="N124" i="2" s="1"/>
  <c r="N89" i="2" s="1"/>
  <c r="N125" i="2"/>
  <c r="N90" i="2" s="1"/>
  <c r="AA247" i="2"/>
  <c r="AA123" i="2" s="1"/>
  <c r="Y247" i="2"/>
  <c r="Y123" i="2" s="1"/>
  <c r="W247" i="2"/>
  <c r="W123" i="2" s="1"/>
  <c r="AU88" i="1" s="1"/>
  <c r="AU87" i="1" s="1"/>
  <c r="BK247" i="2"/>
  <c r="N247" i="2" s="1"/>
  <c r="N97" i="2" s="1"/>
  <c r="W34" i="1"/>
  <c r="AT88" i="1"/>
  <c r="W33" i="1"/>
  <c r="W32" i="1"/>
  <c r="W31" i="1"/>
  <c r="AV87" i="1"/>
  <c r="BK123" i="2" l="1"/>
  <c r="N123" i="2" s="1"/>
  <c r="N88" i="2" s="1"/>
  <c r="L106" i="2" s="1"/>
  <c r="AK31" i="1"/>
  <c r="AT87" i="1"/>
  <c r="M27" i="2" l="1"/>
  <c r="M30" i="2" s="1"/>
  <c r="L38" i="2" s="1"/>
  <c r="AG88" i="1" l="1"/>
  <c r="AG87" i="1" s="1"/>
  <c r="AN88" i="1" l="1"/>
  <c r="AK26" i="1"/>
  <c r="AK29" i="1" s="1"/>
  <c r="AK37" i="1" s="1"/>
  <c r="AN87" i="1"/>
  <c r="AN92" i="1" s="1"/>
  <c r="AG92" i="1"/>
</calcChain>
</file>

<file path=xl/sharedStrings.xml><?xml version="1.0" encoding="utf-8"?>
<sst xmlns="http://schemas.openxmlformats.org/spreadsheetml/2006/main" count="3550" uniqueCount="707">
  <si>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</si>
  <si>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</si>
  <si>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</si>
  <si>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</si>
  <si>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</si>
  <si>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</si>
  <si>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</si>
  <si>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</si>
  <si>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</si>
  <si>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</si>
  <si>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</si>
  <si>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</si>
  <si>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</si>
  <si>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</si>
  <si>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</si>
  <si>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</si>
  <si>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281/2018</t>
  </si>
  <si>
    <t>Stavba:</t>
  </si>
  <si>
    <t>Pracoviště PET CT v Pardubické nemocnici - část ZTI</t>
  </si>
  <si>
    <t>JKSO:</t>
  </si>
  <si>
    <t>CC-CZ:</t>
  </si>
  <si>
    <t>Místo:</t>
  </si>
  <si>
    <t>Nemocnice Pardubice</t>
  </si>
  <si>
    <t>Datum:</t>
  </si>
  <si>
    <t>17. 10. 2018</t>
  </si>
  <si>
    <t>Objednatel:</t>
  </si>
  <si>
    <t>IČ:</t>
  </si>
  <si>
    <t>Pardubický kraj</t>
  </si>
  <si>
    <t>DIČ:</t>
  </si>
  <si>
    <t>Zhotovitel:</t>
  </si>
  <si>
    <t xml:space="preserve"> </t>
  </si>
  <si>
    <t>Projektant:</t>
  </si>
  <si>
    <t>JIKA CZ</t>
  </si>
  <si>
    <t>True</t>
  </si>
  <si>
    <t>Zpracovatel:</t>
  </si>
  <si>
    <t>01890000</t>
  </si>
  <si>
    <t>Jan Petr</t>
  </si>
  <si>
    <t>CZ8604200451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</si>
  <si>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</si>
  <si>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</si>
  <si>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</si>
  <si>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</si>
  <si>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</si>
  <si>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</si>
  <si>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</si>
  <si>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</si>
  <si>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</si>
  <si>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</si>
  <si>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</si>
  <si>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</si>
  <si>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</si>
  <si>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</si>
  <si>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</si>
  <si>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</si>
  <si>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</si>
  <si>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</si>
  <si>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</si>
  <si>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</si>
  <si>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</si>
  <si>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</si>
  <si>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</si>
  <si>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</si>
  <si>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</si>
  <si>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</si>
  <si>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</si>
  <si>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</si>
  <si>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</si>
  <si>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</si>
  <si>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</si>
  <si>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</si>
  <si>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</si>
  <si>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</si>
  <si>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</si>
  <si>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</si>
  <si>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</si>
  <si>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</si>
  <si>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</si>
  <si>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</si>
  <si>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</si>
  <si>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</si>
  <si>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</si>
  <si>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{fd3c76b2-8e72-4ec0-b9bc-3ef07594fa5a}</t>
  </si>
  <si>
    <t>{00000000-0000-0000-0000-000000000000}</t>
  </si>
  <si>
    <t>/</t>
  </si>
  <si>
    <t>01</t>
  </si>
  <si>
    <t>ZTI</t>
  </si>
  <si>
    <t>1</t>
  </si>
  <si>
    <t>{88366b4f-efa8-4eb4-8592-bfd83def0b64}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</si>
  <si>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</si>
  <si>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</si>
  <si>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</si>
  <si>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</si>
  <si>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</si>
  <si>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</si>
  <si>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</si>
  <si>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</si>
  <si>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</si>
  <si>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</si>
  <si>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</si>
  <si>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</si>
  <si>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01 - ZTI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</si>
  <si>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</si>
  <si>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</si>
  <si>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</si>
  <si>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</si>
  <si>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</si>
  <si>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</si>
  <si>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</si>
  <si>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</si>
  <si>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</si>
  <si>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</si>
  <si>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</si>
  <si>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</si>
  <si>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</si>
  <si>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</si>
  <si>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</si>
  <si>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</si>
  <si>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</si>
  <si>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</si>
  <si>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</si>
  <si>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</si>
  <si>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HZS - Hodinové zúčtovací sazby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</si>
  <si>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</si>
  <si>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</si>
  <si>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</si>
  <si>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</si>
  <si>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</si>
  <si>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</si>
  <si>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</si>
  <si>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</si>
  <si>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</si>
  <si>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</si>
  <si>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</si>
  <si>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</si>
  <si>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</si>
  <si>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</si>
  <si>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</si>
  <si>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</si>
  <si>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</si>
  <si>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132201101</t>
  </si>
  <si>
    <t>Hloubení rýh š do 600 mm v hornině tř. 3 objemu do 100 m3</t>
  </si>
  <si>
    <t>m3</t>
  </si>
  <si>
    <t>4</t>
  </si>
  <si>
    <t>-978862807</t>
  </si>
  <si>
    <t>RÝHA PRO DEMONTÁŽ PŮVODNÍHO ROZVODU</t>
  </si>
  <si>
    <t>VV</t>
  </si>
  <si>
    <t>35*0,6*1,5</t>
  </si>
  <si>
    <t>Součet</t>
  </si>
  <si>
    <t>132201109</t>
  </si>
  <si>
    <t>Příplatek za lepivost k hloubení rýh š do 600 mm v hornině tř. 3</t>
  </si>
  <si>
    <t>-1639916690</t>
  </si>
  <si>
    <t>3</t>
  </si>
  <si>
    <t>132201201</t>
  </si>
  <si>
    <t>Hloubení rýh š do 2000 mm v hornině tř. 3 objemu do 1000 m3</t>
  </si>
  <si>
    <t>-30913713</t>
  </si>
  <si>
    <t>KANALIZAČNÍ PŘÍPOJKA</t>
  </si>
  <si>
    <t>35*1*1,5</t>
  </si>
  <si>
    <t>1,5*1*1,5</t>
  </si>
  <si>
    <t>VODOVOD</t>
  </si>
  <si>
    <t>31,5*1*1,5</t>
  </si>
  <si>
    <t>PŘELOŽKA</t>
  </si>
  <si>
    <t>48,3*0,8*1,5</t>
  </si>
  <si>
    <t>132201209</t>
  </si>
  <si>
    <t>Příplatek za lepivost k hloubení rýh š do 2000 mm v hornině tř. 3</t>
  </si>
  <si>
    <t>-1753194714</t>
  </si>
  <si>
    <t>5</t>
  </si>
  <si>
    <t>133201101</t>
  </si>
  <si>
    <t>Hloubení šachet v hornině tř. 3 objemu do 100 m3</t>
  </si>
  <si>
    <t>-730860606</t>
  </si>
  <si>
    <t>"Š1" 1*1*1,5</t>
  </si>
  <si>
    <t>6</t>
  </si>
  <si>
    <t>133201109</t>
  </si>
  <si>
    <t>Příplatek za lepivost u hloubení šachet v hornině tř. 3</t>
  </si>
  <si>
    <t>1755253198</t>
  </si>
  <si>
    <t>7</t>
  </si>
  <si>
    <t>151101101</t>
  </si>
  <si>
    <t>Zřízení příložného pažení a rozepření stěn rýh hl do 2 m</t>
  </si>
  <si>
    <t>m2</t>
  </si>
  <si>
    <t>-8244576</t>
  </si>
  <si>
    <t>35*1,5*2</t>
  </si>
  <si>
    <t>1,5*1,5*2</t>
  </si>
  <si>
    <t>DEMONTOVANÝ ROZVOD</t>
  </si>
  <si>
    <t>31,5*1,5*2</t>
  </si>
  <si>
    <t>48,3*1,5*2</t>
  </si>
  <si>
    <t>8</t>
  </si>
  <si>
    <t>151101111</t>
  </si>
  <si>
    <t>Odstranění příložného pažení a rozepření stěn rýh hl do 2 m</t>
  </si>
  <si>
    <t>-489018180</t>
  </si>
  <si>
    <t>9</t>
  </si>
  <si>
    <t>161101101</t>
  </si>
  <si>
    <t>Svislé přemístění výkopku z horniny tř. 1 až 4 hl výkopu do 2,5 m</t>
  </si>
  <si>
    <t>2104176558</t>
  </si>
  <si>
    <t>31,5+159,96+1,5</t>
  </si>
  <si>
    <t>10</t>
  </si>
  <si>
    <t>162201101</t>
  </si>
  <si>
    <t>Vodorovné přemístění do 20 m výkopku/sypaniny z horniny tř. 1 až 4</t>
  </si>
  <si>
    <t>1948396099</t>
  </si>
  <si>
    <t>VNITROSTAVENIŠTNÍ PŘEMÍSTĚNÍ VÝKOPKU</t>
  </si>
  <si>
    <t>192,96</t>
  </si>
  <si>
    <t>ZPĚTNÁ PŘEPRAVA K ZÁSYPU</t>
  </si>
  <si>
    <t>89,39</t>
  </si>
  <si>
    <t>11</t>
  </si>
  <si>
    <t>162701105</t>
  </si>
  <si>
    <t>Vodorovné přemístění do 10000 m výkopku/sypaniny z horniny tř. 1 až 4</t>
  </si>
  <si>
    <t>-799023027</t>
  </si>
  <si>
    <t>ODVOZ PŘEBYTEČNÉHO VÝKOPKU</t>
  </si>
  <si>
    <t>192,62-89,39</t>
  </si>
  <si>
    <t>12</t>
  </si>
  <si>
    <t>171201201</t>
  </si>
  <si>
    <t>Uložení sypaniny na skládky</t>
  </si>
  <si>
    <t>-1891789317</t>
  </si>
  <si>
    <t>13</t>
  </si>
  <si>
    <t>171201211</t>
  </si>
  <si>
    <t>Poplatek za uložení stavebního odpadu - zeminy a kameniva na skládce</t>
  </si>
  <si>
    <t>t</t>
  </si>
  <si>
    <t>719612555</t>
  </si>
  <si>
    <t>14</t>
  </si>
  <si>
    <t>174101101</t>
  </si>
  <si>
    <t>Zásyp jam, šachet rýh nebo kolem objektů sypaninou se zhutněním</t>
  </si>
  <si>
    <t>1888019712</t>
  </si>
  <si>
    <t>35*1*0,7</t>
  </si>
  <si>
    <t>1,5*1*0,7</t>
  </si>
  <si>
    <t>RÝHA PO DEMONTOVANÉM POTRUBÍ</t>
  </si>
  <si>
    <t>35*0,6*1,2</t>
  </si>
  <si>
    <t>48,3*1*0,8</t>
  </si>
  <si>
    <t>175101209</t>
  </si>
  <si>
    <t>Příplatek k obsypání objektu za ruční prohození sypaniny sítem, uložené do 3 m</t>
  </si>
  <si>
    <t>-1566880952</t>
  </si>
  <si>
    <t>16</t>
  </si>
  <si>
    <t>175151101</t>
  </si>
  <si>
    <t>Obsypání potrubí strojně sypaninou bez prohození, uloženou do 3 m</t>
  </si>
  <si>
    <t>1229952770</t>
  </si>
  <si>
    <t>35*1*0,5</t>
  </si>
  <si>
    <t>1,5*1*0,5</t>
  </si>
  <si>
    <t>Š1</t>
  </si>
  <si>
    <t>0,85</t>
  </si>
  <si>
    <t>48,3*0,8*0,5</t>
  </si>
  <si>
    <t>17</t>
  </si>
  <si>
    <t>M</t>
  </si>
  <si>
    <t>58331200</t>
  </si>
  <si>
    <t>štěrkopísek netříděný zásypový materiál</t>
  </si>
  <si>
    <t>-48338676</t>
  </si>
  <si>
    <t>18</t>
  </si>
  <si>
    <t>273321511</t>
  </si>
  <si>
    <t>Základové desky ze ŽB bez zvýšených nároků na prostředí tř. C 25/30</t>
  </si>
  <si>
    <t>-377183836</t>
  </si>
  <si>
    <t>POD Š1</t>
  </si>
  <si>
    <t>1,2*1,2*0,15</t>
  </si>
  <si>
    <t>19</t>
  </si>
  <si>
    <t>273362021</t>
  </si>
  <si>
    <t>Výztuž základových desek svařovanými sítěmi Kari</t>
  </si>
  <si>
    <t>-515373184</t>
  </si>
  <si>
    <t>"Š1" 0,216*0,1</t>
  </si>
  <si>
    <t>20</t>
  </si>
  <si>
    <t>451573111</t>
  </si>
  <si>
    <t>Lože pod potrubí otevřený výkop ze štěrkopísku</t>
  </si>
  <si>
    <t>1806059438</t>
  </si>
  <si>
    <t>PŘÍPOJKA KANALIZACE</t>
  </si>
  <si>
    <t>35*1*0,1</t>
  </si>
  <si>
    <t>1,5*1*0,1</t>
  </si>
  <si>
    <t>31,5*1*0,1</t>
  </si>
  <si>
    <t>871315211</t>
  </si>
  <si>
    <t>Kanalizační potrubí z tvrdého PVC jednovrstvé tuhost třídy SN4 DN 160</t>
  </si>
  <si>
    <t>m</t>
  </si>
  <si>
    <t>858287037</t>
  </si>
  <si>
    <t>"KANALIZAČNÍ PŘÍPOJKA" 1,5</t>
  </si>
  <si>
    <t>22</t>
  </si>
  <si>
    <t>871341141</t>
  </si>
  <si>
    <t>Montáž potrubí z PE100 SDR 11 otevřený výkop svařovaných na tupo D 180 x 16,4 mm</t>
  </si>
  <si>
    <t>100949033</t>
  </si>
  <si>
    <t>VODOVODNÍ PŘELOŽKA</t>
  </si>
  <si>
    <t>48,3</t>
  </si>
  <si>
    <t>23</t>
  </si>
  <si>
    <t>28613605</t>
  </si>
  <si>
    <t>potrubí dvouvrstvé PE100 s 10% signalizační vrstvou SDR 11 180x16,4 dl 12m</t>
  </si>
  <si>
    <t>1152658714</t>
  </si>
  <si>
    <t>24</t>
  </si>
  <si>
    <t>871355221</t>
  </si>
  <si>
    <t>Kanalizační potrubí z tvrdého PVC jednovrstvé tuhost třídy SN8 DN 200</t>
  </si>
  <si>
    <t>-1541493507</t>
  </si>
  <si>
    <t>"KANALIZAČNÍ PŘÍPOJKA" 35</t>
  </si>
  <si>
    <t>25</t>
  </si>
  <si>
    <t>871R001</t>
  </si>
  <si>
    <t>Vodovodní přeložka - kolena, spojovací materiál (zámkové spoje)</t>
  </si>
  <si>
    <t>soubor</t>
  </si>
  <si>
    <t>27115524</t>
  </si>
  <si>
    <t>26</t>
  </si>
  <si>
    <t>871R003</t>
  </si>
  <si>
    <t>Vodovodní přeložka - jádrové navrtávky - specifikace dle PD</t>
  </si>
  <si>
    <t>-101670700</t>
  </si>
  <si>
    <t>27</t>
  </si>
  <si>
    <t>871R004</t>
  </si>
  <si>
    <t>Vodovodní přeložka - chránička DN 300 s gumovými manžetami</t>
  </si>
  <si>
    <t>551224310</t>
  </si>
  <si>
    <t>2+0,5</t>
  </si>
  <si>
    <t>28</t>
  </si>
  <si>
    <t>871R005</t>
  </si>
  <si>
    <t>Vodovodní přeložka - T kusy, E kusy, bloky aj. - specifikace zcela dle PD</t>
  </si>
  <si>
    <t>-50720756</t>
  </si>
  <si>
    <t>29</t>
  </si>
  <si>
    <t>877370430</t>
  </si>
  <si>
    <t>Montáž spojek na kanalizačním potrubí z PP trub korugovaných  DN 200</t>
  </si>
  <si>
    <t>kus</t>
  </si>
  <si>
    <t>313380409</t>
  </si>
  <si>
    <t>30</t>
  </si>
  <si>
    <t>28661846</t>
  </si>
  <si>
    <t>spojka navrtávané kanalizace DN 200 do korugovaného potrubí</t>
  </si>
  <si>
    <t>1232618562</t>
  </si>
  <si>
    <t>31</t>
  </si>
  <si>
    <t>28617236</t>
  </si>
  <si>
    <t>spojka přesuvná kanalizační PP DN 200</t>
  </si>
  <si>
    <t>603605600</t>
  </si>
  <si>
    <t>32</t>
  </si>
  <si>
    <t>892351111</t>
  </si>
  <si>
    <t>Tlaková zkouška vodou potrubí DN 150 nebo 200</t>
  </si>
  <si>
    <t>1243551729</t>
  </si>
  <si>
    <t>"KANALIZAČNÍ PŘÍPOJKA" 35+1,5</t>
  </si>
  <si>
    <t>33</t>
  </si>
  <si>
    <t>892372111</t>
  </si>
  <si>
    <t>Zabezpečení konců potrubí DN do 300 při tlakových zkouškách vodou</t>
  </si>
  <si>
    <t>1748434442</t>
  </si>
  <si>
    <t>34</t>
  </si>
  <si>
    <t>894R001</t>
  </si>
  <si>
    <t>Dodávka a montáž nové revizní šachty Š1 - specifiakce zcela dle PD</t>
  </si>
  <si>
    <t>-980424223</t>
  </si>
  <si>
    <t>35</t>
  </si>
  <si>
    <t>963015151</t>
  </si>
  <si>
    <t>Demontáž prefabrikovaných krycích desek kanálů, šachet nebo žump do hmotnosti 1 t</t>
  </si>
  <si>
    <t>617519926</t>
  </si>
  <si>
    <t>PŮVODNÍ ŠACHTA</t>
  </si>
  <si>
    <t>36</t>
  </si>
  <si>
    <t>997013111</t>
  </si>
  <si>
    <t>Vnitrostaveništní doprava suti a vybouraných hmot pro budovy v do 6 m s použitím mechanizace</t>
  </si>
  <si>
    <t>-1972401289</t>
  </si>
  <si>
    <t>37</t>
  </si>
  <si>
    <t>997013509</t>
  </si>
  <si>
    <t>Příplatek k odvozu suti a vybouraných hmot na skládku ZKD 1 km přes 1 km</t>
  </si>
  <si>
    <t>-18043861</t>
  </si>
  <si>
    <t>38</t>
  </si>
  <si>
    <t>997013511</t>
  </si>
  <si>
    <t>Odvoz suti a vybouraných hmot z meziskládky na skládku do 1 km s naložením a se složením</t>
  </si>
  <si>
    <t>-371391478</t>
  </si>
  <si>
    <t>39</t>
  </si>
  <si>
    <t>997013831</t>
  </si>
  <si>
    <t>Poplatek za uložení na skládce (skládkovné) stavebního odpadu směsného kód odpadu 170 904</t>
  </si>
  <si>
    <t>1350569484</t>
  </si>
  <si>
    <t>40</t>
  </si>
  <si>
    <t>998276101</t>
  </si>
  <si>
    <t>Přesun hmot pro trubní vedení z trub z plastických hmot otevřený výkop</t>
  </si>
  <si>
    <t>-383086420</t>
  </si>
  <si>
    <t>41</t>
  </si>
  <si>
    <t>998276124</t>
  </si>
  <si>
    <t>Příplatek k přesunu hmot pro trubní vedení z trub z plastických hmot za zvětšený přesun do 500 m</t>
  </si>
  <si>
    <t>-437377923</t>
  </si>
  <si>
    <t>42</t>
  </si>
  <si>
    <t>721110806</t>
  </si>
  <si>
    <t>Demontáž potrubí kameninové do DN 200</t>
  </si>
  <si>
    <t>1193598881</t>
  </si>
  <si>
    <t>DEMONTÁŽ PŮVODNÍHO ROZVODU - RUŠENÝ ROZVOD</t>
  </si>
  <si>
    <t>43</t>
  </si>
  <si>
    <t>721173401</t>
  </si>
  <si>
    <t>Potrubí kanalizační z PVC SN 4 svodné DN 110</t>
  </si>
  <si>
    <t>385074396</t>
  </si>
  <si>
    <t>44</t>
  </si>
  <si>
    <t>721173402</t>
  </si>
  <si>
    <t>Potrubí kanalizační z PVC SN 4 svodné DN 125</t>
  </si>
  <si>
    <t>-1238670851</t>
  </si>
  <si>
    <t>2+4+3+14+3,5+9+3,5+4,5+2+7</t>
  </si>
  <si>
    <t>45</t>
  </si>
  <si>
    <t>721173403</t>
  </si>
  <si>
    <t>Potrubí kanalizační z PVC SN 4 svodné DN 160</t>
  </si>
  <si>
    <t>-1495679644</t>
  </si>
  <si>
    <t>46</t>
  </si>
  <si>
    <t>721173723</t>
  </si>
  <si>
    <t>Potrubí kanalizační z PE připojovací DN 50</t>
  </si>
  <si>
    <t>-1461534667</t>
  </si>
  <si>
    <t>47</t>
  </si>
  <si>
    <t>721173726</t>
  </si>
  <si>
    <t>Potrubí kanalizační z PE připojovací DN 100</t>
  </si>
  <si>
    <t>-1330597119</t>
  </si>
  <si>
    <t>48</t>
  </si>
  <si>
    <t>721174063</t>
  </si>
  <si>
    <t>Potrubí kanalizační z PP větrací DN 110</t>
  </si>
  <si>
    <t>112445476</t>
  </si>
  <si>
    <t>49</t>
  </si>
  <si>
    <t>28611944</t>
  </si>
  <si>
    <t>čistící kus kanalizační PVC DN 110</t>
  </si>
  <si>
    <t>-1594052707</t>
  </si>
  <si>
    <t>50</t>
  </si>
  <si>
    <t>721194105</t>
  </si>
  <si>
    <t>Vyvedení a upevnění odpadních výpustek DN 50</t>
  </si>
  <si>
    <t>2014606425</t>
  </si>
  <si>
    <t>51</t>
  </si>
  <si>
    <t>721194109</t>
  </si>
  <si>
    <t>Vyvedení a upevnění odpadních výpustek DN 100</t>
  </si>
  <si>
    <t>2071014740</t>
  </si>
  <si>
    <t>52</t>
  </si>
  <si>
    <t>721212113</t>
  </si>
  <si>
    <t>Odtokový sprchový žlab délky 900 mm s krycím roštem a zápachovou uzávěrkou</t>
  </si>
  <si>
    <t>-1882962944</t>
  </si>
  <si>
    <t>"SPR" 2</t>
  </si>
  <si>
    <t>53</t>
  </si>
  <si>
    <t>721226511</t>
  </si>
  <si>
    <t>Zápachová uzávěrka podomítková pro pračku a myčku DN 40</t>
  </si>
  <si>
    <t>-1579438943</t>
  </si>
  <si>
    <t>"UZ" 2</t>
  </si>
  <si>
    <t>54</t>
  </si>
  <si>
    <t>721233112.R01</t>
  </si>
  <si>
    <t>Střešní vtok polypropylen PP pro ploché střechy svislý odtok DN 110 s elektrickým ohřevem</t>
  </si>
  <si>
    <t>36805034</t>
  </si>
  <si>
    <t>55</t>
  </si>
  <si>
    <t>721273153</t>
  </si>
  <si>
    <t>Hlavice ventilační polypropylen PP DN 110</t>
  </si>
  <si>
    <t>1713116775</t>
  </si>
  <si>
    <t>56</t>
  </si>
  <si>
    <t>721274103</t>
  </si>
  <si>
    <t>Přivzdušňovací ventil venkovní odpadních potrubí DN 110</t>
  </si>
  <si>
    <t>142658780</t>
  </si>
  <si>
    <t>"HL900N" 2</t>
  </si>
  <si>
    <t>57</t>
  </si>
  <si>
    <t>721274122.R01</t>
  </si>
  <si>
    <t>Přivzdušňovací ventil vnitřní odpadních potrubí DN 50 - podomítková verze</t>
  </si>
  <si>
    <t>865729555</t>
  </si>
  <si>
    <t>58</t>
  </si>
  <si>
    <t>721274122.R02</t>
  </si>
  <si>
    <t>Podomítková vodní zápachová uzávěrka HL138 - specifikace zcela dle PD</t>
  </si>
  <si>
    <t>213366228</t>
  </si>
  <si>
    <t>"HL138" 1</t>
  </si>
  <si>
    <t>59</t>
  </si>
  <si>
    <t>721290111</t>
  </si>
  <si>
    <t>Zkouška těsnosti potrubí kanalizace vodou do DN 125</t>
  </si>
  <si>
    <t>-707666458</t>
  </si>
  <si>
    <t>60</t>
  </si>
  <si>
    <t>721290112</t>
  </si>
  <si>
    <t>Zkouška těsnosti potrubí kanalizace vodou do DN 200</t>
  </si>
  <si>
    <t>-1253399013</t>
  </si>
  <si>
    <t>61</t>
  </si>
  <si>
    <t>998721101</t>
  </si>
  <si>
    <t>Přesun hmot tonážní pro vnitřní kanalizace v objektech v do 6 m</t>
  </si>
  <si>
    <t>1750570770</t>
  </si>
  <si>
    <t>62</t>
  </si>
  <si>
    <t>722140106</t>
  </si>
  <si>
    <t>Potrubí vodovodní ocelové z ušlechtilé oceli spojované lisováním DN 40</t>
  </si>
  <si>
    <t>-647784424</t>
  </si>
  <si>
    <t>POŽÁRNÍ VODOVOD</t>
  </si>
  <si>
    <t>13,5</t>
  </si>
  <si>
    <t>63</t>
  </si>
  <si>
    <t>722174021</t>
  </si>
  <si>
    <t>Potrubí vodovodní plastové PPR svar polyfuze PN 20 D 16 x 2,7 mm</t>
  </si>
  <si>
    <t>-1957251544</t>
  </si>
  <si>
    <t>SV,TV,C</t>
  </si>
  <si>
    <t>12+4,5</t>
  </si>
  <si>
    <t>64</t>
  </si>
  <si>
    <t>722174022</t>
  </si>
  <si>
    <t>Potrubí vodovodní plastové PPR svar polyfuze PN 20 D 20 x 3,4 mm</t>
  </si>
  <si>
    <t>1014766883</t>
  </si>
  <si>
    <t>65</t>
  </si>
  <si>
    <t>722174023</t>
  </si>
  <si>
    <t>Potrubí vodovodní plastové PPR svar polyfuze PN 20 D 25 x 4,2 mm</t>
  </si>
  <si>
    <t>-682327085</t>
  </si>
  <si>
    <t>34+18</t>
  </si>
  <si>
    <t>66</t>
  </si>
  <si>
    <t>722174024</t>
  </si>
  <si>
    <t>Potrubí vodovodní plastové PPR svar polyfuze PN 20 D 32 x5,4 mm</t>
  </si>
  <si>
    <t>-2110829256</t>
  </si>
  <si>
    <t>8+8+3,5</t>
  </si>
  <si>
    <t>67</t>
  </si>
  <si>
    <t>722174025</t>
  </si>
  <si>
    <t>Potrubí vodovodní plastové PPR svar polyfuze PN 20 D 40 x 6,7 mm</t>
  </si>
  <si>
    <t>-1705534057</t>
  </si>
  <si>
    <t>68</t>
  </si>
  <si>
    <t>722174026</t>
  </si>
  <si>
    <t>Potrubí vodovodní plastové PPR svar polyfuze PN 20 D 50 x 8,4 mm</t>
  </si>
  <si>
    <t>1682097601</t>
  </si>
  <si>
    <t>8+5,5+4+4</t>
  </si>
  <si>
    <t>69</t>
  </si>
  <si>
    <t>722174027</t>
  </si>
  <si>
    <t>Potrubí vodovodní plastové PPR svar polyfuze PN 20 D 63 x 10,5 mm</t>
  </si>
  <si>
    <t>2124854449</t>
  </si>
  <si>
    <t>70</t>
  </si>
  <si>
    <t>722181251</t>
  </si>
  <si>
    <t>Ochrana vodovodního potrubí přilepenými termoizolačními trubicemi z PE tl do 25 mm DN do 22 mm</t>
  </si>
  <si>
    <t>-1814907976</t>
  </si>
  <si>
    <t>16,5+81,5+64+15+15</t>
  </si>
  <si>
    <t>71</t>
  </si>
  <si>
    <t>722181252</t>
  </si>
  <si>
    <t>Ochrana vodovodního potrubí přilepenými termoizolačními trubicemi z PE tl do 25 mm DN do 45 mm</t>
  </si>
  <si>
    <t>808593052</t>
  </si>
  <si>
    <t>72</t>
  </si>
  <si>
    <t>722181253</t>
  </si>
  <si>
    <t>Ochrana vodovodního potrubí přilepenými termoizolačními trubicemi z PE tl do 25 mm DN do 63 mm</t>
  </si>
  <si>
    <t>1992440923</t>
  </si>
  <si>
    <t>21,5+19,5+15</t>
  </si>
  <si>
    <t>73</t>
  </si>
  <si>
    <t>722190401</t>
  </si>
  <si>
    <t>Vyvedení a upevnění výpustku do DN 25</t>
  </si>
  <si>
    <t>1322327120</t>
  </si>
  <si>
    <t>74</t>
  </si>
  <si>
    <t>722190402</t>
  </si>
  <si>
    <t>Vyvedení a upevnění výpustku do DN 50</t>
  </si>
  <si>
    <t>944116481</t>
  </si>
  <si>
    <t>75</t>
  </si>
  <si>
    <t>722220112</t>
  </si>
  <si>
    <t>Nástěnka pro výtokový ventil G 3/4 s jedním závitem</t>
  </si>
  <si>
    <t>2062751106</t>
  </si>
  <si>
    <t>76</t>
  </si>
  <si>
    <t>722220122</t>
  </si>
  <si>
    <t>Nástěnka pro baterii G 3/4 s jedním závitem</t>
  </si>
  <si>
    <t>pár</t>
  </si>
  <si>
    <t>-933955045</t>
  </si>
  <si>
    <t>77</t>
  </si>
  <si>
    <t>722224115</t>
  </si>
  <si>
    <t>Kohout plnicí nebo vypouštěcí G 1/2 PN 10 s jedním závitem</t>
  </si>
  <si>
    <t>28145818</t>
  </si>
  <si>
    <t>78</t>
  </si>
  <si>
    <t>722224116</t>
  </si>
  <si>
    <t>Kohout plnicí nebo vypouštěcí G 3/4 PN 10 s jedním závitem</t>
  </si>
  <si>
    <t>236739529</t>
  </si>
  <si>
    <t>79</t>
  </si>
  <si>
    <t>722240121</t>
  </si>
  <si>
    <t>Kohout kulový plastový PPR DN 16</t>
  </si>
  <si>
    <t>-482553281</t>
  </si>
  <si>
    <t>80</t>
  </si>
  <si>
    <t>722240122</t>
  </si>
  <si>
    <t>Kohout kulový plastový PPR DN 20</t>
  </si>
  <si>
    <t>1951771871</t>
  </si>
  <si>
    <t>81</t>
  </si>
  <si>
    <t>722240123</t>
  </si>
  <si>
    <t>Kohout kulový plastový PPR DN 25</t>
  </si>
  <si>
    <t>-55027364</t>
  </si>
  <si>
    <t>82</t>
  </si>
  <si>
    <t>722240124</t>
  </si>
  <si>
    <t>Kohout kulový plastový PPR DN 32</t>
  </si>
  <si>
    <t>-1149379448</t>
  </si>
  <si>
    <t>83</t>
  </si>
  <si>
    <t>722240126</t>
  </si>
  <si>
    <t>Kohout kulový plastový PPR DN 50</t>
  </si>
  <si>
    <t>-1883611506</t>
  </si>
  <si>
    <t>84</t>
  </si>
  <si>
    <t>722250101</t>
  </si>
  <si>
    <t>Hydrantový ventil s hadicovou přípojkou G 1</t>
  </si>
  <si>
    <t>-403105142</t>
  </si>
  <si>
    <t>85</t>
  </si>
  <si>
    <t>722250142</t>
  </si>
  <si>
    <t>Hydrantový systém s tvarově stálou hadicí D 25 x 20 m prosklený</t>
  </si>
  <si>
    <t>-792229031</t>
  </si>
  <si>
    <t>86</t>
  </si>
  <si>
    <t>722254115</t>
  </si>
  <si>
    <t>Hydrantová skříň vnitřní s výzbrojí D 25 polyesterová hadice</t>
  </si>
  <si>
    <t>-469943247</t>
  </si>
  <si>
    <t>87</t>
  </si>
  <si>
    <t>722290215</t>
  </si>
  <si>
    <t>Zkouška těsnosti vodovodního potrubí hrdlového nebo přírubového do DN 100</t>
  </si>
  <si>
    <t>378871670</t>
  </si>
  <si>
    <t>88</t>
  </si>
  <si>
    <t>722290234</t>
  </si>
  <si>
    <t>Proplach a dezinfekce vodovodního potrubí do DN 80</t>
  </si>
  <si>
    <t>876224762</t>
  </si>
  <si>
    <t>89</t>
  </si>
  <si>
    <t>998722101</t>
  </si>
  <si>
    <t>Přesun hmot tonážní pro vnitřní vodovod v objektech v do 6 m</t>
  </si>
  <si>
    <t>481531577</t>
  </si>
  <si>
    <t>90</t>
  </si>
  <si>
    <t>725112022</t>
  </si>
  <si>
    <t>Klozet keramický závěsný na nosné stěny s hlubokým splachováním odpad vodorovný</t>
  </si>
  <si>
    <t>605067247</t>
  </si>
  <si>
    <t>91</t>
  </si>
  <si>
    <t>725211622</t>
  </si>
  <si>
    <t>Umyvadlo keramické připevněné na stěnu šrouby bílé se sloupem na sifon 550 mm</t>
  </si>
  <si>
    <t>-1833579847</t>
  </si>
  <si>
    <t>"UB" 1</t>
  </si>
  <si>
    <t>"UZB" 2</t>
  </si>
  <si>
    <t>92</t>
  </si>
  <si>
    <t>725245151</t>
  </si>
  <si>
    <t>Zástěna sprchová zásuvná dvoudílná s jedním posuvným dílem do výšky 2000 mm a šířky 1200 mm</t>
  </si>
  <si>
    <t>-690812448</t>
  </si>
  <si>
    <t>93</t>
  </si>
  <si>
    <t>725291511</t>
  </si>
  <si>
    <t>Doplňky zařízení koupelen a záchodů plastové dávkovač tekutého mýdla na 350 ml</t>
  </si>
  <si>
    <t>1073777094</t>
  </si>
  <si>
    <t>94</t>
  </si>
  <si>
    <t>725291521</t>
  </si>
  <si>
    <t>Doplňky zařízení koupelen a záchodů plastové zásobník toaletních papírů</t>
  </si>
  <si>
    <t>1316638851</t>
  </si>
  <si>
    <t>"WC" 4</t>
  </si>
  <si>
    <t>95</t>
  </si>
  <si>
    <t>725291531</t>
  </si>
  <si>
    <t>Doplňky zařízení koupelen a záchodů plastové zásobník papírových ručníků</t>
  </si>
  <si>
    <t>-561978097</t>
  </si>
  <si>
    <t>96</t>
  </si>
  <si>
    <t>725311121</t>
  </si>
  <si>
    <t>Dřez jednoduchý nerezový se zápachovou uzávěrkou - zabudovaný v lince, specifikace zcela dle PD</t>
  </si>
  <si>
    <t>1324231228</t>
  </si>
  <si>
    <t>"DZ" 4</t>
  </si>
  <si>
    <t>97</t>
  </si>
  <si>
    <t>725331111</t>
  </si>
  <si>
    <t>Výlevka bez výtokových armatur keramická se sklopnou plastovou mřížkou 500 mm</t>
  </si>
  <si>
    <t>-1035224314</t>
  </si>
  <si>
    <t>98</t>
  </si>
  <si>
    <t>725813111</t>
  </si>
  <si>
    <t>Ventil rohový bez připojovací trubičky nebo flexi hadičky G 1/2</t>
  </si>
  <si>
    <t>1937325615</t>
  </si>
  <si>
    <t>99</t>
  </si>
  <si>
    <t>725821312</t>
  </si>
  <si>
    <t>Baterie dřezová nástěnná páková s otáčivým kulatým ústím a délkou ramínka 300 mm</t>
  </si>
  <si>
    <t>1310502966</t>
  </si>
  <si>
    <t>100</t>
  </si>
  <si>
    <t>725821323</t>
  </si>
  <si>
    <t>Baterie dřezová nástěnná klasická s otáčivým kulatým ústím a délkou ramínka 300 mm</t>
  </si>
  <si>
    <t>1623962955</t>
  </si>
  <si>
    <t>"VÝLEVKA" 2</t>
  </si>
  <si>
    <t>101</t>
  </si>
  <si>
    <t>725822631</t>
  </si>
  <si>
    <t>Baterie umyvadlová nástěnná klasická s otáčivým kulatým ústím a délkou ramínka 150 mm</t>
  </si>
  <si>
    <t>-1688536095</t>
  </si>
  <si>
    <t>102</t>
  </si>
  <si>
    <t>725822653</t>
  </si>
  <si>
    <t>Baterie umyvadlová automatická senzorová pro bateriové napájení</t>
  </si>
  <si>
    <t>728151922</t>
  </si>
  <si>
    <t>103</t>
  </si>
  <si>
    <t>725841311</t>
  </si>
  <si>
    <t>Baterie sprchová nástěnná pákové</t>
  </si>
  <si>
    <t>730215840</t>
  </si>
  <si>
    <t>104</t>
  </si>
  <si>
    <t>725861102</t>
  </si>
  <si>
    <t>Zápachová uzávěrka pro umyvadla DN 40</t>
  </si>
  <si>
    <t>-1333233849</t>
  </si>
  <si>
    <t>105</t>
  </si>
  <si>
    <t>725862103</t>
  </si>
  <si>
    <t>Zápachová uzávěrka pro dřezy DN 40/50</t>
  </si>
  <si>
    <t>560687638</t>
  </si>
  <si>
    <t>106</t>
  </si>
  <si>
    <t>725980121</t>
  </si>
  <si>
    <t>Dvířka 15/15</t>
  </si>
  <si>
    <t>1702050209</t>
  </si>
  <si>
    <t>107</t>
  </si>
  <si>
    <t>725980122</t>
  </si>
  <si>
    <t>Dvířka 15/30</t>
  </si>
  <si>
    <t>1645991512</t>
  </si>
  <si>
    <t>108</t>
  </si>
  <si>
    <t>725980123</t>
  </si>
  <si>
    <t>Dvířka 20/30</t>
  </si>
  <si>
    <t>-1356571330</t>
  </si>
  <si>
    <t>109</t>
  </si>
  <si>
    <t>725R001</t>
  </si>
  <si>
    <t>Zrcadlo</t>
  </si>
  <si>
    <t>-1567117277</t>
  </si>
  <si>
    <t>110</t>
  </si>
  <si>
    <t>725R002</t>
  </si>
  <si>
    <t>Polička</t>
  </si>
  <si>
    <t>242005880</t>
  </si>
  <si>
    <t>111</t>
  </si>
  <si>
    <t>725R003</t>
  </si>
  <si>
    <t>Závěsná kartáčová souprava na wc</t>
  </si>
  <si>
    <t>336241266</t>
  </si>
  <si>
    <t>112</t>
  </si>
  <si>
    <t>725R004</t>
  </si>
  <si>
    <t>Souprava poliček a háčků do sprchového koutu</t>
  </si>
  <si>
    <t>-733888669</t>
  </si>
  <si>
    <t>113</t>
  </si>
  <si>
    <t>998725101</t>
  </si>
  <si>
    <t>Přesun hmot tonážní pro zařizovací předměty v objektech v do 6 m</t>
  </si>
  <si>
    <t>1829903148</t>
  </si>
  <si>
    <t>114</t>
  </si>
  <si>
    <t>726131041</t>
  </si>
  <si>
    <t>Instalační předstěna - klozet závěsný v 1120 mm s ovládáním zepředu do lehkých stěn s kovovou kcí</t>
  </si>
  <si>
    <t>-976603305</t>
  </si>
  <si>
    <t>115</t>
  </si>
  <si>
    <t>726131043</t>
  </si>
  <si>
    <t>Instalační předstěna - klozet závěsný v 1120 mm s ovládáním zepředu pro postižené do stěn s kov kcí</t>
  </si>
  <si>
    <t>-1038019875</t>
  </si>
  <si>
    <t>116</t>
  </si>
  <si>
    <t>726191001</t>
  </si>
  <si>
    <t>Zvukoizolační souprava pro klozet a bidet</t>
  </si>
  <si>
    <t>-1202360464</t>
  </si>
  <si>
    <t>117</t>
  </si>
  <si>
    <t>726191002</t>
  </si>
  <si>
    <t>Souprava pro předstěnovou montáž</t>
  </si>
  <si>
    <t>-1975129333</t>
  </si>
  <si>
    <t>118</t>
  </si>
  <si>
    <t>998726111</t>
  </si>
  <si>
    <t>Přesun hmot tonážní pro instalační prefabrikáty v objektech v do 6 m</t>
  </si>
  <si>
    <t>1534168475</t>
  </si>
  <si>
    <t>119</t>
  </si>
  <si>
    <t>HZS2212</t>
  </si>
  <si>
    <t>Hodinová zúčtovací sazba instalatér odborný</t>
  </si>
  <si>
    <t>hod</t>
  </si>
  <si>
    <t>512</t>
  </si>
  <si>
    <t>-986864426</t>
  </si>
  <si>
    <t>NAPOJENÍ NA STÁVAJÍCÍ ROZVODY</t>
  </si>
  <si>
    <t>"VODA" 15</t>
  </si>
  <si>
    <t>"KANALIZACE" 15</t>
  </si>
  <si>
    <t>PRÁCE NESPECIFIKOVANÉ, KONTROLY, PROTOKOLY, ÚČAST NA KD</t>
  </si>
  <si>
    <t>120</t>
  </si>
  <si>
    <t>HZS2491</t>
  </si>
  <si>
    <t>Hodinová zúčtovací sazba dělník zednických výpomocí</t>
  </si>
  <si>
    <t>-375100726</t>
  </si>
  <si>
    <t>STAVEBNÍ PŘÍPOMOCE PRO ROZVODY ZTI</t>
  </si>
  <si>
    <t>150</t>
  </si>
  <si>
    <t>"U" 8</t>
  </si>
  <si>
    <t>8+5,5+1+1+1,5+5,5+4+4+6+6+12+12+4,5+4,5+3+3+1,8+1,9+1,4+1,1+4+2</t>
  </si>
  <si>
    <t>8+3+2,5+5,5+5,5+4+4+8+8+3,5+4+4+2+2+16,5</t>
  </si>
  <si>
    <t>"HL905" 3</t>
  </si>
  <si>
    <t>9+52,5+22,5+7+48+24+5,8</t>
  </si>
  <si>
    <t>5,5+3,5+5,8</t>
  </si>
  <si>
    <t>19,5+6+13,5+34+18+4,5+3+3+1,8+1,9+1,4+1,1+4+2</t>
  </si>
  <si>
    <t>192+91+56+25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</si>
</sst>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01">
    <xf numFmtId="0" fontId="0" fillId="0" borderId="0" xfId="0"/>
    <xf numFmtId="0" fontId="4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14" fillId="2" borderId="0" xfId="1" applyFont="1" applyFill="1" applyAlignment="1">
      <alignment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6" xfId="0" applyBorder="1"/>
    <xf numFmtId="0" fontId="18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0" fillId="0" borderId="15" xfId="0" applyBorder="1" applyAlignment="1">
      <alignment vertical="center"/>
    </xf>
    <xf numFmtId="0" fontId="0" fillId="5" borderId="9" xfId="0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25" fillId="5" borderId="0" xfId="0" applyFont="1" applyFill="1" applyAlignment="1">
      <alignment horizontal="left" vertical="center"/>
    </xf>
    <xf numFmtId="0" fontId="0" fillId="0" borderId="0" xfId="0"/>
    <xf numFmtId="0" fontId="29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0" fillId="4" borderId="9" xfId="0" applyFill="1" applyBorder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7" xfId="0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5" borderId="0" xfId="0" applyFill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5" fillId="5" borderId="0" xfId="0" applyNumberFormat="1" applyFont="1" applyFill="1" applyAlignment="1">
      <alignment vertical="center"/>
    </xf>
    <xf numFmtId="0" fontId="15" fillId="3" borderId="0" xfId="0" applyFont="1" applyFill="1" applyAlignment="1">
      <alignment horizontal="center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12" fillId="0" borderId="0" xfId="0" applyNumberFormat="1" applyFont="1" applyAlignment="1">
      <alignment vertical="center"/>
    </xf>
    <xf numFmtId="4" fontId="19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0" fontId="2" fillId="6" borderId="0" xfId="0" applyFont="1" applyFill="1" applyAlignment="1" applyProtection="1">
      <alignment vertical="center"/>
      <protection locked="0"/>
    </xf>
    <xf numFmtId="0" fontId="2" fillId="6" borderId="0" xfId="0" applyFont="1" applyFill="1" applyAlignment="1" applyProtection="1">
      <alignment horizontal="left" vertical="center"/>
      <protection locked="0"/>
    </xf>
    <xf numFmtId="0" fontId="2" fillId="6" borderId="0" xfId="0" applyFont="1" applyFill="1" applyAlignment="1" applyProtection="1">
      <alignment horizontal="left" vertical="center"/>
      <protection locked="0"/>
    </xf>
    <xf numFmtId="0" fontId="0" fillId="2" borderId="0" xfId="0" applyFill="1" applyProtection="1"/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14" fillId="2" borderId="0" xfId="1" applyFont="1" applyFill="1" applyAlignment="1" applyProtection="1">
      <alignment horizontal="center" vertical="center"/>
    </xf>
    <xf numFmtId="0" fontId="0" fillId="0" borderId="0" xfId="0" applyProtection="1"/>
    <xf numFmtId="0" fontId="15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left" vertical="center"/>
    </xf>
    <xf numFmtId="0" fontId="15" fillId="3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6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left" vertical="center"/>
    </xf>
    <xf numFmtId="0" fontId="0" fillId="0" borderId="5" xfId="0" applyBorder="1" applyProtection="1"/>
    <xf numFmtId="0" fontId="15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164" fontId="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" fillId="0" borderId="0" xfId="0" applyNumberFormat="1" applyFont="1" applyAlignment="1" applyProtection="1">
      <alignment vertical="center"/>
    </xf>
    <xf numFmtId="0" fontId="0" fillId="5" borderId="0" xfId="0" applyFill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3" xfId="0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2" fillId="5" borderId="0" xfId="0" applyFont="1" applyFill="1" applyAlignment="1" applyProtection="1">
      <alignment horizontal="center" vertical="center"/>
    </xf>
    <xf numFmtId="0" fontId="0" fillId="5" borderId="0" xfId="0" applyFill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4" fontId="31" fillId="0" borderId="0" xfId="0" applyNumberFormat="1" applyFont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5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4" fontId="32" fillId="0" borderId="0" xfId="0" applyNumberFormat="1" applyFont="1" applyAlignment="1" applyProtection="1">
      <alignment vertical="center"/>
    </xf>
    <xf numFmtId="0" fontId="0" fillId="0" borderId="25" xfId="0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25" fillId="5" borderId="0" xfId="0" applyFont="1" applyFill="1" applyAlignment="1" applyProtection="1">
      <alignment horizontal="left" vertical="center"/>
    </xf>
    <xf numFmtId="4" fontId="25" fillId="5" borderId="0" xfId="0" applyNumberFormat="1" applyFont="1" applyFill="1" applyAlignment="1" applyProtection="1">
      <alignment vertical="center"/>
    </xf>
    <xf numFmtId="0" fontId="0" fillId="0" borderId="4" xfId="0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left" vertical="center"/>
    </xf>
    <xf numFmtId="4" fontId="25" fillId="0" borderId="12" xfId="0" applyNumberFormat="1" applyFont="1" applyBorder="1" applyProtection="1"/>
    <xf numFmtId="4" fontId="3" fillId="0" borderId="12" xfId="0" applyNumberFormat="1" applyFont="1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166" fontId="33" fillId="0" borderId="12" xfId="0" applyNumberFormat="1" applyFont="1" applyBorder="1" applyProtection="1"/>
    <xf numFmtId="166" fontId="33" fillId="0" borderId="13" xfId="0" applyNumberFormat="1" applyFont="1" applyBorder="1" applyProtection="1"/>
    <xf numFmtId="4" fontId="34" fillId="0" borderId="0" xfId="0" applyNumberFormat="1" applyFont="1" applyAlignment="1" applyProtection="1">
      <alignment vertical="center"/>
    </xf>
    <xf numFmtId="0" fontId="7" fillId="0" borderId="4" xfId="0" applyFont="1" applyBorder="1" applyProtection="1"/>
    <xf numFmtId="0" fontId="7" fillId="0" borderId="0" xfId="0" applyFont="1" applyProtection="1"/>
    <xf numFmtId="0" fontId="5" fillId="0" borderId="0" xfId="0" applyFont="1" applyAlignment="1" applyProtection="1">
      <alignment horizontal="left"/>
    </xf>
    <xf numFmtId="4" fontId="5" fillId="0" borderId="0" xfId="0" applyNumberFormat="1" applyFont="1" applyProtection="1"/>
    <xf numFmtId="0" fontId="7" fillId="0" borderId="5" xfId="0" applyFont="1" applyBorder="1" applyProtection="1"/>
    <xf numFmtId="0" fontId="7" fillId="0" borderId="14" xfId="0" applyFont="1" applyBorder="1" applyProtection="1"/>
    <xf numFmtId="166" fontId="7" fillId="0" borderId="0" xfId="0" applyNumberFormat="1" applyFont="1" applyProtection="1"/>
    <xf numFmtId="166" fontId="7" fillId="0" borderId="15" xfId="0" applyNumberFormat="1" applyFont="1" applyBorder="1" applyProtection="1"/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horizontal="left"/>
    </xf>
    <xf numFmtId="4" fontId="6" fillId="0" borderId="17" xfId="0" applyNumberFormat="1" applyFont="1" applyBorder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Border="1" applyAlignment="1" applyProtection="1">
      <alignment horizontal="center" vertical="center"/>
    </xf>
    <xf numFmtId="49" fontId="0" fillId="0" borderId="25" xfId="0" applyNumberFormat="1" applyBorder="1" applyAlignment="1" applyProtection="1">
      <alignment horizontal="left" vertical="center" wrapText="1"/>
    </xf>
    <xf numFmtId="0" fontId="0" fillId="0" borderId="25" xfId="0" applyBorder="1" applyAlignment="1" applyProtection="1">
      <alignment horizontal="left" vertical="center" wrapText="1"/>
    </xf>
    <xf numFmtId="0" fontId="0" fillId="0" borderId="25" xfId="0" applyBorder="1" applyAlignment="1" applyProtection="1">
      <alignment horizontal="center" vertical="center" wrapText="1"/>
    </xf>
    <xf numFmtId="167" fontId="0" fillId="0" borderId="25" xfId="0" applyNumberFormat="1" applyBorder="1" applyAlignment="1" applyProtection="1">
      <alignment vertical="center"/>
    </xf>
    <xf numFmtId="4" fontId="0" fillId="0" borderId="25" xfId="0" applyNumberForma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  <xf numFmtId="166" fontId="1" fillId="0" borderId="0" xfId="0" applyNumberFormat="1" applyFont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167" fontId="9" fillId="0" borderId="0" xfId="0" applyNumberFormat="1" applyFont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7" fontId="10" fillId="0" borderId="0" xfId="0" applyNumberFormat="1" applyFont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Protection="1"/>
    <xf numFmtId="4" fontId="5" fillId="0" borderId="23" xfId="0" applyNumberFormat="1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4" fontId="0" fillId="6" borderId="25" xfId="0" applyNumberFormat="1" applyFill="1" applyBorder="1" applyAlignment="1" applyProtection="1">
      <alignment vertical="center"/>
      <protection locked="0"/>
    </xf>
    <xf numFmtId="4" fontId="35" fillId="6" borderId="25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 activeCell="E14" sqref="E14:AH14"/>
    </sheetView>
  </sheetViews>
  <sheetFormatPr defaultRowHeight="13.5"/>
  <cols>
    <col min="1" max="1" width="8.33203125" style="72" customWidth="1"/>
    <col min="2" max="2" width="1.6640625" style="72" customWidth="1"/>
    <col min="3" max="3" width="4.1640625" style="72" customWidth="1"/>
    <col min="4" max="33" width="2.5" style="72" customWidth="1"/>
    <col min="34" max="34" width="3.33203125" style="72" customWidth="1"/>
    <col min="35" max="37" width="2.5" style="72" customWidth="1"/>
    <col min="38" max="38" width="8.33203125" style="72" customWidth="1"/>
    <col min="39" max="39" width="3.33203125" style="72" customWidth="1"/>
    <col min="40" max="40" width="13.33203125" style="72" customWidth="1"/>
    <col min="41" max="41" width="7.5" style="72" customWidth="1"/>
    <col min="42" max="42" width="4.1640625" style="72" customWidth="1"/>
    <col min="43" max="43" width="1.6640625" style="72" customWidth="1"/>
    <col min="44" max="44" width="13.6640625" style="72" customWidth="1"/>
    <col min="45" max="46" width="25.83203125" style="72" hidden="1" customWidth="1"/>
    <col min="47" max="47" width="25" style="72" hidden="1" customWidth="1"/>
    <col min="48" max="52" width="21.6640625" style="72" hidden="1" customWidth="1"/>
    <col min="53" max="53" width="19.1640625" style="72" hidden="1" customWidth="1"/>
    <col min="54" max="54" width="25" style="72" hidden="1" customWidth="1"/>
    <col min="55" max="56" width="19.1640625" style="72" hidden="1" customWidth="1"/>
    <col min="57" max="57" width="66.5" style="72" customWidth="1"/>
    <col min="58" max="70" width="9.33203125" style="72"/>
    <col min="71" max="89" width="9.33203125" style="72" hidden="1"/>
    <col min="90" max="16384" width="9.33203125" style="72"/>
  </cols>
  <sheetData>
    <row r="1" spans="1:73" ht="21.4" customHeight="1">
      <c r="A1" s="2" t="s">
        <v>0</v>
      </c>
      <c r="B1" s="3"/>
      <c r="C1" s="3"/>
      <c r="D1" s="4" t="s">
        <v>1</v>
      </c>
      <c r="E1" s="3"/>
      <c r="F1" s="3"/>
      <c r="G1" s="3"/>
      <c r="H1" s="3"/>
      <c r="I1" s="3"/>
      <c r="J1" s="3"/>
      <c r="K1" s="5" t="s">
        <v>2</v>
      </c>
      <c r="L1" s="5"/>
      <c r="M1" s="5"/>
      <c r="N1" s="5"/>
      <c r="O1" s="5"/>
      <c r="P1" s="5"/>
      <c r="Q1" s="5"/>
      <c r="R1" s="5"/>
      <c r="S1" s="5"/>
      <c r="T1" s="3"/>
      <c r="U1" s="3"/>
      <c r="V1" s="3"/>
      <c r="W1" s="5" t="s">
        <v>3</v>
      </c>
      <c r="X1" s="5"/>
      <c r="Y1" s="5"/>
      <c r="Z1" s="5"/>
      <c r="AA1" s="5"/>
      <c r="AB1" s="5"/>
      <c r="AC1" s="5"/>
      <c r="AD1" s="5"/>
      <c r="AE1" s="5"/>
      <c r="AF1" s="5"/>
      <c r="AG1" s="3"/>
      <c r="AH1" s="3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2" t="s">
        <v>4</v>
      </c>
      <c r="BB1" s="2" t="s">
        <v>5</v>
      </c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T1" s="7" t="s">
        <v>6</v>
      </c>
      <c r="BU1" s="7" t="s">
        <v>6</v>
      </c>
    </row>
    <row r="2" spans="1:73" ht="36.950000000000003" customHeight="1">
      <c r="C2" s="89" t="s">
        <v>7</v>
      </c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R2" s="116" t="s">
        <v>8</v>
      </c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S2" s="8" t="s">
        <v>9</v>
      </c>
      <c r="BT2" s="8" t="s">
        <v>10</v>
      </c>
    </row>
    <row r="3" spans="1:73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1"/>
      <c r="BS3" s="8" t="s">
        <v>9</v>
      </c>
      <c r="BT3" s="8" t="s">
        <v>11</v>
      </c>
    </row>
    <row r="4" spans="1:73" ht="36.950000000000003" customHeight="1">
      <c r="B4" s="12"/>
      <c r="C4" s="91" t="s">
        <v>12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13"/>
      <c r="AS4" s="80" t="s">
        <v>13</v>
      </c>
      <c r="BS4" s="8" t="s">
        <v>14</v>
      </c>
    </row>
    <row r="5" spans="1:73" ht="14.45" customHeight="1">
      <c r="B5" s="12"/>
      <c r="D5" s="14" t="s">
        <v>15</v>
      </c>
      <c r="K5" s="93" t="s">
        <v>16</v>
      </c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Q5" s="13"/>
      <c r="BS5" s="8" t="s">
        <v>9</v>
      </c>
    </row>
    <row r="6" spans="1:73" ht="36.950000000000003" customHeight="1">
      <c r="B6" s="12"/>
      <c r="D6" s="15" t="s">
        <v>17</v>
      </c>
      <c r="K6" s="95" t="s">
        <v>18</v>
      </c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Q6" s="13"/>
      <c r="BS6" s="8" t="s">
        <v>9</v>
      </c>
    </row>
    <row r="7" spans="1:73" ht="14.45" customHeight="1">
      <c r="B7" s="12"/>
      <c r="D7" s="84" t="s">
        <v>19</v>
      </c>
      <c r="K7" s="81" t="s">
        <v>5</v>
      </c>
      <c r="AK7" s="84" t="s">
        <v>20</v>
      </c>
      <c r="AN7" s="81" t="s">
        <v>5</v>
      </c>
      <c r="AQ7" s="13"/>
      <c r="BS7" s="8" t="s">
        <v>9</v>
      </c>
    </row>
    <row r="8" spans="1:73" ht="14.45" customHeight="1">
      <c r="B8" s="12"/>
      <c r="D8" s="84" t="s">
        <v>21</v>
      </c>
      <c r="K8" s="81" t="s">
        <v>22</v>
      </c>
      <c r="AK8" s="84" t="s">
        <v>23</v>
      </c>
      <c r="AN8" s="124" t="s">
        <v>24</v>
      </c>
      <c r="AQ8" s="13"/>
      <c r="BS8" s="8" t="s">
        <v>9</v>
      </c>
    </row>
    <row r="9" spans="1:73" ht="14.45" customHeight="1">
      <c r="B9" s="12"/>
      <c r="AQ9" s="13"/>
      <c r="BS9" s="8" t="s">
        <v>9</v>
      </c>
    </row>
    <row r="10" spans="1:73" ht="14.45" customHeight="1">
      <c r="B10" s="12"/>
      <c r="D10" s="84" t="s">
        <v>25</v>
      </c>
      <c r="AK10" s="84" t="s">
        <v>26</v>
      </c>
      <c r="AN10" s="81" t="s">
        <v>5</v>
      </c>
      <c r="AQ10" s="13"/>
      <c r="BS10" s="8" t="s">
        <v>9</v>
      </c>
    </row>
    <row r="11" spans="1:73" ht="18.399999999999999" customHeight="1">
      <c r="B11" s="12"/>
      <c r="E11" s="81" t="s">
        <v>27</v>
      </c>
      <c r="AK11" s="84" t="s">
        <v>28</v>
      </c>
      <c r="AN11" s="81" t="s">
        <v>5</v>
      </c>
      <c r="AQ11" s="13"/>
      <c r="BS11" s="8" t="s">
        <v>9</v>
      </c>
    </row>
    <row r="12" spans="1:73" ht="6.95" customHeight="1">
      <c r="B12" s="12"/>
      <c r="AQ12" s="13"/>
      <c r="BS12" s="8" t="s">
        <v>9</v>
      </c>
    </row>
    <row r="13" spans="1:73" ht="14.45" customHeight="1">
      <c r="B13" s="12"/>
      <c r="D13" s="84" t="s">
        <v>29</v>
      </c>
      <c r="AK13" s="84" t="s">
        <v>26</v>
      </c>
      <c r="AN13" s="81" t="s">
        <v>5</v>
      </c>
      <c r="AQ13" s="13"/>
      <c r="BS13" s="8" t="s">
        <v>9</v>
      </c>
    </row>
    <row r="14" spans="1:73" ht="15">
      <c r="B14" s="12"/>
      <c r="E14" s="122" t="s">
        <v>30</v>
      </c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K14" s="84" t="s">
        <v>28</v>
      </c>
      <c r="AN14" s="81" t="s">
        <v>5</v>
      </c>
      <c r="AQ14" s="13"/>
      <c r="BS14" s="8" t="s">
        <v>9</v>
      </c>
    </row>
    <row r="15" spans="1:73" ht="6.95" customHeight="1">
      <c r="B15" s="12"/>
      <c r="AQ15" s="13"/>
      <c r="BS15" s="8" t="s">
        <v>6</v>
      </c>
    </row>
    <row r="16" spans="1:73" ht="14.45" customHeight="1">
      <c r="B16" s="12"/>
      <c r="D16" s="84" t="s">
        <v>31</v>
      </c>
      <c r="AK16" s="84" t="s">
        <v>26</v>
      </c>
      <c r="AN16" s="81" t="s">
        <v>5</v>
      </c>
      <c r="AQ16" s="13"/>
      <c r="BS16" s="8" t="s">
        <v>6</v>
      </c>
    </row>
    <row r="17" spans="2:71" ht="18.399999999999999" customHeight="1">
      <c r="B17" s="12"/>
      <c r="E17" s="81" t="s">
        <v>32</v>
      </c>
      <c r="AK17" s="84" t="s">
        <v>28</v>
      </c>
      <c r="AN17" s="81" t="s">
        <v>5</v>
      </c>
      <c r="AQ17" s="13"/>
      <c r="BS17" s="8" t="s">
        <v>33</v>
      </c>
    </row>
    <row r="18" spans="2:71" ht="6.95" customHeight="1">
      <c r="B18" s="12"/>
      <c r="AQ18" s="13"/>
      <c r="BS18" s="8" t="s">
        <v>9</v>
      </c>
    </row>
    <row r="19" spans="2:71" ht="14.45" customHeight="1">
      <c r="B19" s="12"/>
      <c r="D19" s="84" t="s">
        <v>34</v>
      </c>
      <c r="AK19" s="84" t="s">
        <v>26</v>
      </c>
      <c r="AN19" s="81" t="s">
        <v>35</v>
      </c>
      <c r="AQ19" s="13"/>
      <c r="BS19" s="8" t="s">
        <v>9</v>
      </c>
    </row>
    <row r="20" spans="2:71" ht="18.399999999999999" customHeight="1">
      <c r="B20" s="12"/>
      <c r="E20" s="123" t="s">
        <v>36</v>
      </c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K20" s="84" t="s">
        <v>28</v>
      </c>
      <c r="AN20" s="81" t="s">
        <v>37</v>
      </c>
      <c r="AQ20" s="13"/>
    </row>
    <row r="21" spans="2:71" ht="6.95" customHeight="1">
      <c r="B21" s="12"/>
      <c r="AQ21" s="13"/>
    </row>
    <row r="22" spans="2:71" ht="15">
      <c r="B22" s="12"/>
      <c r="D22" s="84" t="s">
        <v>38</v>
      </c>
      <c r="AQ22" s="13"/>
    </row>
    <row r="23" spans="2:71" ht="16.5" customHeight="1">
      <c r="B23" s="12"/>
      <c r="E23" s="96" t="s">
        <v>5</v>
      </c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G23" s="96"/>
      <c r="AH23" s="96"/>
      <c r="AI23" s="96"/>
      <c r="AJ23" s="96"/>
      <c r="AK23" s="96"/>
      <c r="AL23" s="96"/>
      <c r="AM23" s="96"/>
      <c r="AN23" s="96"/>
      <c r="AQ23" s="13"/>
    </row>
    <row r="24" spans="2:71" ht="6.95" customHeight="1">
      <c r="B24" s="12"/>
      <c r="AQ24" s="13"/>
    </row>
    <row r="25" spans="2:71" ht="6.95" customHeight="1">
      <c r="B25" s="12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Q25" s="13"/>
    </row>
    <row r="26" spans="2:71" ht="14.45" customHeight="1">
      <c r="B26" s="12"/>
      <c r="D26" s="17" t="s">
        <v>39</v>
      </c>
      <c r="AK26" s="119">
        <f>ROUND(AG87,2)</f>
        <v>0</v>
      </c>
      <c r="AL26" s="94"/>
      <c r="AM26" s="94"/>
      <c r="AN26" s="94"/>
      <c r="AO26" s="94"/>
      <c r="AQ26" s="13"/>
    </row>
    <row r="27" spans="2:71" ht="14.45" customHeight="1">
      <c r="B27" s="12"/>
      <c r="D27" s="17" t="s">
        <v>40</v>
      </c>
      <c r="AK27" s="119">
        <f>ROUND(AG90,2)</f>
        <v>0</v>
      </c>
      <c r="AL27" s="119"/>
      <c r="AM27" s="119"/>
      <c r="AN27" s="119"/>
      <c r="AO27" s="119"/>
      <c r="AQ27" s="13"/>
    </row>
    <row r="28" spans="2:71" s="82" customFormat="1" ht="6.95" customHeight="1">
      <c r="B28" s="18"/>
      <c r="AQ28" s="19"/>
    </row>
    <row r="29" spans="2:71" s="82" customFormat="1" ht="25.9" customHeight="1">
      <c r="B29" s="18"/>
      <c r="D29" s="20" t="s">
        <v>41</v>
      </c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120">
        <f>ROUND(AK26+AK27,2)</f>
        <v>0</v>
      </c>
      <c r="AL29" s="121"/>
      <c r="AM29" s="121"/>
      <c r="AN29" s="121"/>
      <c r="AO29" s="121"/>
      <c r="AQ29" s="19"/>
    </row>
    <row r="30" spans="2:71" s="82" customFormat="1" ht="6.95" customHeight="1">
      <c r="B30" s="18"/>
      <c r="AQ30" s="19"/>
    </row>
    <row r="31" spans="2:71" s="78" customFormat="1" ht="14.45" customHeight="1">
      <c r="B31" s="21"/>
      <c r="D31" s="74" t="s">
        <v>42</v>
      </c>
      <c r="F31" s="74" t="s">
        <v>43</v>
      </c>
      <c r="L31" s="86">
        <v>0.21</v>
      </c>
      <c r="M31" s="87"/>
      <c r="N31" s="87"/>
      <c r="O31" s="87"/>
      <c r="T31" s="22" t="s">
        <v>44</v>
      </c>
      <c r="W31" s="88">
        <f>ROUND(AZ87+SUM(CD91),2)</f>
        <v>0</v>
      </c>
      <c r="X31" s="87"/>
      <c r="Y31" s="87"/>
      <c r="Z31" s="87"/>
      <c r="AA31" s="87"/>
      <c r="AB31" s="87"/>
      <c r="AC31" s="87"/>
      <c r="AD31" s="87"/>
      <c r="AE31" s="87"/>
      <c r="AK31" s="88">
        <f>ROUND(AV87+SUM(BY91),2)</f>
        <v>0</v>
      </c>
      <c r="AL31" s="87"/>
      <c r="AM31" s="87"/>
      <c r="AN31" s="87"/>
      <c r="AO31" s="87"/>
      <c r="AQ31" s="23"/>
    </row>
    <row r="32" spans="2:71" s="78" customFormat="1" ht="14.45" customHeight="1">
      <c r="B32" s="21"/>
      <c r="F32" s="74" t="s">
        <v>45</v>
      </c>
      <c r="L32" s="86">
        <v>0.15</v>
      </c>
      <c r="M32" s="87"/>
      <c r="N32" s="87"/>
      <c r="O32" s="87"/>
      <c r="T32" s="22" t="s">
        <v>44</v>
      </c>
      <c r="W32" s="88">
        <f>ROUND(BA87+SUM(CE91),2)</f>
        <v>0</v>
      </c>
      <c r="X32" s="87"/>
      <c r="Y32" s="87"/>
      <c r="Z32" s="87"/>
      <c r="AA32" s="87"/>
      <c r="AB32" s="87"/>
      <c r="AC32" s="87"/>
      <c r="AD32" s="87"/>
      <c r="AE32" s="87"/>
      <c r="AK32" s="88">
        <f>ROUND(AW87+SUM(BZ91),2)</f>
        <v>0</v>
      </c>
      <c r="AL32" s="87"/>
      <c r="AM32" s="87"/>
      <c r="AN32" s="87"/>
      <c r="AO32" s="87"/>
      <c r="AQ32" s="23"/>
    </row>
    <row r="33" spans="2:43" s="78" customFormat="1" ht="14.45" hidden="1" customHeight="1">
      <c r="B33" s="21"/>
      <c r="F33" s="74" t="s">
        <v>46</v>
      </c>
      <c r="L33" s="86">
        <v>0.21</v>
      </c>
      <c r="M33" s="87"/>
      <c r="N33" s="87"/>
      <c r="O33" s="87"/>
      <c r="T33" s="22" t="s">
        <v>44</v>
      </c>
      <c r="W33" s="88">
        <f>ROUND(BB87+SUM(CF91),2)</f>
        <v>0</v>
      </c>
      <c r="X33" s="87"/>
      <c r="Y33" s="87"/>
      <c r="Z33" s="87"/>
      <c r="AA33" s="87"/>
      <c r="AB33" s="87"/>
      <c r="AC33" s="87"/>
      <c r="AD33" s="87"/>
      <c r="AE33" s="87"/>
      <c r="AK33" s="88">
        <v>0</v>
      </c>
      <c r="AL33" s="87"/>
      <c r="AM33" s="87"/>
      <c r="AN33" s="87"/>
      <c r="AO33" s="87"/>
      <c r="AQ33" s="23"/>
    </row>
    <row r="34" spans="2:43" s="78" customFormat="1" ht="14.45" hidden="1" customHeight="1">
      <c r="B34" s="21"/>
      <c r="F34" s="74" t="s">
        <v>47</v>
      </c>
      <c r="L34" s="86">
        <v>0.15</v>
      </c>
      <c r="M34" s="87"/>
      <c r="N34" s="87"/>
      <c r="O34" s="87"/>
      <c r="T34" s="22" t="s">
        <v>44</v>
      </c>
      <c r="W34" s="88">
        <f>ROUND(BC87+SUM(CG91),2)</f>
        <v>0</v>
      </c>
      <c r="X34" s="87"/>
      <c r="Y34" s="87"/>
      <c r="Z34" s="87"/>
      <c r="AA34" s="87"/>
      <c r="AB34" s="87"/>
      <c r="AC34" s="87"/>
      <c r="AD34" s="87"/>
      <c r="AE34" s="87"/>
      <c r="AK34" s="88">
        <v>0</v>
      </c>
      <c r="AL34" s="87"/>
      <c r="AM34" s="87"/>
      <c r="AN34" s="87"/>
      <c r="AO34" s="87"/>
      <c r="AQ34" s="23"/>
    </row>
    <row r="35" spans="2:43" s="78" customFormat="1" ht="14.45" hidden="1" customHeight="1">
      <c r="B35" s="21"/>
      <c r="F35" s="74" t="s">
        <v>48</v>
      </c>
      <c r="L35" s="86">
        <v>0</v>
      </c>
      <c r="M35" s="87"/>
      <c r="N35" s="87"/>
      <c r="O35" s="87"/>
      <c r="T35" s="22" t="s">
        <v>44</v>
      </c>
      <c r="W35" s="88">
        <f>ROUND(BD87+SUM(CH91),2)</f>
        <v>0</v>
      </c>
      <c r="X35" s="87"/>
      <c r="Y35" s="87"/>
      <c r="Z35" s="87"/>
      <c r="AA35" s="87"/>
      <c r="AB35" s="87"/>
      <c r="AC35" s="87"/>
      <c r="AD35" s="87"/>
      <c r="AE35" s="87"/>
      <c r="AK35" s="88">
        <v>0</v>
      </c>
      <c r="AL35" s="87"/>
      <c r="AM35" s="87"/>
      <c r="AN35" s="87"/>
      <c r="AO35" s="87"/>
      <c r="AQ35" s="23"/>
    </row>
    <row r="36" spans="2:43" s="82" customFormat="1" ht="6.95" customHeight="1">
      <c r="B36" s="18"/>
      <c r="AQ36" s="19"/>
    </row>
    <row r="37" spans="2:43" s="82" customFormat="1" ht="25.9" customHeight="1">
      <c r="B37" s="18"/>
      <c r="C37" s="24"/>
      <c r="D37" s="25" t="s">
        <v>49</v>
      </c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26" t="s">
        <v>50</v>
      </c>
      <c r="U37" s="76"/>
      <c r="V37" s="76"/>
      <c r="W37" s="76"/>
      <c r="X37" s="97" t="s">
        <v>51</v>
      </c>
      <c r="Y37" s="98"/>
      <c r="Z37" s="98"/>
      <c r="AA37" s="98"/>
      <c r="AB37" s="98"/>
      <c r="AC37" s="76"/>
      <c r="AD37" s="76"/>
      <c r="AE37" s="76"/>
      <c r="AF37" s="76"/>
      <c r="AG37" s="76"/>
      <c r="AH37" s="76"/>
      <c r="AI37" s="76"/>
      <c r="AJ37" s="76"/>
      <c r="AK37" s="99">
        <f>SUM(AK29:AK35)</f>
        <v>0</v>
      </c>
      <c r="AL37" s="98"/>
      <c r="AM37" s="98"/>
      <c r="AN37" s="98"/>
      <c r="AO37" s="100"/>
      <c r="AP37" s="24"/>
      <c r="AQ37" s="19"/>
    </row>
    <row r="38" spans="2:43" s="82" customFormat="1" ht="14.45" customHeight="1">
      <c r="B38" s="18"/>
      <c r="AQ38" s="19"/>
    </row>
    <row r="39" spans="2:43">
      <c r="B39" s="12"/>
      <c r="AQ39" s="13"/>
    </row>
    <row r="40" spans="2:43">
      <c r="B40" s="12"/>
      <c r="AQ40" s="13"/>
    </row>
    <row r="41" spans="2:43">
      <c r="B41" s="12"/>
      <c r="AQ41" s="13"/>
    </row>
    <row r="42" spans="2:43">
      <c r="B42" s="12"/>
      <c r="AQ42" s="13"/>
    </row>
    <row r="43" spans="2:43">
      <c r="B43" s="12"/>
      <c r="AQ43" s="13"/>
    </row>
    <row r="44" spans="2:43">
      <c r="B44" s="12"/>
      <c r="AQ44" s="13"/>
    </row>
    <row r="45" spans="2:43">
      <c r="B45" s="12"/>
      <c r="AQ45" s="13"/>
    </row>
    <row r="46" spans="2:43">
      <c r="B46" s="12"/>
      <c r="AQ46" s="13"/>
    </row>
    <row r="47" spans="2:43">
      <c r="B47" s="12"/>
      <c r="AQ47" s="13"/>
    </row>
    <row r="48" spans="2:43">
      <c r="B48" s="12"/>
      <c r="AQ48" s="13"/>
    </row>
    <row r="49" spans="2:43" s="82" customFormat="1" ht="15">
      <c r="B49" s="18"/>
      <c r="D49" s="27" t="s">
        <v>52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9"/>
      <c r="AC49" s="27" t="s">
        <v>53</v>
      </c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9"/>
      <c r="AQ49" s="19"/>
    </row>
    <row r="50" spans="2:43">
      <c r="B50" s="12"/>
      <c r="D50" s="30"/>
      <c r="Z50" s="31"/>
      <c r="AC50" s="30"/>
      <c r="AO50" s="31"/>
      <c r="AQ50" s="13"/>
    </row>
    <row r="51" spans="2:43">
      <c r="B51" s="12"/>
      <c r="D51" s="30"/>
      <c r="Z51" s="31"/>
      <c r="AC51" s="30"/>
      <c r="AO51" s="31"/>
      <c r="AQ51" s="13"/>
    </row>
    <row r="52" spans="2:43">
      <c r="B52" s="12"/>
      <c r="D52" s="30"/>
      <c r="Z52" s="31"/>
      <c r="AC52" s="30"/>
      <c r="AO52" s="31"/>
      <c r="AQ52" s="13"/>
    </row>
    <row r="53" spans="2:43">
      <c r="B53" s="12"/>
      <c r="D53" s="30"/>
      <c r="Z53" s="31"/>
      <c r="AC53" s="30"/>
      <c r="AO53" s="31"/>
      <c r="AQ53" s="13"/>
    </row>
    <row r="54" spans="2:43">
      <c r="B54" s="12"/>
      <c r="D54" s="30"/>
      <c r="Z54" s="31"/>
      <c r="AC54" s="30"/>
      <c r="AO54" s="31"/>
      <c r="AQ54" s="13"/>
    </row>
    <row r="55" spans="2:43">
      <c r="B55" s="12"/>
      <c r="D55" s="30"/>
      <c r="Z55" s="31"/>
      <c r="AC55" s="30"/>
      <c r="AO55" s="31"/>
      <c r="AQ55" s="13"/>
    </row>
    <row r="56" spans="2:43">
      <c r="B56" s="12"/>
      <c r="D56" s="30"/>
      <c r="Z56" s="31"/>
      <c r="AC56" s="30"/>
      <c r="AO56" s="31"/>
      <c r="AQ56" s="13"/>
    </row>
    <row r="57" spans="2:43">
      <c r="B57" s="12"/>
      <c r="D57" s="30"/>
      <c r="Z57" s="31"/>
      <c r="AC57" s="30"/>
      <c r="AO57" s="31"/>
      <c r="AQ57" s="13"/>
    </row>
    <row r="58" spans="2:43" s="82" customFormat="1" ht="15">
      <c r="B58" s="18"/>
      <c r="D58" s="32" t="s">
        <v>54</v>
      </c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4" t="s">
        <v>55</v>
      </c>
      <c r="S58" s="33"/>
      <c r="T58" s="33"/>
      <c r="U58" s="33"/>
      <c r="V58" s="33"/>
      <c r="W58" s="33"/>
      <c r="X58" s="33"/>
      <c r="Y58" s="33"/>
      <c r="Z58" s="35"/>
      <c r="AC58" s="32" t="s">
        <v>54</v>
      </c>
      <c r="AD58" s="33"/>
      <c r="AE58" s="33"/>
      <c r="AF58" s="33"/>
      <c r="AG58" s="33"/>
      <c r="AH58" s="33"/>
      <c r="AI58" s="33"/>
      <c r="AJ58" s="33"/>
      <c r="AK58" s="33"/>
      <c r="AL58" s="33"/>
      <c r="AM58" s="34" t="s">
        <v>55</v>
      </c>
      <c r="AN58" s="33"/>
      <c r="AO58" s="35"/>
      <c r="AQ58" s="19"/>
    </row>
    <row r="59" spans="2:43">
      <c r="B59" s="12"/>
      <c r="AQ59" s="13"/>
    </row>
    <row r="60" spans="2:43" s="82" customFormat="1" ht="15">
      <c r="B60" s="18"/>
      <c r="D60" s="27" t="s">
        <v>56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9"/>
      <c r="AC60" s="27" t="s">
        <v>57</v>
      </c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9"/>
      <c r="AQ60" s="19"/>
    </row>
    <row r="61" spans="2:43">
      <c r="B61" s="12"/>
      <c r="D61" s="30"/>
      <c r="Z61" s="31"/>
      <c r="AC61" s="30"/>
      <c r="AO61" s="31"/>
      <c r="AQ61" s="13"/>
    </row>
    <row r="62" spans="2:43">
      <c r="B62" s="12"/>
      <c r="D62" s="30"/>
      <c r="Z62" s="31"/>
      <c r="AC62" s="30"/>
      <c r="AO62" s="31"/>
      <c r="AQ62" s="13"/>
    </row>
    <row r="63" spans="2:43">
      <c r="B63" s="12"/>
      <c r="D63" s="30"/>
      <c r="Z63" s="31"/>
      <c r="AC63" s="30"/>
      <c r="AO63" s="31"/>
      <c r="AQ63" s="13"/>
    </row>
    <row r="64" spans="2:43">
      <c r="B64" s="12"/>
      <c r="D64" s="30"/>
      <c r="Z64" s="31"/>
      <c r="AC64" s="30"/>
      <c r="AO64" s="31"/>
      <c r="AQ64" s="13"/>
    </row>
    <row r="65" spans="2:43">
      <c r="B65" s="12"/>
      <c r="D65" s="30"/>
      <c r="Z65" s="31"/>
      <c r="AC65" s="30"/>
      <c r="AO65" s="31"/>
      <c r="AQ65" s="13"/>
    </row>
    <row r="66" spans="2:43">
      <c r="B66" s="12"/>
      <c r="D66" s="30"/>
      <c r="Z66" s="31"/>
      <c r="AC66" s="30"/>
      <c r="AO66" s="31"/>
      <c r="AQ66" s="13"/>
    </row>
    <row r="67" spans="2:43">
      <c r="B67" s="12"/>
      <c r="D67" s="30"/>
      <c r="Z67" s="31"/>
      <c r="AC67" s="30"/>
      <c r="AO67" s="31"/>
      <c r="AQ67" s="13"/>
    </row>
    <row r="68" spans="2:43">
      <c r="B68" s="12"/>
      <c r="D68" s="30"/>
      <c r="Z68" s="31"/>
      <c r="AC68" s="30"/>
      <c r="AO68" s="31"/>
      <c r="AQ68" s="13"/>
    </row>
    <row r="69" spans="2:43" s="82" customFormat="1" ht="15">
      <c r="B69" s="18"/>
      <c r="D69" s="32" t="s">
        <v>54</v>
      </c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4" t="s">
        <v>55</v>
      </c>
      <c r="S69" s="33"/>
      <c r="T69" s="33"/>
      <c r="U69" s="33"/>
      <c r="V69" s="33"/>
      <c r="W69" s="33"/>
      <c r="X69" s="33"/>
      <c r="Y69" s="33"/>
      <c r="Z69" s="35"/>
      <c r="AC69" s="32" t="s">
        <v>54</v>
      </c>
      <c r="AD69" s="33"/>
      <c r="AE69" s="33"/>
      <c r="AF69" s="33"/>
      <c r="AG69" s="33"/>
      <c r="AH69" s="33"/>
      <c r="AI69" s="33"/>
      <c r="AJ69" s="33"/>
      <c r="AK69" s="33"/>
      <c r="AL69" s="33"/>
      <c r="AM69" s="34" t="s">
        <v>55</v>
      </c>
      <c r="AN69" s="33"/>
      <c r="AO69" s="35"/>
      <c r="AQ69" s="19"/>
    </row>
    <row r="70" spans="2:43" s="82" customFormat="1" ht="6.95" customHeight="1">
      <c r="B70" s="18"/>
      <c r="AQ70" s="19"/>
    </row>
    <row r="71" spans="2:43" s="82" customFormat="1" ht="6.95" customHeight="1"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8"/>
    </row>
    <row r="75" spans="2:43" s="82" customFormat="1" ht="6.95" customHeight="1"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1"/>
    </row>
    <row r="76" spans="2:43" s="82" customFormat="1" ht="36.950000000000003" customHeight="1">
      <c r="B76" s="18"/>
      <c r="C76" s="91" t="s">
        <v>58</v>
      </c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19"/>
    </row>
    <row r="77" spans="2:43" s="75" customFormat="1" ht="14.45" customHeight="1">
      <c r="B77" s="42"/>
      <c r="C77" s="84" t="s">
        <v>15</v>
      </c>
      <c r="L77" s="75" t="str">
        <f>K5</f>
        <v>281/2018</v>
      </c>
      <c r="AQ77" s="43"/>
    </row>
    <row r="78" spans="2:43" s="77" customFormat="1" ht="36.950000000000003" customHeight="1">
      <c r="B78" s="44"/>
      <c r="C78" s="45" t="s">
        <v>17</v>
      </c>
      <c r="L78" s="101" t="str">
        <f>K6</f>
        <v>Pracoviště PET CT v Pardubické nemocnici - část ZTI</v>
      </c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2"/>
      <c r="Z78" s="102"/>
      <c r="AA78" s="102"/>
      <c r="AB78" s="102"/>
      <c r="AC78" s="102"/>
      <c r="AD78" s="102"/>
      <c r="AE78" s="102"/>
      <c r="AF78" s="102"/>
      <c r="AG78" s="102"/>
      <c r="AH78" s="102"/>
      <c r="AI78" s="102"/>
      <c r="AJ78" s="102"/>
      <c r="AK78" s="102"/>
      <c r="AL78" s="102"/>
      <c r="AM78" s="102"/>
      <c r="AN78" s="102"/>
      <c r="AO78" s="102"/>
      <c r="AQ78" s="46"/>
    </row>
    <row r="79" spans="2:43" s="82" customFormat="1" ht="6.95" customHeight="1">
      <c r="B79" s="18"/>
      <c r="AQ79" s="19"/>
    </row>
    <row r="80" spans="2:43" s="82" customFormat="1" ht="15">
      <c r="B80" s="18"/>
      <c r="C80" s="84" t="s">
        <v>21</v>
      </c>
      <c r="L80" s="47" t="str">
        <f>IF(K8="","",K8)</f>
        <v>Nemocnice Pardubice</v>
      </c>
      <c r="AI80" s="84" t="s">
        <v>23</v>
      </c>
      <c r="AM80" s="83" t="str">
        <f>IF(AN8= "","",AN8)</f>
        <v>17. 10. 2018</v>
      </c>
      <c r="AQ80" s="19"/>
    </row>
    <row r="81" spans="1:76" s="82" customFormat="1" ht="6.95" customHeight="1">
      <c r="B81" s="18"/>
      <c r="AQ81" s="19"/>
    </row>
    <row r="82" spans="1:76" s="82" customFormat="1" ht="15">
      <c r="B82" s="18"/>
      <c r="C82" s="84" t="s">
        <v>25</v>
      </c>
      <c r="L82" s="75" t="str">
        <f>IF(E11= "","",E11)</f>
        <v>Pardubický kraj</v>
      </c>
      <c r="AI82" s="84" t="s">
        <v>31</v>
      </c>
      <c r="AM82" s="103" t="str">
        <f>IF(E17="","",E17)</f>
        <v>JIKA CZ</v>
      </c>
      <c r="AN82" s="103"/>
      <c r="AO82" s="103"/>
      <c r="AP82" s="103"/>
      <c r="AQ82" s="19"/>
      <c r="AS82" s="107" t="s">
        <v>59</v>
      </c>
      <c r="AT82" s="108"/>
      <c r="AU82" s="28"/>
      <c r="AV82" s="28"/>
      <c r="AW82" s="28"/>
      <c r="AX82" s="28"/>
      <c r="AY82" s="28"/>
      <c r="AZ82" s="28"/>
      <c r="BA82" s="28"/>
      <c r="BB82" s="28"/>
      <c r="BC82" s="28"/>
      <c r="BD82" s="29"/>
    </row>
    <row r="83" spans="1:76" s="82" customFormat="1" ht="15">
      <c r="B83" s="18"/>
      <c r="C83" s="84" t="s">
        <v>29</v>
      </c>
      <c r="L83" s="75" t="str">
        <f>IF(E14="","",E14)</f>
        <v xml:space="preserve"> </v>
      </c>
      <c r="AI83" s="84" t="s">
        <v>34</v>
      </c>
      <c r="AM83" s="103" t="str">
        <f>IF(E20="","",E20)</f>
        <v>Jan Petr</v>
      </c>
      <c r="AN83" s="103"/>
      <c r="AO83" s="103"/>
      <c r="AP83" s="103"/>
      <c r="AQ83" s="19"/>
      <c r="AS83" s="109"/>
      <c r="AT83" s="110"/>
      <c r="BD83" s="48"/>
    </row>
    <row r="84" spans="1:76" s="82" customFormat="1" ht="10.9" customHeight="1">
      <c r="B84" s="18"/>
      <c r="AQ84" s="19"/>
      <c r="AS84" s="109"/>
      <c r="AT84" s="110"/>
      <c r="BD84" s="48"/>
    </row>
    <row r="85" spans="1:76" s="82" customFormat="1" ht="29.25" customHeight="1">
      <c r="B85" s="18"/>
      <c r="C85" s="111" t="s">
        <v>60</v>
      </c>
      <c r="D85" s="112"/>
      <c r="E85" s="112"/>
      <c r="F85" s="112"/>
      <c r="G85" s="112"/>
      <c r="H85" s="49"/>
      <c r="I85" s="113" t="s">
        <v>61</v>
      </c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2"/>
      <c r="Z85" s="112"/>
      <c r="AA85" s="112"/>
      <c r="AB85" s="112"/>
      <c r="AC85" s="112"/>
      <c r="AD85" s="112"/>
      <c r="AE85" s="112"/>
      <c r="AF85" s="112"/>
      <c r="AG85" s="113" t="s">
        <v>62</v>
      </c>
      <c r="AH85" s="112"/>
      <c r="AI85" s="112"/>
      <c r="AJ85" s="112"/>
      <c r="AK85" s="112"/>
      <c r="AL85" s="112"/>
      <c r="AM85" s="112"/>
      <c r="AN85" s="113" t="s">
        <v>63</v>
      </c>
      <c r="AO85" s="112"/>
      <c r="AP85" s="114"/>
      <c r="AQ85" s="19"/>
      <c r="AS85" s="50" t="s">
        <v>64</v>
      </c>
      <c r="AT85" s="51" t="s">
        <v>65</v>
      </c>
      <c r="AU85" s="51" t="s">
        <v>66</v>
      </c>
      <c r="AV85" s="51" t="s">
        <v>67</v>
      </c>
      <c r="AW85" s="51" t="s">
        <v>68</v>
      </c>
      <c r="AX85" s="51" t="s">
        <v>69</v>
      </c>
      <c r="AY85" s="51" t="s">
        <v>70</v>
      </c>
      <c r="AZ85" s="51" t="s">
        <v>71</v>
      </c>
      <c r="BA85" s="51" t="s">
        <v>72</v>
      </c>
      <c r="BB85" s="51" t="s">
        <v>73</v>
      </c>
      <c r="BC85" s="51" t="s">
        <v>74</v>
      </c>
      <c r="BD85" s="52" t="s">
        <v>75</v>
      </c>
    </row>
    <row r="86" spans="1:76" s="82" customFormat="1" ht="10.9" customHeight="1">
      <c r="B86" s="18"/>
      <c r="AQ86" s="19"/>
      <c r="AS86" s="53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9"/>
    </row>
    <row r="87" spans="1:76" s="77" customFormat="1" ht="32.450000000000003" customHeight="1">
      <c r="B87" s="44"/>
      <c r="C87" s="54" t="s">
        <v>76</v>
      </c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105">
        <f>ROUND(AG88,2)</f>
        <v>0</v>
      </c>
      <c r="AH87" s="105"/>
      <c r="AI87" s="105"/>
      <c r="AJ87" s="105"/>
      <c r="AK87" s="105"/>
      <c r="AL87" s="105"/>
      <c r="AM87" s="105"/>
      <c r="AN87" s="106">
        <f>SUM(AG87,AT87)</f>
        <v>0</v>
      </c>
      <c r="AO87" s="106"/>
      <c r="AP87" s="106"/>
      <c r="AQ87" s="46"/>
      <c r="AS87" s="56">
        <f>ROUND(AS88,2)</f>
        <v>0</v>
      </c>
      <c r="AT87" s="57">
        <f>ROUND(SUM(AV87:AW87),2)</f>
        <v>0</v>
      </c>
      <c r="AU87" s="58">
        <f>ROUND(AU88,5)</f>
        <v>1752.56349</v>
      </c>
      <c r="AV87" s="57">
        <f>ROUND(AZ87*L31,2)</f>
        <v>0</v>
      </c>
      <c r="AW87" s="57">
        <f>ROUND(BA87*L32,2)</f>
        <v>0</v>
      </c>
      <c r="AX87" s="57">
        <f>ROUND(BB87*L31,2)</f>
        <v>0</v>
      </c>
      <c r="AY87" s="57">
        <f>ROUND(BC87*L32,2)</f>
        <v>0</v>
      </c>
      <c r="AZ87" s="57">
        <f>ROUND(AZ88,2)</f>
        <v>0</v>
      </c>
      <c r="BA87" s="57">
        <f>ROUND(BA88,2)</f>
        <v>0</v>
      </c>
      <c r="BB87" s="57">
        <f>ROUND(BB88,2)</f>
        <v>0</v>
      </c>
      <c r="BC87" s="57">
        <f>ROUND(BC88,2)</f>
        <v>0</v>
      </c>
      <c r="BD87" s="59">
        <f>ROUND(BD88,2)</f>
        <v>0</v>
      </c>
      <c r="BS87" s="45" t="s">
        <v>77</v>
      </c>
      <c r="BT87" s="45" t="s">
        <v>78</v>
      </c>
      <c r="BU87" s="60" t="s">
        <v>79</v>
      </c>
      <c r="BV87" s="45" t="s">
        <v>80</v>
      </c>
      <c r="BW87" s="45" t="s">
        <v>81</v>
      </c>
      <c r="BX87" s="45" t="s">
        <v>82</v>
      </c>
    </row>
    <row r="88" spans="1:76" s="1" customFormat="1" ht="16.5" customHeight="1">
      <c r="A88" s="61" t="s">
        <v>83</v>
      </c>
      <c r="B88" s="62"/>
      <c r="C88" s="63"/>
      <c r="D88" s="104" t="s">
        <v>84</v>
      </c>
      <c r="E88" s="104"/>
      <c r="F88" s="104"/>
      <c r="G88" s="104"/>
      <c r="H88" s="104"/>
      <c r="I88" s="73"/>
      <c r="J88" s="104" t="s">
        <v>85</v>
      </c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17">
        <f>'01 - ZTI'!M30</f>
        <v>0</v>
      </c>
      <c r="AH88" s="118"/>
      <c r="AI88" s="118"/>
      <c r="AJ88" s="118"/>
      <c r="AK88" s="118"/>
      <c r="AL88" s="118"/>
      <c r="AM88" s="118"/>
      <c r="AN88" s="117">
        <f>SUM(AG88,AT88)</f>
        <v>0</v>
      </c>
      <c r="AO88" s="118"/>
      <c r="AP88" s="118"/>
      <c r="AQ88" s="64"/>
      <c r="AS88" s="65">
        <f>'01 - ZTI'!M28</f>
        <v>0</v>
      </c>
      <c r="AT88" s="66">
        <f>ROUND(SUM(AV88:AW88),2)</f>
        <v>0</v>
      </c>
      <c r="AU88" s="67">
        <f>'01 - ZTI'!W123</f>
        <v>1752.5634909999999</v>
      </c>
      <c r="AV88" s="66">
        <f>'01 - ZTI'!M32</f>
        <v>0</v>
      </c>
      <c r="AW88" s="66">
        <f>'01 - ZTI'!M33</f>
        <v>0</v>
      </c>
      <c r="AX88" s="66">
        <f>'01 - ZTI'!M34</f>
        <v>0</v>
      </c>
      <c r="AY88" s="66">
        <f>'01 - ZTI'!M35</f>
        <v>0</v>
      </c>
      <c r="AZ88" s="66">
        <f>'01 - ZTI'!H32</f>
        <v>0</v>
      </c>
      <c r="BA88" s="66">
        <f>'01 - ZTI'!H33</f>
        <v>0</v>
      </c>
      <c r="BB88" s="66">
        <f>'01 - ZTI'!H34</f>
        <v>0</v>
      </c>
      <c r="BC88" s="66">
        <f>'01 - ZTI'!H35</f>
        <v>0</v>
      </c>
      <c r="BD88" s="68">
        <f>'01 - ZTI'!H36</f>
        <v>0</v>
      </c>
      <c r="BT88" s="69" t="s">
        <v>86</v>
      </c>
      <c r="BV88" s="69" t="s">
        <v>80</v>
      </c>
      <c r="BW88" s="69" t="s">
        <v>87</v>
      </c>
      <c r="BX88" s="69" t="s">
        <v>81</v>
      </c>
    </row>
    <row r="89" spans="1:76">
      <c r="B89" s="12"/>
      <c r="AQ89" s="13"/>
    </row>
    <row r="90" spans="1:76" s="82" customFormat="1" ht="30" customHeight="1">
      <c r="B90" s="18"/>
      <c r="C90" s="54" t="s">
        <v>88</v>
      </c>
      <c r="AG90" s="106">
        <v>0</v>
      </c>
      <c r="AH90" s="106"/>
      <c r="AI90" s="106"/>
      <c r="AJ90" s="106"/>
      <c r="AK90" s="106"/>
      <c r="AL90" s="106"/>
      <c r="AM90" s="106"/>
      <c r="AN90" s="106">
        <v>0</v>
      </c>
      <c r="AO90" s="106"/>
      <c r="AP90" s="106"/>
      <c r="AQ90" s="19"/>
      <c r="AS90" s="50" t="s">
        <v>89</v>
      </c>
      <c r="AT90" s="51" t="s">
        <v>90</v>
      </c>
      <c r="AU90" s="51" t="s">
        <v>42</v>
      </c>
      <c r="AV90" s="52" t="s">
        <v>65</v>
      </c>
    </row>
    <row r="91" spans="1:76" s="82" customFormat="1" ht="10.9" customHeight="1">
      <c r="B91" s="18"/>
      <c r="AQ91" s="19"/>
      <c r="AS91" s="70"/>
      <c r="AT91" s="33"/>
      <c r="AU91" s="33"/>
      <c r="AV91" s="35"/>
    </row>
    <row r="92" spans="1:76" s="82" customFormat="1" ht="30" customHeight="1">
      <c r="B92" s="18"/>
      <c r="C92" s="71" t="s">
        <v>91</v>
      </c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115">
        <f>ROUND(AG87+AG90,2)</f>
        <v>0</v>
      </c>
      <c r="AH92" s="115"/>
      <c r="AI92" s="115"/>
      <c r="AJ92" s="115"/>
      <c r="AK92" s="115"/>
      <c r="AL92" s="115"/>
      <c r="AM92" s="115"/>
      <c r="AN92" s="115">
        <f>AN87+AN90</f>
        <v>0</v>
      </c>
      <c r="AO92" s="115"/>
      <c r="AP92" s="115"/>
      <c r="AQ92" s="19"/>
    </row>
    <row r="93" spans="1:76" s="82" customFormat="1" ht="6.95" customHeight="1"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8"/>
    </row>
  </sheetData>
  <sheetProtection algorithmName="SHA-512" hashValue="R7m/A/ExUoylbfKlku4XRvAXvlff0tVv1Ja2tOO1MZK5bcP8taq0zxDpLLdnLkxPcYLpxV5gSyXQMatEtOuYuw==" saltValue="P0EY5H+Jsl779QEK70bD+Q==" spinCount="100000" sheet="1" objects="1" scenarios="1" selectLockedCells="1"/>
  <mergeCells count="47"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  <mergeCell ref="E14:AH14"/>
    <mergeCell ref="E20:AH20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01 - ZTI'!C2" display="/" xr:uid="{00000000-0004-0000-0000-000002000000}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444"/>
  <sheetViews>
    <sheetView showGridLines="0" zoomScale="115" zoomScaleNormal="115" workbookViewId="0">
      <pane ySplit="1" topLeftCell="A114" activePane="bottomLeft" state="frozen"/>
      <selection pane="bottomLeft" activeCell="L126" sqref="L126:M126"/>
    </sheetView>
  </sheetViews>
  <sheetFormatPr defaultRowHeight="13.5"/>
  <cols>
    <col min="1" max="1" width="8.33203125" style="130" customWidth="1"/>
    <col min="2" max="2" width="1.6640625" style="130" customWidth="1"/>
    <col min="3" max="3" width="4.1640625" style="130" customWidth="1"/>
    <col min="4" max="4" width="4.33203125" style="130" customWidth="1"/>
    <col min="5" max="5" width="17.1640625" style="130" customWidth="1"/>
    <col min="6" max="7" width="11.1640625" style="130" customWidth="1"/>
    <col min="8" max="8" width="12.5" style="130" customWidth="1"/>
    <col min="9" max="9" width="7" style="130" customWidth="1"/>
    <col min="10" max="10" width="5.1640625" style="130" customWidth="1"/>
    <col min="11" max="11" width="11.5" style="130" customWidth="1"/>
    <col min="12" max="12" width="12" style="130" customWidth="1"/>
    <col min="13" max="14" width="6" style="130" customWidth="1"/>
    <col min="15" max="15" width="2" style="130" customWidth="1"/>
    <col min="16" max="16" width="12.5" style="130" customWidth="1"/>
    <col min="17" max="17" width="4.1640625" style="130" customWidth="1"/>
    <col min="18" max="18" width="1.6640625" style="130" customWidth="1"/>
    <col min="19" max="19" width="8.1640625" style="130" customWidth="1"/>
    <col min="20" max="20" width="29.6640625" style="130" hidden="1" customWidth="1"/>
    <col min="21" max="21" width="16.33203125" style="130" hidden="1" customWidth="1"/>
    <col min="22" max="22" width="12.33203125" style="130" hidden="1" customWidth="1"/>
    <col min="23" max="23" width="16.33203125" style="130" hidden="1" customWidth="1"/>
    <col min="24" max="24" width="12.1640625" style="130" hidden="1" customWidth="1"/>
    <col min="25" max="25" width="15" style="130" hidden="1" customWidth="1"/>
    <col min="26" max="26" width="11" style="130" hidden="1" customWidth="1"/>
    <col min="27" max="27" width="15" style="130" hidden="1" customWidth="1"/>
    <col min="28" max="28" width="16.33203125" style="130" hidden="1" customWidth="1"/>
    <col min="29" max="29" width="11" style="130" customWidth="1"/>
    <col min="30" max="30" width="15" style="130" customWidth="1"/>
    <col min="31" max="31" width="16.33203125" style="130" customWidth="1"/>
    <col min="32" max="43" width="9.33203125" style="130"/>
    <col min="44" max="65" width="9.33203125" style="130" hidden="1"/>
    <col min="66" max="16384" width="9.33203125" style="130"/>
  </cols>
  <sheetData>
    <row r="1" spans="1:66" ht="21.75" customHeight="1">
      <c r="A1" s="125"/>
      <c r="B1" s="126"/>
      <c r="C1" s="126"/>
      <c r="D1" s="127" t="s">
        <v>1</v>
      </c>
      <c r="E1" s="126"/>
      <c r="F1" s="128" t="s">
        <v>92</v>
      </c>
      <c r="G1" s="128"/>
      <c r="H1" s="129" t="s">
        <v>93</v>
      </c>
      <c r="I1" s="129"/>
      <c r="J1" s="129"/>
      <c r="K1" s="129"/>
      <c r="L1" s="128" t="s">
        <v>94</v>
      </c>
      <c r="M1" s="126"/>
      <c r="N1" s="126"/>
      <c r="O1" s="127" t="s">
        <v>95</v>
      </c>
      <c r="P1" s="126"/>
      <c r="Q1" s="126"/>
      <c r="R1" s="126"/>
      <c r="S1" s="128" t="s">
        <v>96</v>
      </c>
      <c r="T1" s="128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</row>
    <row r="2" spans="1:66" ht="36.950000000000003" customHeight="1">
      <c r="C2" s="131" t="s">
        <v>7</v>
      </c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S2" s="133" t="s">
        <v>8</v>
      </c>
      <c r="T2" s="134"/>
      <c r="U2" s="134"/>
      <c r="V2" s="134"/>
      <c r="W2" s="134"/>
      <c r="X2" s="134"/>
      <c r="Y2" s="134"/>
      <c r="Z2" s="134"/>
      <c r="AA2" s="134"/>
      <c r="AB2" s="134"/>
      <c r="AC2" s="134"/>
      <c r="AT2" s="135" t="s">
        <v>87</v>
      </c>
    </row>
    <row r="3" spans="1:66" ht="6.95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8"/>
      <c r="AT3" s="135" t="s">
        <v>97</v>
      </c>
    </row>
    <row r="4" spans="1:66" ht="36.950000000000003" customHeight="1">
      <c r="B4" s="139"/>
      <c r="C4" s="140" t="s">
        <v>98</v>
      </c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2"/>
      <c r="T4" s="143" t="s">
        <v>13</v>
      </c>
      <c r="AT4" s="135" t="s">
        <v>6</v>
      </c>
    </row>
    <row r="5" spans="1:66" ht="6.95" customHeight="1">
      <c r="B5" s="139"/>
      <c r="R5" s="142"/>
    </row>
    <row r="6" spans="1:66" ht="25.35" customHeight="1">
      <c r="B6" s="139"/>
      <c r="D6" s="144" t="s">
        <v>17</v>
      </c>
      <c r="F6" s="145" t="str">
        <f>'Rekapitulace stavby'!K6</f>
        <v>Pracoviště PET CT v Pardubické nemocnici - část ZTI</v>
      </c>
      <c r="G6" s="146"/>
      <c r="H6" s="146"/>
      <c r="I6" s="146"/>
      <c r="J6" s="146"/>
      <c r="K6" s="146"/>
      <c r="L6" s="146"/>
      <c r="M6" s="146"/>
      <c r="N6" s="146"/>
      <c r="O6" s="146"/>
      <c r="P6" s="146"/>
      <c r="R6" s="142"/>
    </row>
    <row r="7" spans="1:66" s="147" customFormat="1" ht="32.85" customHeight="1">
      <c r="B7" s="148"/>
      <c r="D7" s="149" t="s">
        <v>99</v>
      </c>
      <c r="F7" s="150" t="s">
        <v>100</v>
      </c>
      <c r="G7" s="151"/>
      <c r="H7" s="151"/>
      <c r="I7" s="151"/>
      <c r="J7" s="151"/>
      <c r="K7" s="151"/>
      <c r="L7" s="151"/>
      <c r="M7" s="151"/>
      <c r="N7" s="151"/>
      <c r="O7" s="151"/>
      <c r="P7" s="151"/>
      <c r="R7" s="152"/>
    </row>
    <row r="8" spans="1:66" s="147" customFormat="1" ht="14.45" customHeight="1">
      <c r="B8" s="148"/>
      <c r="D8" s="144" t="s">
        <v>19</v>
      </c>
      <c r="F8" s="153" t="s">
        <v>5</v>
      </c>
      <c r="M8" s="144" t="s">
        <v>20</v>
      </c>
      <c r="O8" s="153" t="s">
        <v>5</v>
      </c>
      <c r="R8" s="152"/>
    </row>
    <row r="9" spans="1:66" s="147" customFormat="1" ht="14.45" customHeight="1">
      <c r="B9" s="148"/>
      <c r="D9" s="144" t="s">
        <v>21</v>
      </c>
      <c r="F9" s="153" t="s">
        <v>22</v>
      </c>
      <c r="M9" s="144" t="s">
        <v>23</v>
      </c>
      <c r="O9" s="154" t="str">
        <f>'Rekapitulace stavby'!AN8</f>
        <v>17. 10. 2018</v>
      </c>
      <c r="P9" s="154"/>
      <c r="R9" s="152"/>
    </row>
    <row r="10" spans="1:66" s="147" customFormat="1" ht="10.9" customHeight="1">
      <c r="B10" s="148"/>
      <c r="R10" s="152"/>
    </row>
    <row r="11" spans="1:66" s="147" customFormat="1" ht="14.45" customHeight="1">
      <c r="B11" s="148"/>
      <c r="D11" s="144" t="s">
        <v>25</v>
      </c>
      <c r="M11" s="144" t="s">
        <v>26</v>
      </c>
      <c r="O11" s="155" t="s">
        <v>5</v>
      </c>
      <c r="P11" s="155"/>
      <c r="R11" s="152"/>
    </row>
    <row r="12" spans="1:66" s="147" customFormat="1" ht="18" customHeight="1">
      <c r="B12" s="148"/>
      <c r="E12" s="153" t="s">
        <v>27</v>
      </c>
      <c r="M12" s="144" t="s">
        <v>28</v>
      </c>
      <c r="O12" s="155" t="s">
        <v>5</v>
      </c>
      <c r="P12" s="155"/>
      <c r="R12" s="152"/>
    </row>
    <row r="13" spans="1:66" s="147" customFormat="1" ht="6.95" customHeight="1">
      <c r="B13" s="148"/>
      <c r="R13" s="152"/>
    </row>
    <row r="14" spans="1:66" s="147" customFormat="1" ht="14.45" customHeight="1">
      <c r="B14" s="148"/>
      <c r="D14" s="144" t="s">
        <v>29</v>
      </c>
      <c r="M14" s="144" t="s">
        <v>26</v>
      </c>
      <c r="O14" s="155" t="str">
        <f>IF('Rekapitulace stavby'!AN13="","",'Rekapitulace stavby'!AN13)</f>
        <v/>
      </c>
      <c r="P14" s="155"/>
      <c r="R14" s="152"/>
    </row>
    <row r="15" spans="1:66" s="147" customFormat="1" ht="18" customHeight="1">
      <c r="B15" s="148"/>
      <c r="E15" s="153" t="str">
        <f>IF('Rekapitulace stavby'!E14="","",'Rekapitulace stavby'!E14)</f>
        <v xml:space="preserve"> </v>
      </c>
      <c r="M15" s="144" t="s">
        <v>28</v>
      </c>
      <c r="O15" s="155" t="str">
        <f>IF('Rekapitulace stavby'!AN14="","",'Rekapitulace stavby'!AN14)</f>
        <v/>
      </c>
      <c r="P15" s="155"/>
      <c r="R15" s="152"/>
    </row>
    <row r="16" spans="1:66" s="147" customFormat="1" ht="6.95" customHeight="1">
      <c r="B16" s="148"/>
      <c r="R16" s="152"/>
    </row>
    <row r="17" spans="2:18" s="147" customFormat="1" ht="14.45" customHeight="1">
      <c r="B17" s="148"/>
      <c r="D17" s="144" t="s">
        <v>31</v>
      </c>
      <c r="M17" s="144" t="s">
        <v>26</v>
      </c>
      <c r="O17" s="155" t="s">
        <v>5</v>
      </c>
      <c r="P17" s="155"/>
      <c r="R17" s="152"/>
    </row>
    <row r="18" spans="2:18" s="147" customFormat="1" ht="18" customHeight="1">
      <c r="B18" s="148"/>
      <c r="E18" s="153" t="s">
        <v>32</v>
      </c>
      <c r="M18" s="144" t="s">
        <v>28</v>
      </c>
      <c r="O18" s="155" t="s">
        <v>5</v>
      </c>
      <c r="P18" s="155"/>
      <c r="R18" s="152"/>
    </row>
    <row r="19" spans="2:18" s="147" customFormat="1" ht="6.95" customHeight="1">
      <c r="B19" s="148"/>
      <c r="R19" s="152"/>
    </row>
    <row r="20" spans="2:18" s="147" customFormat="1" ht="14.45" customHeight="1">
      <c r="B20" s="148"/>
      <c r="D20" s="144" t="s">
        <v>34</v>
      </c>
      <c r="M20" s="144" t="s">
        <v>26</v>
      </c>
      <c r="O20" s="155" t="s">
        <v>35</v>
      </c>
      <c r="P20" s="155"/>
      <c r="R20" s="152"/>
    </row>
    <row r="21" spans="2:18" s="147" customFormat="1" ht="18" customHeight="1">
      <c r="B21" s="148"/>
      <c r="E21" s="153" t="s">
        <v>36</v>
      </c>
      <c r="M21" s="144" t="s">
        <v>28</v>
      </c>
      <c r="O21" s="155" t="s">
        <v>37</v>
      </c>
      <c r="P21" s="155"/>
      <c r="R21" s="152"/>
    </row>
    <row r="22" spans="2:18" s="147" customFormat="1" ht="6.95" customHeight="1">
      <c r="B22" s="148"/>
      <c r="R22" s="152"/>
    </row>
    <row r="23" spans="2:18" s="147" customFormat="1" ht="14.45" customHeight="1">
      <c r="B23" s="148"/>
      <c r="D23" s="144" t="s">
        <v>38</v>
      </c>
      <c r="R23" s="152"/>
    </row>
    <row r="24" spans="2:18" s="147" customFormat="1" ht="16.5" customHeight="1">
      <c r="B24" s="148"/>
      <c r="E24" s="156" t="s">
        <v>5</v>
      </c>
      <c r="F24" s="156"/>
      <c r="G24" s="156"/>
      <c r="H24" s="156"/>
      <c r="I24" s="156"/>
      <c r="J24" s="156"/>
      <c r="K24" s="156"/>
      <c r="L24" s="156"/>
      <c r="R24" s="152"/>
    </row>
    <row r="25" spans="2:18" s="147" customFormat="1" ht="6.95" customHeight="1">
      <c r="B25" s="148"/>
      <c r="R25" s="152"/>
    </row>
    <row r="26" spans="2:18" s="147" customFormat="1" ht="6.95" customHeight="1">
      <c r="B26" s="148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R26" s="152"/>
    </row>
    <row r="27" spans="2:18" s="147" customFormat="1" ht="14.45" customHeight="1">
      <c r="B27" s="148"/>
      <c r="D27" s="158" t="s">
        <v>101</v>
      </c>
      <c r="M27" s="159">
        <f>N88</f>
        <v>0</v>
      </c>
      <c r="N27" s="159"/>
      <c r="O27" s="159"/>
      <c r="P27" s="159"/>
      <c r="R27" s="152"/>
    </row>
    <row r="28" spans="2:18" s="147" customFormat="1" ht="14.45" customHeight="1">
      <c r="B28" s="148"/>
      <c r="D28" s="160" t="s">
        <v>102</v>
      </c>
      <c r="M28" s="159">
        <f>N104</f>
        <v>0</v>
      </c>
      <c r="N28" s="159"/>
      <c r="O28" s="159"/>
      <c r="P28" s="159"/>
      <c r="R28" s="152"/>
    </row>
    <row r="29" spans="2:18" s="147" customFormat="1" ht="6.95" customHeight="1">
      <c r="B29" s="148"/>
      <c r="R29" s="152"/>
    </row>
    <row r="30" spans="2:18" s="147" customFormat="1" ht="25.35" customHeight="1">
      <c r="B30" s="148"/>
      <c r="D30" s="161" t="s">
        <v>41</v>
      </c>
      <c r="M30" s="162">
        <f>ROUND(M27+M28,2)</f>
        <v>0</v>
      </c>
      <c r="N30" s="151"/>
      <c r="O30" s="151"/>
      <c r="P30" s="151"/>
      <c r="R30" s="152"/>
    </row>
    <row r="31" spans="2:18" s="147" customFormat="1" ht="6.95" customHeight="1">
      <c r="B31" s="148"/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R31" s="152"/>
    </row>
    <row r="32" spans="2:18" s="147" customFormat="1" ht="14.45" customHeight="1">
      <c r="B32" s="148"/>
      <c r="D32" s="163" t="s">
        <v>42</v>
      </c>
      <c r="E32" s="163" t="s">
        <v>43</v>
      </c>
      <c r="F32" s="164">
        <v>0.21</v>
      </c>
      <c r="G32" s="165" t="s">
        <v>44</v>
      </c>
      <c r="H32" s="166">
        <f>ROUND((SUM(BE104:BE105)+SUM(BE123:BE443)), 2)</f>
        <v>0</v>
      </c>
      <c r="I32" s="151"/>
      <c r="J32" s="151"/>
      <c r="M32" s="166">
        <f>ROUND(ROUND((SUM(BE104:BE105)+SUM(BE123:BE443)), 2)*F32, 2)</f>
        <v>0</v>
      </c>
      <c r="N32" s="151"/>
      <c r="O32" s="151"/>
      <c r="P32" s="151"/>
      <c r="R32" s="152"/>
    </row>
    <row r="33" spans="2:18" s="147" customFormat="1" ht="14.45" customHeight="1">
      <c r="B33" s="148"/>
      <c r="E33" s="163" t="s">
        <v>45</v>
      </c>
      <c r="F33" s="164">
        <v>0.15</v>
      </c>
      <c r="G33" s="165" t="s">
        <v>44</v>
      </c>
      <c r="H33" s="166">
        <f>ROUND((SUM(BF104:BF105)+SUM(BF123:BF443)), 2)</f>
        <v>0</v>
      </c>
      <c r="I33" s="151"/>
      <c r="J33" s="151"/>
      <c r="M33" s="166">
        <f>ROUND(ROUND((SUM(BF104:BF105)+SUM(BF123:BF443)), 2)*F33, 2)</f>
        <v>0</v>
      </c>
      <c r="N33" s="151"/>
      <c r="O33" s="151"/>
      <c r="P33" s="151"/>
      <c r="R33" s="152"/>
    </row>
    <row r="34" spans="2:18" s="147" customFormat="1" ht="14.45" hidden="1" customHeight="1">
      <c r="B34" s="148"/>
      <c r="E34" s="163" t="s">
        <v>46</v>
      </c>
      <c r="F34" s="164">
        <v>0.21</v>
      </c>
      <c r="G34" s="165" t="s">
        <v>44</v>
      </c>
      <c r="H34" s="166">
        <f>ROUND((SUM(BG104:BG105)+SUM(BG123:BG443)), 2)</f>
        <v>0</v>
      </c>
      <c r="I34" s="151"/>
      <c r="J34" s="151"/>
      <c r="M34" s="166">
        <v>0</v>
      </c>
      <c r="N34" s="151"/>
      <c r="O34" s="151"/>
      <c r="P34" s="151"/>
      <c r="R34" s="152"/>
    </row>
    <row r="35" spans="2:18" s="147" customFormat="1" ht="14.45" hidden="1" customHeight="1">
      <c r="B35" s="148"/>
      <c r="E35" s="163" t="s">
        <v>47</v>
      </c>
      <c r="F35" s="164">
        <v>0.15</v>
      </c>
      <c r="G35" s="165" t="s">
        <v>44</v>
      </c>
      <c r="H35" s="166">
        <f>ROUND((SUM(BH104:BH105)+SUM(BH123:BH443)), 2)</f>
        <v>0</v>
      </c>
      <c r="I35" s="151"/>
      <c r="J35" s="151"/>
      <c r="M35" s="166">
        <v>0</v>
      </c>
      <c r="N35" s="151"/>
      <c r="O35" s="151"/>
      <c r="P35" s="151"/>
      <c r="R35" s="152"/>
    </row>
    <row r="36" spans="2:18" s="147" customFormat="1" ht="14.45" hidden="1" customHeight="1">
      <c r="B36" s="148"/>
      <c r="E36" s="163" t="s">
        <v>48</v>
      </c>
      <c r="F36" s="164">
        <v>0</v>
      </c>
      <c r="G36" s="165" t="s">
        <v>44</v>
      </c>
      <c r="H36" s="166">
        <f>ROUND((SUM(BI104:BI105)+SUM(BI123:BI443)), 2)</f>
        <v>0</v>
      </c>
      <c r="I36" s="151"/>
      <c r="J36" s="151"/>
      <c r="M36" s="166">
        <v>0</v>
      </c>
      <c r="N36" s="151"/>
      <c r="O36" s="151"/>
      <c r="P36" s="151"/>
      <c r="R36" s="152"/>
    </row>
    <row r="37" spans="2:18" s="147" customFormat="1" ht="6.95" customHeight="1">
      <c r="B37" s="148"/>
      <c r="R37" s="152"/>
    </row>
    <row r="38" spans="2:18" s="147" customFormat="1" ht="25.35" customHeight="1">
      <c r="B38" s="148"/>
      <c r="C38" s="167"/>
      <c r="D38" s="168" t="s">
        <v>49</v>
      </c>
      <c r="E38" s="169"/>
      <c r="F38" s="169"/>
      <c r="G38" s="170" t="s">
        <v>50</v>
      </c>
      <c r="H38" s="171" t="s">
        <v>51</v>
      </c>
      <c r="I38" s="169"/>
      <c r="J38" s="169"/>
      <c r="K38" s="169"/>
      <c r="L38" s="172">
        <f>SUM(M30:M36)</f>
        <v>0</v>
      </c>
      <c r="M38" s="172"/>
      <c r="N38" s="172"/>
      <c r="O38" s="172"/>
      <c r="P38" s="173"/>
      <c r="Q38" s="167"/>
      <c r="R38" s="152"/>
    </row>
    <row r="39" spans="2:18" s="147" customFormat="1" ht="14.45" customHeight="1">
      <c r="B39" s="148"/>
      <c r="R39" s="152"/>
    </row>
    <row r="40" spans="2:18" s="147" customFormat="1" ht="14.45" customHeight="1">
      <c r="B40" s="148"/>
      <c r="R40" s="152"/>
    </row>
    <row r="41" spans="2:18">
      <c r="B41" s="139"/>
      <c r="R41" s="142"/>
    </row>
    <row r="42" spans="2:18">
      <c r="B42" s="139"/>
      <c r="R42" s="142"/>
    </row>
    <row r="43" spans="2:18">
      <c r="B43" s="139"/>
      <c r="R43" s="142"/>
    </row>
    <row r="44" spans="2:18">
      <c r="B44" s="139"/>
      <c r="R44" s="142"/>
    </row>
    <row r="45" spans="2:18">
      <c r="B45" s="139"/>
      <c r="R45" s="142"/>
    </row>
    <row r="46" spans="2:18">
      <c r="B46" s="139"/>
      <c r="R46" s="142"/>
    </row>
    <row r="47" spans="2:18">
      <c r="B47" s="139"/>
      <c r="R47" s="142"/>
    </row>
    <row r="48" spans="2:18">
      <c r="B48" s="139"/>
      <c r="R48" s="142"/>
    </row>
    <row r="49" spans="2:18">
      <c r="B49" s="139"/>
      <c r="R49" s="142"/>
    </row>
    <row r="50" spans="2:18" s="147" customFormat="1" ht="15">
      <c r="B50" s="148"/>
      <c r="D50" s="174" t="s">
        <v>52</v>
      </c>
      <c r="E50" s="157"/>
      <c r="F50" s="157"/>
      <c r="G50" s="157"/>
      <c r="H50" s="175"/>
      <c r="J50" s="174" t="s">
        <v>53</v>
      </c>
      <c r="K50" s="157"/>
      <c r="L50" s="157"/>
      <c r="M50" s="157"/>
      <c r="N50" s="157"/>
      <c r="O50" s="157"/>
      <c r="P50" s="175"/>
      <c r="R50" s="152"/>
    </row>
    <row r="51" spans="2:18">
      <c r="B51" s="139"/>
      <c r="D51" s="176"/>
      <c r="H51" s="177"/>
      <c r="J51" s="176"/>
      <c r="P51" s="177"/>
      <c r="R51" s="142"/>
    </row>
    <row r="52" spans="2:18">
      <c r="B52" s="139"/>
      <c r="D52" s="176"/>
      <c r="H52" s="177"/>
      <c r="J52" s="176"/>
      <c r="P52" s="177"/>
      <c r="R52" s="142"/>
    </row>
    <row r="53" spans="2:18">
      <c r="B53" s="139"/>
      <c r="D53" s="176"/>
      <c r="H53" s="177"/>
      <c r="J53" s="176"/>
      <c r="P53" s="177"/>
      <c r="R53" s="142"/>
    </row>
    <row r="54" spans="2:18">
      <c r="B54" s="139"/>
      <c r="D54" s="176"/>
      <c r="H54" s="177"/>
      <c r="J54" s="176"/>
      <c r="P54" s="177"/>
      <c r="R54" s="142"/>
    </row>
    <row r="55" spans="2:18">
      <c r="B55" s="139"/>
      <c r="D55" s="176"/>
      <c r="H55" s="177"/>
      <c r="J55" s="176"/>
      <c r="P55" s="177"/>
      <c r="R55" s="142"/>
    </row>
    <row r="56" spans="2:18">
      <c r="B56" s="139"/>
      <c r="D56" s="176"/>
      <c r="H56" s="177"/>
      <c r="J56" s="176"/>
      <c r="P56" s="177"/>
      <c r="R56" s="142"/>
    </row>
    <row r="57" spans="2:18">
      <c r="B57" s="139"/>
      <c r="D57" s="176"/>
      <c r="H57" s="177"/>
      <c r="J57" s="176"/>
      <c r="P57" s="177"/>
      <c r="R57" s="142"/>
    </row>
    <row r="58" spans="2:18">
      <c r="B58" s="139"/>
      <c r="D58" s="176"/>
      <c r="H58" s="177"/>
      <c r="J58" s="176"/>
      <c r="P58" s="177"/>
      <c r="R58" s="142"/>
    </row>
    <row r="59" spans="2:18" s="147" customFormat="1" ht="15">
      <c r="B59" s="148"/>
      <c r="D59" s="178" t="s">
        <v>54</v>
      </c>
      <c r="E59" s="179"/>
      <c r="F59" s="179"/>
      <c r="G59" s="180" t="s">
        <v>55</v>
      </c>
      <c r="H59" s="181"/>
      <c r="J59" s="178" t="s">
        <v>54</v>
      </c>
      <c r="K59" s="179"/>
      <c r="L59" s="179"/>
      <c r="M59" s="179"/>
      <c r="N59" s="180" t="s">
        <v>55</v>
      </c>
      <c r="O59" s="179"/>
      <c r="P59" s="181"/>
      <c r="R59" s="152"/>
    </row>
    <row r="60" spans="2:18">
      <c r="B60" s="139"/>
      <c r="R60" s="142"/>
    </row>
    <row r="61" spans="2:18" s="147" customFormat="1" ht="15">
      <c r="B61" s="148"/>
      <c r="D61" s="174" t="s">
        <v>56</v>
      </c>
      <c r="E61" s="157"/>
      <c r="F61" s="157"/>
      <c r="G61" s="157"/>
      <c r="H61" s="175"/>
      <c r="J61" s="174" t="s">
        <v>57</v>
      </c>
      <c r="K61" s="157"/>
      <c r="L61" s="157"/>
      <c r="M61" s="157"/>
      <c r="N61" s="157"/>
      <c r="O61" s="157"/>
      <c r="P61" s="175"/>
      <c r="R61" s="152"/>
    </row>
    <row r="62" spans="2:18">
      <c r="B62" s="139"/>
      <c r="D62" s="176"/>
      <c r="H62" s="177"/>
      <c r="J62" s="176"/>
      <c r="P62" s="177"/>
      <c r="R62" s="142"/>
    </row>
    <row r="63" spans="2:18">
      <c r="B63" s="139"/>
      <c r="D63" s="176"/>
      <c r="H63" s="177"/>
      <c r="J63" s="176"/>
      <c r="P63" s="177"/>
      <c r="R63" s="142"/>
    </row>
    <row r="64" spans="2:18">
      <c r="B64" s="139"/>
      <c r="D64" s="176"/>
      <c r="H64" s="177"/>
      <c r="J64" s="176"/>
      <c r="P64" s="177"/>
      <c r="R64" s="142"/>
    </row>
    <row r="65" spans="2:18">
      <c r="B65" s="139"/>
      <c r="D65" s="176"/>
      <c r="H65" s="177"/>
      <c r="J65" s="176"/>
      <c r="P65" s="177"/>
      <c r="R65" s="142"/>
    </row>
    <row r="66" spans="2:18">
      <c r="B66" s="139"/>
      <c r="D66" s="176"/>
      <c r="H66" s="177"/>
      <c r="J66" s="176"/>
      <c r="P66" s="177"/>
      <c r="R66" s="142"/>
    </row>
    <row r="67" spans="2:18">
      <c r="B67" s="139"/>
      <c r="D67" s="176"/>
      <c r="H67" s="177"/>
      <c r="J67" s="176"/>
      <c r="P67" s="177"/>
      <c r="R67" s="142"/>
    </row>
    <row r="68" spans="2:18">
      <c r="B68" s="139"/>
      <c r="D68" s="176"/>
      <c r="H68" s="177"/>
      <c r="J68" s="176"/>
      <c r="P68" s="177"/>
      <c r="R68" s="142"/>
    </row>
    <row r="69" spans="2:18">
      <c r="B69" s="139"/>
      <c r="D69" s="176"/>
      <c r="H69" s="177"/>
      <c r="J69" s="176"/>
      <c r="P69" s="177"/>
      <c r="R69" s="142"/>
    </row>
    <row r="70" spans="2:18" s="147" customFormat="1" ht="15">
      <c r="B70" s="148"/>
      <c r="D70" s="178" t="s">
        <v>54</v>
      </c>
      <c r="E70" s="179"/>
      <c r="F70" s="179"/>
      <c r="G70" s="180" t="s">
        <v>55</v>
      </c>
      <c r="H70" s="181"/>
      <c r="J70" s="178" t="s">
        <v>54</v>
      </c>
      <c r="K70" s="179"/>
      <c r="L70" s="179"/>
      <c r="M70" s="179"/>
      <c r="N70" s="180" t="s">
        <v>55</v>
      </c>
      <c r="O70" s="179"/>
      <c r="P70" s="181"/>
      <c r="R70" s="152"/>
    </row>
    <row r="71" spans="2:18" s="147" customFormat="1" ht="14.45" customHeight="1">
      <c r="B71" s="182"/>
      <c r="C71" s="183"/>
      <c r="D71" s="183"/>
      <c r="E71" s="183"/>
      <c r="F71" s="183"/>
      <c r="G71" s="183"/>
      <c r="H71" s="183"/>
      <c r="I71" s="183"/>
      <c r="J71" s="183"/>
      <c r="K71" s="183"/>
      <c r="L71" s="183"/>
      <c r="M71" s="183"/>
      <c r="N71" s="183"/>
      <c r="O71" s="183"/>
      <c r="P71" s="183"/>
      <c r="Q71" s="183"/>
      <c r="R71" s="184"/>
    </row>
    <row r="75" spans="2:18" s="147" customFormat="1" ht="6.95" customHeight="1">
      <c r="B75" s="185"/>
      <c r="C75" s="186"/>
      <c r="D75" s="186"/>
      <c r="E75" s="186"/>
      <c r="F75" s="186"/>
      <c r="G75" s="186"/>
      <c r="H75" s="186"/>
      <c r="I75" s="186"/>
      <c r="J75" s="186"/>
      <c r="K75" s="186"/>
      <c r="L75" s="186"/>
      <c r="M75" s="186"/>
      <c r="N75" s="186"/>
      <c r="O75" s="186"/>
      <c r="P75" s="186"/>
      <c r="Q75" s="186"/>
      <c r="R75" s="187"/>
    </row>
    <row r="76" spans="2:18" s="147" customFormat="1" ht="36.950000000000003" customHeight="1">
      <c r="B76" s="148"/>
      <c r="C76" s="140" t="s">
        <v>103</v>
      </c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52"/>
    </row>
    <row r="77" spans="2:18" s="147" customFormat="1" ht="6.95" customHeight="1">
      <c r="B77" s="148"/>
      <c r="R77" s="152"/>
    </row>
    <row r="78" spans="2:18" s="147" customFormat="1" ht="30" customHeight="1">
      <c r="B78" s="148"/>
      <c r="C78" s="144" t="s">
        <v>17</v>
      </c>
      <c r="F78" s="145" t="str">
        <f>F6</f>
        <v>Pracoviště PET CT v Pardubické nemocnici - část ZTI</v>
      </c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R78" s="152"/>
    </row>
    <row r="79" spans="2:18" s="147" customFormat="1" ht="36.950000000000003" customHeight="1">
      <c r="B79" s="148"/>
      <c r="C79" s="188" t="s">
        <v>99</v>
      </c>
      <c r="F79" s="189" t="str">
        <f>F7</f>
        <v>01 - ZTI</v>
      </c>
      <c r="G79" s="151"/>
      <c r="H79" s="151"/>
      <c r="I79" s="151"/>
      <c r="J79" s="151"/>
      <c r="K79" s="151"/>
      <c r="L79" s="151"/>
      <c r="M79" s="151"/>
      <c r="N79" s="151"/>
      <c r="O79" s="151"/>
      <c r="P79" s="151"/>
      <c r="R79" s="152"/>
    </row>
    <row r="80" spans="2:18" s="147" customFormat="1" ht="6.95" customHeight="1">
      <c r="B80" s="148"/>
      <c r="R80" s="152"/>
    </row>
    <row r="81" spans="2:47" s="147" customFormat="1" ht="18" customHeight="1">
      <c r="B81" s="148"/>
      <c r="C81" s="144" t="s">
        <v>21</v>
      </c>
      <c r="F81" s="153" t="str">
        <f>F9</f>
        <v>Nemocnice Pardubice</v>
      </c>
      <c r="K81" s="144" t="s">
        <v>23</v>
      </c>
      <c r="M81" s="154" t="str">
        <f>IF(O9="","",O9)</f>
        <v>17. 10. 2018</v>
      </c>
      <c r="N81" s="154"/>
      <c r="O81" s="154"/>
      <c r="P81" s="154"/>
      <c r="R81" s="152"/>
    </row>
    <row r="82" spans="2:47" s="147" customFormat="1" ht="6.95" customHeight="1">
      <c r="B82" s="148"/>
      <c r="R82" s="152"/>
    </row>
    <row r="83" spans="2:47" s="147" customFormat="1" ht="15">
      <c r="B83" s="148"/>
      <c r="C83" s="144" t="s">
        <v>25</v>
      </c>
      <c r="F83" s="153" t="str">
        <f>E12</f>
        <v>Pardubický kraj</v>
      </c>
      <c r="K83" s="144" t="s">
        <v>31</v>
      </c>
      <c r="M83" s="155" t="str">
        <f>E18</f>
        <v>JIKA CZ</v>
      </c>
      <c r="N83" s="155"/>
      <c r="O83" s="155"/>
      <c r="P83" s="155"/>
      <c r="Q83" s="155"/>
      <c r="R83" s="152"/>
    </row>
    <row r="84" spans="2:47" s="147" customFormat="1" ht="14.45" customHeight="1">
      <c r="B84" s="148"/>
      <c r="C84" s="144" t="s">
        <v>29</v>
      </c>
      <c r="F84" s="153" t="str">
        <f>IF(E15="","",E15)</f>
        <v xml:space="preserve"> </v>
      </c>
      <c r="K84" s="144" t="s">
        <v>34</v>
      </c>
      <c r="M84" s="155" t="str">
        <f>E21</f>
        <v>Jan Petr</v>
      </c>
      <c r="N84" s="155"/>
      <c r="O84" s="155"/>
      <c r="P84" s="155"/>
      <c r="Q84" s="155"/>
      <c r="R84" s="152"/>
    </row>
    <row r="85" spans="2:47" s="147" customFormat="1" ht="10.35" customHeight="1">
      <c r="B85" s="148"/>
      <c r="R85" s="152"/>
    </row>
    <row r="86" spans="2:47" s="147" customFormat="1" ht="29.25" customHeight="1">
      <c r="B86" s="148"/>
      <c r="C86" s="190" t="s">
        <v>104</v>
      </c>
      <c r="D86" s="191"/>
      <c r="E86" s="191"/>
      <c r="F86" s="191"/>
      <c r="G86" s="191"/>
      <c r="H86" s="167"/>
      <c r="I86" s="167"/>
      <c r="J86" s="167"/>
      <c r="K86" s="167"/>
      <c r="L86" s="167"/>
      <c r="M86" s="167"/>
      <c r="N86" s="190" t="s">
        <v>105</v>
      </c>
      <c r="O86" s="191"/>
      <c r="P86" s="191"/>
      <c r="Q86" s="191"/>
      <c r="R86" s="152"/>
    </row>
    <row r="87" spans="2:47" s="147" customFormat="1" ht="10.35" customHeight="1">
      <c r="B87" s="148"/>
      <c r="R87" s="152"/>
    </row>
    <row r="88" spans="2:47" s="147" customFormat="1" ht="29.25" customHeight="1">
      <c r="B88" s="148"/>
      <c r="C88" s="192" t="s">
        <v>106</v>
      </c>
      <c r="N88" s="193">
        <f>N123</f>
        <v>0</v>
      </c>
      <c r="O88" s="194"/>
      <c r="P88" s="194"/>
      <c r="Q88" s="194"/>
      <c r="R88" s="152"/>
      <c r="AU88" s="135" t="s">
        <v>107</v>
      </c>
    </row>
    <row r="89" spans="2:47" s="196" customFormat="1" ht="24.95" customHeight="1">
      <c r="B89" s="195"/>
      <c r="D89" s="197" t="s">
        <v>108</v>
      </c>
      <c r="N89" s="198">
        <f>N124</f>
        <v>0</v>
      </c>
      <c r="O89" s="199"/>
      <c r="P89" s="199"/>
      <c r="Q89" s="199"/>
      <c r="R89" s="200"/>
    </row>
    <row r="90" spans="2:47" s="202" customFormat="1" ht="19.899999999999999" customHeight="1">
      <c r="B90" s="201"/>
      <c r="D90" s="203" t="s">
        <v>109</v>
      </c>
      <c r="N90" s="204">
        <f>N125</f>
        <v>0</v>
      </c>
      <c r="O90" s="205"/>
      <c r="P90" s="205"/>
      <c r="Q90" s="205"/>
      <c r="R90" s="206"/>
    </row>
    <row r="91" spans="2:47" s="202" customFormat="1" ht="19.899999999999999" customHeight="1">
      <c r="B91" s="201"/>
      <c r="D91" s="203" t="s">
        <v>110</v>
      </c>
      <c r="N91" s="204">
        <f>N192</f>
        <v>0</v>
      </c>
      <c r="O91" s="205"/>
      <c r="P91" s="205"/>
      <c r="Q91" s="205"/>
      <c r="R91" s="206"/>
    </row>
    <row r="92" spans="2:47" s="202" customFormat="1" ht="19.899999999999999" customHeight="1">
      <c r="B92" s="201"/>
      <c r="D92" s="203" t="s">
        <v>111</v>
      </c>
      <c r="N92" s="204">
        <f>N200</f>
        <v>0</v>
      </c>
      <c r="O92" s="205"/>
      <c r="P92" s="205"/>
      <c r="Q92" s="205"/>
      <c r="R92" s="206"/>
    </row>
    <row r="93" spans="2:47" s="202" customFormat="1" ht="19.899999999999999" customHeight="1">
      <c r="B93" s="201"/>
      <c r="D93" s="203" t="s">
        <v>112</v>
      </c>
      <c r="N93" s="204">
        <f>N208</f>
        <v>0</v>
      </c>
      <c r="O93" s="205"/>
      <c r="P93" s="205"/>
      <c r="Q93" s="205"/>
      <c r="R93" s="206"/>
    </row>
    <row r="94" spans="2:47" s="202" customFormat="1" ht="19.899999999999999" customHeight="1">
      <c r="B94" s="201"/>
      <c r="D94" s="203" t="s">
        <v>113</v>
      </c>
      <c r="N94" s="204">
        <f>N234</f>
        <v>0</v>
      </c>
      <c r="O94" s="205"/>
      <c r="P94" s="205"/>
      <c r="Q94" s="205"/>
      <c r="R94" s="206"/>
    </row>
    <row r="95" spans="2:47" s="202" customFormat="1" ht="19.899999999999999" customHeight="1">
      <c r="B95" s="201"/>
      <c r="D95" s="203" t="s">
        <v>114</v>
      </c>
      <c r="N95" s="204">
        <f>N239</f>
        <v>0</v>
      </c>
      <c r="O95" s="205"/>
      <c r="P95" s="205"/>
      <c r="Q95" s="205"/>
      <c r="R95" s="206"/>
    </row>
    <row r="96" spans="2:47" s="202" customFormat="1" ht="19.899999999999999" customHeight="1">
      <c r="B96" s="201"/>
      <c r="D96" s="203" t="s">
        <v>115</v>
      </c>
      <c r="N96" s="204">
        <f>N244</f>
        <v>0</v>
      </c>
      <c r="O96" s="205"/>
      <c r="P96" s="205"/>
      <c r="Q96" s="205"/>
      <c r="R96" s="206"/>
    </row>
    <row r="97" spans="2:21" s="196" customFormat="1" ht="24.95" customHeight="1">
      <c r="B97" s="195"/>
      <c r="D97" s="197" t="s">
        <v>116</v>
      </c>
      <c r="N97" s="198">
        <f>N247</f>
        <v>0</v>
      </c>
      <c r="O97" s="199"/>
      <c r="P97" s="199"/>
      <c r="Q97" s="199"/>
      <c r="R97" s="200"/>
    </row>
    <row r="98" spans="2:21" s="202" customFormat="1" ht="19.899999999999999" customHeight="1">
      <c r="B98" s="201"/>
      <c r="D98" s="203" t="s">
        <v>117</v>
      </c>
      <c r="N98" s="204">
        <f>N248</f>
        <v>0</v>
      </c>
      <c r="O98" s="205"/>
      <c r="P98" s="205"/>
      <c r="Q98" s="205"/>
      <c r="R98" s="206"/>
    </row>
    <row r="99" spans="2:21" s="202" customFormat="1" ht="19.899999999999999" customHeight="1">
      <c r="B99" s="201"/>
      <c r="D99" s="203" t="s">
        <v>118</v>
      </c>
      <c r="N99" s="204">
        <f>N287</f>
        <v>0</v>
      </c>
      <c r="O99" s="205"/>
      <c r="P99" s="205"/>
      <c r="Q99" s="205"/>
      <c r="R99" s="206"/>
    </row>
    <row r="100" spans="2:21" s="202" customFormat="1" ht="19.899999999999999" customHeight="1">
      <c r="B100" s="201"/>
      <c r="D100" s="203" t="s">
        <v>119</v>
      </c>
      <c r="N100" s="204">
        <f>N352</f>
        <v>0</v>
      </c>
      <c r="O100" s="205"/>
      <c r="P100" s="205"/>
      <c r="Q100" s="205"/>
      <c r="R100" s="206"/>
    </row>
    <row r="101" spans="2:21" s="202" customFormat="1" ht="19.899999999999999" customHeight="1">
      <c r="B101" s="201"/>
      <c r="D101" s="203" t="s">
        <v>120</v>
      </c>
      <c r="N101" s="204">
        <f>N426</f>
        <v>0</v>
      </c>
      <c r="O101" s="205"/>
      <c r="P101" s="205"/>
      <c r="Q101" s="205"/>
      <c r="R101" s="206"/>
    </row>
    <row r="102" spans="2:21" s="196" customFormat="1" ht="24.95" customHeight="1">
      <c r="B102" s="195"/>
      <c r="D102" s="197" t="s">
        <v>121</v>
      </c>
      <c r="N102" s="198">
        <f>N432</f>
        <v>0</v>
      </c>
      <c r="O102" s="199"/>
      <c r="P102" s="199"/>
      <c r="Q102" s="199"/>
      <c r="R102" s="200"/>
    </row>
    <row r="103" spans="2:21" s="147" customFormat="1" ht="21.75" customHeight="1">
      <c r="B103" s="148"/>
      <c r="R103" s="152"/>
    </row>
    <row r="104" spans="2:21" s="147" customFormat="1" ht="29.25" customHeight="1">
      <c r="B104" s="148"/>
      <c r="C104" s="192" t="s">
        <v>122</v>
      </c>
      <c r="N104" s="194">
        <v>0</v>
      </c>
      <c r="O104" s="207"/>
      <c r="P104" s="207"/>
      <c r="Q104" s="207"/>
      <c r="R104" s="152"/>
      <c r="T104" s="208"/>
      <c r="U104" s="209" t="s">
        <v>42</v>
      </c>
    </row>
    <row r="105" spans="2:21" s="147" customFormat="1" ht="18" customHeight="1">
      <c r="B105" s="148"/>
      <c r="R105" s="152"/>
    </row>
    <row r="106" spans="2:21" s="147" customFormat="1" ht="29.25" customHeight="1">
      <c r="B106" s="148"/>
      <c r="C106" s="210" t="s">
        <v>91</v>
      </c>
      <c r="D106" s="167"/>
      <c r="E106" s="167"/>
      <c r="F106" s="167"/>
      <c r="G106" s="167"/>
      <c r="H106" s="167"/>
      <c r="I106" s="167"/>
      <c r="J106" s="167"/>
      <c r="K106" s="167"/>
      <c r="L106" s="211">
        <f>ROUND(SUM(N88+N104),2)</f>
        <v>0</v>
      </c>
      <c r="M106" s="211"/>
      <c r="N106" s="211"/>
      <c r="O106" s="211"/>
      <c r="P106" s="211"/>
      <c r="Q106" s="211"/>
      <c r="R106" s="152"/>
    </row>
    <row r="107" spans="2:21" s="147" customFormat="1" ht="6.95" customHeight="1">
      <c r="B107" s="182"/>
      <c r="C107" s="183"/>
      <c r="D107" s="183"/>
      <c r="E107" s="183"/>
      <c r="F107" s="183"/>
      <c r="G107" s="183"/>
      <c r="H107" s="183"/>
      <c r="I107" s="183"/>
      <c r="J107" s="183"/>
      <c r="K107" s="183"/>
      <c r="L107" s="183"/>
      <c r="M107" s="183"/>
      <c r="N107" s="183"/>
      <c r="O107" s="183"/>
      <c r="P107" s="183"/>
      <c r="Q107" s="183"/>
      <c r="R107" s="184"/>
    </row>
    <row r="111" spans="2:21" s="147" customFormat="1" ht="6.95" customHeight="1">
      <c r="B111" s="185"/>
      <c r="C111" s="186"/>
      <c r="D111" s="186"/>
      <c r="E111" s="186"/>
      <c r="F111" s="186"/>
      <c r="G111" s="186"/>
      <c r="H111" s="186"/>
      <c r="I111" s="186"/>
      <c r="J111" s="186"/>
      <c r="K111" s="186"/>
      <c r="L111" s="186"/>
      <c r="M111" s="186"/>
      <c r="N111" s="186"/>
      <c r="O111" s="186"/>
      <c r="P111" s="186"/>
      <c r="Q111" s="186"/>
      <c r="R111" s="187"/>
    </row>
    <row r="112" spans="2:21" s="147" customFormat="1" ht="36.950000000000003" customHeight="1">
      <c r="B112" s="148"/>
      <c r="C112" s="140" t="s">
        <v>123</v>
      </c>
      <c r="D112" s="151"/>
      <c r="E112" s="151"/>
      <c r="F112" s="151"/>
      <c r="G112" s="151"/>
      <c r="H112" s="151"/>
      <c r="I112" s="151"/>
      <c r="J112" s="151"/>
      <c r="K112" s="151"/>
      <c r="L112" s="151"/>
      <c r="M112" s="151"/>
      <c r="N112" s="151"/>
      <c r="O112" s="151"/>
      <c r="P112" s="151"/>
      <c r="Q112" s="151"/>
      <c r="R112" s="152"/>
    </row>
    <row r="113" spans="2:65" s="147" customFormat="1" ht="6.95" customHeight="1">
      <c r="B113" s="148"/>
      <c r="R113" s="152"/>
    </row>
    <row r="114" spans="2:65" s="147" customFormat="1" ht="30" customHeight="1">
      <c r="B114" s="148"/>
      <c r="C114" s="144" t="s">
        <v>17</v>
      </c>
      <c r="F114" s="145" t="str">
        <f>F6</f>
        <v>Pracoviště PET CT v Pardubické nemocnici - část ZTI</v>
      </c>
      <c r="G114" s="146"/>
      <c r="H114" s="146"/>
      <c r="I114" s="146"/>
      <c r="J114" s="146"/>
      <c r="K114" s="146"/>
      <c r="L114" s="146"/>
      <c r="M114" s="146"/>
      <c r="N114" s="146"/>
      <c r="O114" s="146"/>
      <c r="P114" s="146"/>
      <c r="R114" s="152"/>
    </row>
    <row r="115" spans="2:65" s="147" customFormat="1" ht="36.950000000000003" customHeight="1">
      <c r="B115" s="148"/>
      <c r="C115" s="188" t="s">
        <v>99</v>
      </c>
      <c r="F115" s="189" t="str">
        <f>F7</f>
        <v>01 - ZTI</v>
      </c>
      <c r="G115" s="151"/>
      <c r="H115" s="151"/>
      <c r="I115" s="151"/>
      <c r="J115" s="151"/>
      <c r="K115" s="151"/>
      <c r="L115" s="151"/>
      <c r="M115" s="151"/>
      <c r="N115" s="151"/>
      <c r="O115" s="151"/>
      <c r="P115" s="151"/>
      <c r="R115" s="152"/>
    </row>
    <row r="116" spans="2:65" s="147" customFormat="1" ht="6.95" customHeight="1">
      <c r="B116" s="148"/>
      <c r="R116" s="152"/>
    </row>
    <row r="117" spans="2:65" s="147" customFormat="1" ht="18" customHeight="1">
      <c r="B117" s="148"/>
      <c r="C117" s="144" t="s">
        <v>21</v>
      </c>
      <c r="F117" s="153" t="str">
        <f>F9</f>
        <v>Nemocnice Pardubice</v>
      </c>
      <c r="K117" s="144" t="s">
        <v>23</v>
      </c>
      <c r="M117" s="154" t="str">
        <f>IF(O9="","",O9)</f>
        <v>17. 10. 2018</v>
      </c>
      <c r="N117" s="154"/>
      <c r="O117" s="154"/>
      <c r="P117" s="154"/>
      <c r="R117" s="152"/>
    </row>
    <row r="118" spans="2:65" s="147" customFormat="1" ht="6.95" customHeight="1">
      <c r="B118" s="148"/>
      <c r="R118" s="152"/>
    </row>
    <row r="119" spans="2:65" s="147" customFormat="1" ht="15">
      <c r="B119" s="148"/>
      <c r="C119" s="144" t="s">
        <v>25</v>
      </c>
      <c r="F119" s="153" t="str">
        <f>E12</f>
        <v>Pardubický kraj</v>
      </c>
      <c r="K119" s="144" t="s">
        <v>31</v>
      </c>
      <c r="M119" s="155" t="str">
        <f>E18</f>
        <v>JIKA CZ</v>
      </c>
      <c r="N119" s="155"/>
      <c r="O119" s="155"/>
      <c r="P119" s="155"/>
      <c r="Q119" s="155"/>
      <c r="R119" s="152"/>
    </row>
    <row r="120" spans="2:65" s="147" customFormat="1" ht="14.45" customHeight="1">
      <c r="B120" s="148"/>
      <c r="C120" s="144" t="s">
        <v>29</v>
      </c>
      <c r="F120" s="153" t="str">
        <f>IF(E15="","",E15)</f>
        <v xml:space="preserve"> </v>
      </c>
      <c r="K120" s="144" t="s">
        <v>34</v>
      </c>
      <c r="M120" s="155" t="str">
        <f>E21</f>
        <v>Jan Petr</v>
      </c>
      <c r="N120" s="155"/>
      <c r="O120" s="155"/>
      <c r="P120" s="155"/>
      <c r="Q120" s="155"/>
      <c r="R120" s="152"/>
    </row>
    <row r="121" spans="2:65" s="147" customFormat="1" ht="10.35" customHeight="1">
      <c r="B121" s="148"/>
      <c r="R121" s="152"/>
    </row>
    <row r="122" spans="2:65" s="218" customFormat="1" ht="29.25" customHeight="1">
      <c r="B122" s="212"/>
      <c r="C122" s="213" t="s">
        <v>124</v>
      </c>
      <c r="D122" s="214" t="s">
        <v>125</v>
      </c>
      <c r="E122" s="214" t="s">
        <v>60</v>
      </c>
      <c r="F122" s="215" t="s">
        <v>126</v>
      </c>
      <c r="G122" s="215"/>
      <c r="H122" s="215"/>
      <c r="I122" s="215"/>
      <c r="J122" s="214" t="s">
        <v>127</v>
      </c>
      <c r="K122" s="214" t="s">
        <v>128</v>
      </c>
      <c r="L122" s="215" t="s">
        <v>129</v>
      </c>
      <c r="M122" s="215"/>
      <c r="N122" s="215" t="s">
        <v>105</v>
      </c>
      <c r="O122" s="215"/>
      <c r="P122" s="215"/>
      <c r="Q122" s="216"/>
      <c r="R122" s="217"/>
      <c r="T122" s="219" t="s">
        <v>130</v>
      </c>
      <c r="U122" s="220" t="s">
        <v>42</v>
      </c>
      <c r="V122" s="220" t="s">
        <v>131</v>
      </c>
      <c r="W122" s="220" t="s">
        <v>132</v>
      </c>
      <c r="X122" s="220" t="s">
        <v>133</v>
      </c>
      <c r="Y122" s="220" t="s">
        <v>134</v>
      </c>
      <c r="Z122" s="220" t="s">
        <v>135</v>
      </c>
      <c r="AA122" s="221" t="s">
        <v>136</v>
      </c>
    </row>
    <row r="123" spans="2:65" s="147" customFormat="1" ht="29.25" customHeight="1">
      <c r="B123" s="148"/>
      <c r="C123" s="222" t="s">
        <v>101</v>
      </c>
      <c r="N123" s="223">
        <f>BK123</f>
        <v>0</v>
      </c>
      <c r="O123" s="224"/>
      <c r="P123" s="224"/>
      <c r="Q123" s="224"/>
      <c r="R123" s="152"/>
      <c r="T123" s="225"/>
      <c r="U123" s="157"/>
      <c r="V123" s="157"/>
      <c r="W123" s="226">
        <f>W124+W247+W432</f>
        <v>1752.5634909999999</v>
      </c>
      <c r="X123" s="157"/>
      <c r="Y123" s="226">
        <f>Y124+Y247+Y432</f>
        <v>82.206018880000016</v>
      </c>
      <c r="Z123" s="157"/>
      <c r="AA123" s="227">
        <f>AA124+AA247+AA432</f>
        <v>1.6195000000000002</v>
      </c>
      <c r="AT123" s="135" t="s">
        <v>77</v>
      </c>
      <c r="AU123" s="135" t="s">
        <v>107</v>
      </c>
      <c r="BK123" s="228">
        <f>BK124+BK247+BK432</f>
        <v>0</v>
      </c>
    </row>
    <row r="124" spans="2:65" s="230" customFormat="1" ht="37.35" customHeight="1">
      <c r="B124" s="229"/>
      <c r="D124" s="231" t="s">
        <v>108</v>
      </c>
      <c r="E124" s="231"/>
      <c r="F124" s="231"/>
      <c r="G124" s="231"/>
      <c r="H124" s="231"/>
      <c r="I124" s="231"/>
      <c r="J124" s="231"/>
      <c r="K124" s="231"/>
      <c r="L124" s="231"/>
      <c r="M124" s="231"/>
      <c r="N124" s="232">
        <f>BK124</f>
        <v>0</v>
      </c>
      <c r="O124" s="198"/>
      <c r="P124" s="198"/>
      <c r="Q124" s="198"/>
      <c r="R124" s="233"/>
      <c r="T124" s="234"/>
      <c r="W124" s="235">
        <f>W125+W192+W200+W208+W234+W239+W244</f>
        <v>939.42661799999996</v>
      </c>
      <c r="Y124" s="235">
        <f>Y125+Y192+Y200+Y208+Y234+Y239+Y244</f>
        <v>80.273573880000015</v>
      </c>
      <c r="AA124" s="236">
        <f>AA125+AA192+AA200+AA208+AA234+AA239+AA244</f>
        <v>0.68500000000000005</v>
      </c>
      <c r="AR124" s="237" t="s">
        <v>86</v>
      </c>
      <c r="AT124" s="238" t="s">
        <v>77</v>
      </c>
      <c r="AU124" s="238" t="s">
        <v>78</v>
      </c>
      <c r="AY124" s="237" t="s">
        <v>137</v>
      </c>
      <c r="BK124" s="239">
        <f>BK125+BK192+BK200+BK208+BK234+BK239+BK244</f>
        <v>0</v>
      </c>
    </row>
    <row r="125" spans="2:65" s="230" customFormat="1" ht="19.899999999999999" customHeight="1">
      <c r="B125" s="229"/>
      <c r="D125" s="240" t="s">
        <v>109</v>
      </c>
      <c r="E125" s="240"/>
      <c r="F125" s="240"/>
      <c r="G125" s="240"/>
      <c r="H125" s="240"/>
      <c r="I125" s="240"/>
      <c r="J125" s="240"/>
      <c r="K125" s="240"/>
      <c r="L125" s="240"/>
      <c r="M125" s="240"/>
      <c r="N125" s="241">
        <f>BK125</f>
        <v>0</v>
      </c>
      <c r="O125" s="242"/>
      <c r="P125" s="242"/>
      <c r="Q125" s="242"/>
      <c r="R125" s="233"/>
      <c r="T125" s="234"/>
      <c r="W125" s="235">
        <f>SUM(W126:W191)</f>
        <v>653.84173999999996</v>
      </c>
      <c r="Y125" s="235">
        <f>SUM(Y126:Y191)</f>
        <v>77.221276000000003</v>
      </c>
      <c r="AA125" s="236">
        <f>SUM(AA126:AA191)</f>
        <v>0</v>
      </c>
      <c r="AR125" s="237" t="s">
        <v>86</v>
      </c>
      <c r="AT125" s="238" t="s">
        <v>77</v>
      </c>
      <c r="AU125" s="238" t="s">
        <v>86</v>
      </c>
      <c r="AY125" s="237" t="s">
        <v>137</v>
      </c>
      <c r="BK125" s="239">
        <f>SUM(BK126:BK191)</f>
        <v>0</v>
      </c>
    </row>
    <row r="126" spans="2:65" s="147" customFormat="1" ht="25.5" customHeight="1">
      <c r="B126" s="148"/>
      <c r="C126" s="243" t="s">
        <v>86</v>
      </c>
      <c r="D126" s="243" t="s">
        <v>138</v>
      </c>
      <c r="E126" s="244" t="s">
        <v>139</v>
      </c>
      <c r="F126" s="245" t="s">
        <v>140</v>
      </c>
      <c r="G126" s="245"/>
      <c r="H126" s="245"/>
      <c r="I126" s="245"/>
      <c r="J126" s="246" t="s">
        <v>141</v>
      </c>
      <c r="K126" s="247">
        <v>31.5</v>
      </c>
      <c r="L126" s="299">
        <v>0</v>
      </c>
      <c r="M126" s="299"/>
      <c r="N126" s="248">
        <f>ROUND(L126*K126,2)</f>
        <v>0</v>
      </c>
      <c r="O126" s="248"/>
      <c r="P126" s="248"/>
      <c r="Q126" s="248"/>
      <c r="R126" s="152"/>
      <c r="T126" s="249" t="s">
        <v>5</v>
      </c>
      <c r="U126" s="250" t="s">
        <v>43</v>
      </c>
      <c r="V126" s="251">
        <v>2.3199999999999998</v>
      </c>
      <c r="W126" s="251">
        <f>V126*K126</f>
        <v>73.08</v>
      </c>
      <c r="X126" s="251">
        <v>0</v>
      </c>
      <c r="Y126" s="251">
        <f>X126*K126</f>
        <v>0</v>
      </c>
      <c r="Z126" s="251">
        <v>0</v>
      </c>
      <c r="AA126" s="252">
        <f>Z126*K126</f>
        <v>0</v>
      </c>
      <c r="AR126" s="135" t="s">
        <v>142</v>
      </c>
      <c r="AT126" s="135" t="s">
        <v>138</v>
      </c>
      <c r="AU126" s="135" t="s">
        <v>97</v>
      </c>
      <c r="AY126" s="135" t="s">
        <v>137</v>
      </c>
      <c r="BE126" s="253">
        <f>IF(U126="základní",N126,0)</f>
        <v>0</v>
      </c>
      <c r="BF126" s="253">
        <f>IF(U126="snížená",N126,0)</f>
        <v>0</v>
      </c>
      <c r="BG126" s="253">
        <f>IF(U126="zákl. přenesená",N126,0)</f>
        <v>0</v>
      </c>
      <c r="BH126" s="253">
        <f>IF(U126="sníž. přenesená",N126,0)</f>
        <v>0</v>
      </c>
      <c r="BI126" s="253">
        <f>IF(U126="nulová",N126,0)</f>
        <v>0</v>
      </c>
      <c r="BJ126" s="135" t="s">
        <v>86</v>
      </c>
      <c r="BK126" s="253">
        <f>ROUND(L126*K126,2)</f>
        <v>0</v>
      </c>
      <c r="BL126" s="135" t="s">
        <v>142</v>
      </c>
      <c r="BM126" s="135" t="s">
        <v>143</v>
      </c>
    </row>
    <row r="127" spans="2:65" s="255" customFormat="1" ht="25.5" customHeight="1">
      <c r="B127" s="254"/>
      <c r="E127" s="256" t="s">
        <v>5</v>
      </c>
      <c r="F127" s="257" t="s">
        <v>144</v>
      </c>
      <c r="G127" s="258"/>
      <c r="H127" s="258"/>
      <c r="I127" s="258"/>
      <c r="K127" s="256" t="s">
        <v>5</v>
      </c>
      <c r="R127" s="259"/>
      <c r="T127" s="260"/>
      <c r="AA127" s="261"/>
      <c r="AT127" s="256" t="s">
        <v>145</v>
      </c>
      <c r="AU127" s="256" t="s">
        <v>97</v>
      </c>
      <c r="AV127" s="255" t="s">
        <v>86</v>
      </c>
      <c r="AW127" s="255" t="s">
        <v>33</v>
      </c>
      <c r="AX127" s="255" t="s">
        <v>78</v>
      </c>
      <c r="AY127" s="256" t="s">
        <v>137</v>
      </c>
    </row>
    <row r="128" spans="2:65" s="263" customFormat="1" ht="16.5" customHeight="1">
      <c r="B128" s="262"/>
      <c r="E128" s="264" t="s">
        <v>5</v>
      </c>
      <c r="F128" s="265" t="s">
        <v>146</v>
      </c>
      <c r="G128" s="266"/>
      <c r="H128" s="266"/>
      <c r="I128" s="266"/>
      <c r="K128" s="267">
        <v>31.5</v>
      </c>
      <c r="R128" s="268"/>
      <c r="T128" s="269"/>
      <c r="AA128" s="270"/>
      <c r="AT128" s="264" t="s">
        <v>145</v>
      </c>
      <c r="AU128" s="264" t="s">
        <v>97</v>
      </c>
      <c r="AV128" s="263" t="s">
        <v>97</v>
      </c>
      <c r="AW128" s="263" t="s">
        <v>33</v>
      </c>
      <c r="AX128" s="263" t="s">
        <v>78</v>
      </c>
      <c r="AY128" s="264" t="s">
        <v>137</v>
      </c>
    </row>
    <row r="129" spans="2:65" s="272" customFormat="1" ht="16.5" customHeight="1">
      <c r="B129" s="271"/>
      <c r="E129" s="273" t="s">
        <v>5</v>
      </c>
      <c r="F129" s="274" t="s">
        <v>147</v>
      </c>
      <c r="G129" s="275"/>
      <c r="H129" s="275"/>
      <c r="I129" s="275"/>
      <c r="K129" s="276">
        <v>31.5</v>
      </c>
      <c r="R129" s="277"/>
      <c r="T129" s="278"/>
      <c r="AA129" s="279"/>
      <c r="AT129" s="273" t="s">
        <v>145</v>
      </c>
      <c r="AU129" s="273" t="s">
        <v>97</v>
      </c>
      <c r="AV129" s="272" t="s">
        <v>142</v>
      </c>
      <c r="AW129" s="272" t="s">
        <v>33</v>
      </c>
      <c r="AX129" s="272" t="s">
        <v>86</v>
      </c>
      <c r="AY129" s="273" t="s">
        <v>137</v>
      </c>
    </row>
    <row r="130" spans="2:65" s="147" customFormat="1" ht="25.5" customHeight="1">
      <c r="B130" s="148"/>
      <c r="C130" s="243" t="s">
        <v>97</v>
      </c>
      <c r="D130" s="243" t="s">
        <v>138</v>
      </c>
      <c r="E130" s="244" t="s">
        <v>148</v>
      </c>
      <c r="F130" s="245" t="s">
        <v>149</v>
      </c>
      <c r="G130" s="245"/>
      <c r="H130" s="245"/>
      <c r="I130" s="245"/>
      <c r="J130" s="246" t="s">
        <v>141</v>
      </c>
      <c r="K130" s="247">
        <v>31.5</v>
      </c>
      <c r="L130" s="299">
        <v>0</v>
      </c>
      <c r="M130" s="299"/>
      <c r="N130" s="248">
        <f>ROUND(L130*K130,2)</f>
        <v>0</v>
      </c>
      <c r="O130" s="248"/>
      <c r="P130" s="248"/>
      <c r="Q130" s="248"/>
      <c r="R130" s="152"/>
      <c r="T130" s="249" t="s">
        <v>5</v>
      </c>
      <c r="U130" s="250" t="s">
        <v>43</v>
      </c>
      <c r="V130" s="251">
        <v>0.65400000000000003</v>
      </c>
      <c r="W130" s="251">
        <f>V130*K130</f>
        <v>20.600999999999999</v>
      </c>
      <c r="X130" s="251">
        <v>0</v>
      </c>
      <c r="Y130" s="251">
        <f>X130*K130</f>
        <v>0</v>
      </c>
      <c r="Z130" s="251">
        <v>0</v>
      </c>
      <c r="AA130" s="252">
        <f>Z130*K130</f>
        <v>0</v>
      </c>
      <c r="AR130" s="135" t="s">
        <v>142</v>
      </c>
      <c r="AT130" s="135" t="s">
        <v>138</v>
      </c>
      <c r="AU130" s="135" t="s">
        <v>97</v>
      </c>
      <c r="AY130" s="135" t="s">
        <v>137</v>
      </c>
      <c r="BE130" s="253">
        <f>IF(U130="základní",N130,0)</f>
        <v>0</v>
      </c>
      <c r="BF130" s="253">
        <f>IF(U130="snížená",N130,0)</f>
        <v>0</v>
      </c>
      <c r="BG130" s="253">
        <f>IF(U130="zákl. přenesená",N130,0)</f>
        <v>0</v>
      </c>
      <c r="BH130" s="253">
        <f>IF(U130="sníž. přenesená",N130,0)</f>
        <v>0</v>
      </c>
      <c r="BI130" s="253">
        <f>IF(U130="nulová",N130,0)</f>
        <v>0</v>
      </c>
      <c r="BJ130" s="135" t="s">
        <v>86</v>
      </c>
      <c r="BK130" s="253">
        <f>ROUND(L130*K130,2)</f>
        <v>0</v>
      </c>
      <c r="BL130" s="135" t="s">
        <v>142</v>
      </c>
      <c r="BM130" s="135" t="s">
        <v>150</v>
      </c>
    </row>
    <row r="131" spans="2:65" s="147" customFormat="1" ht="25.5" customHeight="1">
      <c r="B131" s="148"/>
      <c r="C131" s="243" t="s">
        <v>151</v>
      </c>
      <c r="D131" s="243" t="s">
        <v>138</v>
      </c>
      <c r="E131" s="244" t="s">
        <v>152</v>
      </c>
      <c r="F131" s="245" t="s">
        <v>153</v>
      </c>
      <c r="G131" s="245"/>
      <c r="H131" s="245"/>
      <c r="I131" s="245"/>
      <c r="J131" s="246" t="s">
        <v>141</v>
      </c>
      <c r="K131" s="247">
        <v>159.96</v>
      </c>
      <c r="L131" s="299">
        <v>0</v>
      </c>
      <c r="M131" s="299"/>
      <c r="N131" s="248">
        <f>ROUND(L131*K131,2)</f>
        <v>0</v>
      </c>
      <c r="O131" s="248"/>
      <c r="P131" s="248"/>
      <c r="Q131" s="248"/>
      <c r="R131" s="152"/>
      <c r="T131" s="249" t="s">
        <v>5</v>
      </c>
      <c r="U131" s="250" t="s">
        <v>43</v>
      </c>
      <c r="V131" s="251">
        <v>1.43</v>
      </c>
      <c r="W131" s="251">
        <f>V131*K131</f>
        <v>228.74279999999999</v>
      </c>
      <c r="X131" s="251">
        <v>0</v>
      </c>
      <c r="Y131" s="251">
        <f>X131*K131</f>
        <v>0</v>
      </c>
      <c r="Z131" s="251">
        <v>0</v>
      </c>
      <c r="AA131" s="252">
        <f>Z131*K131</f>
        <v>0</v>
      </c>
      <c r="AR131" s="135" t="s">
        <v>142</v>
      </c>
      <c r="AT131" s="135" t="s">
        <v>138</v>
      </c>
      <c r="AU131" s="135" t="s">
        <v>97</v>
      </c>
      <c r="AY131" s="135" t="s">
        <v>137</v>
      </c>
      <c r="BE131" s="253">
        <f>IF(U131="základní",N131,0)</f>
        <v>0</v>
      </c>
      <c r="BF131" s="253">
        <f>IF(U131="snížená",N131,0)</f>
        <v>0</v>
      </c>
      <c r="BG131" s="253">
        <f>IF(U131="zákl. přenesená",N131,0)</f>
        <v>0</v>
      </c>
      <c r="BH131" s="253">
        <f>IF(U131="sníž. přenesená",N131,0)</f>
        <v>0</v>
      </c>
      <c r="BI131" s="253">
        <f>IF(U131="nulová",N131,0)</f>
        <v>0</v>
      </c>
      <c r="BJ131" s="135" t="s">
        <v>86</v>
      </c>
      <c r="BK131" s="253">
        <f>ROUND(L131*K131,2)</f>
        <v>0</v>
      </c>
      <c r="BL131" s="135" t="s">
        <v>142</v>
      </c>
      <c r="BM131" s="135" t="s">
        <v>154</v>
      </c>
    </row>
    <row r="132" spans="2:65" s="255" customFormat="1" ht="16.5" customHeight="1">
      <c r="B132" s="254"/>
      <c r="E132" s="256" t="s">
        <v>5</v>
      </c>
      <c r="F132" s="257" t="s">
        <v>155</v>
      </c>
      <c r="G132" s="258"/>
      <c r="H132" s="258"/>
      <c r="I132" s="258"/>
      <c r="K132" s="256" t="s">
        <v>5</v>
      </c>
      <c r="R132" s="259"/>
      <c r="T132" s="260"/>
      <c r="AA132" s="261"/>
      <c r="AT132" s="256" t="s">
        <v>145</v>
      </c>
      <c r="AU132" s="256" t="s">
        <v>97</v>
      </c>
      <c r="AV132" s="255" t="s">
        <v>86</v>
      </c>
      <c r="AW132" s="255" t="s">
        <v>33</v>
      </c>
      <c r="AX132" s="255" t="s">
        <v>78</v>
      </c>
      <c r="AY132" s="256" t="s">
        <v>137</v>
      </c>
    </row>
    <row r="133" spans="2:65" s="263" customFormat="1" ht="16.5" customHeight="1">
      <c r="B133" s="262"/>
      <c r="E133" s="264" t="s">
        <v>5</v>
      </c>
      <c r="F133" s="265" t="s">
        <v>156</v>
      </c>
      <c r="G133" s="266"/>
      <c r="H133" s="266"/>
      <c r="I133" s="266"/>
      <c r="K133" s="267">
        <v>52.5</v>
      </c>
      <c r="R133" s="268"/>
      <c r="T133" s="269"/>
      <c r="AA133" s="270"/>
      <c r="AT133" s="264" t="s">
        <v>145</v>
      </c>
      <c r="AU133" s="264" t="s">
        <v>97</v>
      </c>
      <c r="AV133" s="263" t="s">
        <v>97</v>
      </c>
      <c r="AW133" s="263" t="s">
        <v>33</v>
      </c>
      <c r="AX133" s="263" t="s">
        <v>78</v>
      </c>
      <c r="AY133" s="264" t="s">
        <v>137</v>
      </c>
    </row>
    <row r="134" spans="2:65" s="263" customFormat="1" ht="16.5" customHeight="1">
      <c r="B134" s="262"/>
      <c r="E134" s="264" t="s">
        <v>5</v>
      </c>
      <c r="F134" s="265" t="s">
        <v>157</v>
      </c>
      <c r="G134" s="266"/>
      <c r="H134" s="266"/>
      <c r="I134" s="266"/>
      <c r="K134" s="267">
        <v>2.25</v>
      </c>
      <c r="R134" s="268"/>
      <c r="T134" s="269"/>
      <c r="AA134" s="270"/>
      <c r="AT134" s="264" t="s">
        <v>145</v>
      </c>
      <c r="AU134" s="264" t="s">
        <v>97</v>
      </c>
      <c r="AV134" s="263" t="s">
        <v>97</v>
      </c>
      <c r="AW134" s="263" t="s">
        <v>33</v>
      </c>
      <c r="AX134" s="263" t="s">
        <v>78</v>
      </c>
      <c r="AY134" s="264" t="s">
        <v>137</v>
      </c>
    </row>
    <row r="135" spans="2:65" s="255" customFormat="1" ht="16.5" customHeight="1">
      <c r="B135" s="254"/>
      <c r="E135" s="256" t="s">
        <v>5</v>
      </c>
      <c r="F135" s="280" t="s">
        <v>158</v>
      </c>
      <c r="G135" s="281"/>
      <c r="H135" s="281"/>
      <c r="I135" s="281"/>
      <c r="K135" s="256" t="s">
        <v>5</v>
      </c>
      <c r="R135" s="259"/>
      <c r="T135" s="260"/>
      <c r="AA135" s="261"/>
      <c r="AT135" s="256" t="s">
        <v>145</v>
      </c>
      <c r="AU135" s="256" t="s">
        <v>97</v>
      </c>
      <c r="AV135" s="255" t="s">
        <v>86</v>
      </c>
      <c r="AW135" s="255" t="s">
        <v>33</v>
      </c>
      <c r="AX135" s="255" t="s">
        <v>78</v>
      </c>
      <c r="AY135" s="256" t="s">
        <v>137</v>
      </c>
    </row>
    <row r="136" spans="2:65" s="263" customFormat="1" ht="16.5" customHeight="1">
      <c r="B136" s="262"/>
      <c r="E136" s="264" t="s">
        <v>5</v>
      </c>
      <c r="F136" s="265" t="s">
        <v>159</v>
      </c>
      <c r="G136" s="266"/>
      <c r="H136" s="266"/>
      <c r="I136" s="266"/>
      <c r="K136" s="267">
        <v>47.25</v>
      </c>
      <c r="R136" s="268"/>
      <c r="T136" s="269"/>
      <c r="AA136" s="270"/>
      <c r="AT136" s="264" t="s">
        <v>145</v>
      </c>
      <c r="AU136" s="264" t="s">
        <v>97</v>
      </c>
      <c r="AV136" s="263" t="s">
        <v>97</v>
      </c>
      <c r="AW136" s="263" t="s">
        <v>33</v>
      </c>
      <c r="AX136" s="263" t="s">
        <v>78</v>
      </c>
      <c r="AY136" s="264" t="s">
        <v>137</v>
      </c>
    </row>
    <row r="137" spans="2:65" s="255" customFormat="1" ht="16.5" customHeight="1">
      <c r="B137" s="254"/>
      <c r="E137" s="256" t="s">
        <v>5</v>
      </c>
      <c r="F137" s="280" t="s">
        <v>160</v>
      </c>
      <c r="G137" s="281"/>
      <c r="H137" s="281"/>
      <c r="I137" s="281"/>
      <c r="K137" s="256" t="s">
        <v>5</v>
      </c>
      <c r="R137" s="259"/>
      <c r="T137" s="260"/>
      <c r="AA137" s="261"/>
      <c r="AT137" s="256" t="s">
        <v>145</v>
      </c>
      <c r="AU137" s="256" t="s">
        <v>97</v>
      </c>
      <c r="AV137" s="255" t="s">
        <v>86</v>
      </c>
      <c r="AW137" s="255" t="s">
        <v>33</v>
      </c>
      <c r="AX137" s="255" t="s">
        <v>78</v>
      </c>
      <c r="AY137" s="256" t="s">
        <v>137</v>
      </c>
    </row>
    <row r="138" spans="2:65" s="263" customFormat="1" ht="16.5" customHeight="1">
      <c r="B138" s="262"/>
      <c r="E138" s="264" t="s">
        <v>5</v>
      </c>
      <c r="F138" s="265" t="s">
        <v>161</v>
      </c>
      <c r="G138" s="266"/>
      <c r="H138" s="266"/>
      <c r="I138" s="266"/>
      <c r="K138" s="267">
        <v>57.96</v>
      </c>
      <c r="R138" s="268"/>
      <c r="T138" s="269"/>
      <c r="AA138" s="270"/>
      <c r="AT138" s="264" t="s">
        <v>145</v>
      </c>
      <c r="AU138" s="264" t="s">
        <v>97</v>
      </c>
      <c r="AV138" s="263" t="s">
        <v>97</v>
      </c>
      <c r="AW138" s="263" t="s">
        <v>33</v>
      </c>
      <c r="AX138" s="263" t="s">
        <v>78</v>
      </c>
      <c r="AY138" s="264" t="s">
        <v>137</v>
      </c>
    </row>
    <row r="139" spans="2:65" s="272" customFormat="1" ht="16.5" customHeight="1">
      <c r="B139" s="271"/>
      <c r="E139" s="273" t="s">
        <v>5</v>
      </c>
      <c r="F139" s="274" t="s">
        <v>147</v>
      </c>
      <c r="G139" s="275"/>
      <c r="H139" s="275"/>
      <c r="I139" s="275"/>
      <c r="K139" s="276">
        <v>159.96</v>
      </c>
      <c r="R139" s="277"/>
      <c r="T139" s="278"/>
      <c r="AA139" s="279"/>
      <c r="AT139" s="273" t="s">
        <v>145</v>
      </c>
      <c r="AU139" s="273" t="s">
        <v>97</v>
      </c>
      <c r="AV139" s="272" t="s">
        <v>142</v>
      </c>
      <c r="AW139" s="272" t="s">
        <v>33</v>
      </c>
      <c r="AX139" s="272" t="s">
        <v>86</v>
      </c>
      <c r="AY139" s="273" t="s">
        <v>137</v>
      </c>
    </row>
    <row r="140" spans="2:65" s="147" customFormat="1" ht="25.5" customHeight="1">
      <c r="B140" s="148"/>
      <c r="C140" s="243" t="s">
        <v>142</v>
      </c>
      <c r="D140" s="243" t="s">
        <v>138</v>
      </c>
      <c r="E140" s="244" t="s">
        <v>162</v>
      </c>
      <c r="F140" s="245" t="s">
        <v>163</v>
      </c>
      <c r="G140" s="245"/>
      <c r="H140" s="245"/>
      <c r="I140" s="245"/>
      <c r="J140" s="246" t="s">
        <v>141</v>
      </c>
      <c r="K140" s="247">
        <v>159.96</v>
      </c>
      <c r="L140" s="299">
        <v>0</v>
      </c>
      <c r="M140" s="299"/>
      <c r="N140" s="248">
        <f>ROUND(L140*K140,2)</f>
        <v>0</v>
      </c>
      <c r="O140" s="248"/>
      <c r="P140" s="248"/>
      <c r="Q140" s="248"/>
      <c r="R140" s="152"/>
      <c r="T140" s="249" t="s">
        <v>5</v>
      </c>
      <c r="U140" s="250" t="s">
        <v>43</v>
      </c>
      <c r="V140" s="251">
        <v>0.1</v>
      </c>
      <c r="W140" s="251">
        <f>V140*K140</f>
        <v>15.996000000000002</v>
      </c>
      <c r="X140" s="251">
        <v>0</v>
      </c>
      <c r="Y140" s="251">
        <f>X140*K140</f>
        <v>0</v>
      </c>
      <c r="Z140" s="251">
        <v>0</v>
      </c>
      <c r="AA140" s="252">
        <f>Z140*K140</f>
        <v>0</v>
      </c>
      <c r="AR140" s="135" t="s">
        <v>142</v>
      </c>
      <c r="AT140" s="135" t="s">
        <v>138</v>
      </c>
      <c r="AU140" s="135" t="s">
        <v>97</v>
      </c>
      <c r="AY140" s="135" t="s">
        <v>137</v>
      </c>
      <c r="BE140" s="253">
        <f>IF(U140="základní",N140,0)</f>
        <v>0</v>
      </c>
      <c r="BF140" s="253">
        <f>IF(U140="snížená",N140,0)</f>
        <v>0</v>
      </c>
      <c r="BG140" s="253">
        <f>IF(U140="zákl. přenesená",N140,0)</f>
        <v>0</v>
      </c>
      <c r="BH140" s="253">
        <f>IF(U140="sníž. přenesená",N140,0)</f>
        <v>0</v>
      </c>
      <c r="BI140" s="253">
        <f>IF(U140="nulová",N140,0)</f>
        <v>0</v>
      </c>
      <c r="BJ140" s="135" t="s">
        <v>86</v>
      </c>
      <c r="BK140" s="253">
        <f>ROUND(L140*K140,2)</f>
        <v>0</v>
      </c>
      <c r="BL140" s="135" t="s">
        <v>142</v>
      </c>
      <c r="BM140" s="135" t="s">
        <v>164</v>
      </c>
    </row>
    <row r="141" spans="2:65" s="147" customFormat="1" ht="25.5" customHeight="1">
      <c r="B141" s="148"/>
      <c r="C141" s="243" t="s">
        <v>165</v>
      </c>
      <c r="D141" s="243" t="s">
        <v>138</v>
      </c>
      <c r="E141" s="244" t="s">
        <v>166</v>
      </c>
      <c r="F141" s="245" t="s">
        <v>167</v>
      </c>
      <c r="G141" s="245"/>
      <c r="H141" s="245"/>
      <c r="I141" s="245"/>
      <c r="J141" s="246" t="s">
        <v>141</v>
      </c>
      <c r="K141" s="247">
        <v>1.5</v>
      </c>
      <c r="L141" s="299">
        <v>0</v>
      </c>
      <c r="M141" s="299"/>
      <c r="N141" s="248">
        <f>ROUND(L141*K141,2)</f>
        <v>0</v>
      </c>
      <c r="O141" s="248"/>
      <c r="P141" s="248"/>
      <c r="Q141" s="248"/>
      <c r="R141" s="152"/>
      <c r="T141" s="249" t="s">
        <v>5</v>
      </c>
      <c r="U141" s="250" t="s">
        <v>43</v>
      </c>
      <c r="V141" s="251">
        <v>3.14</v>
      </c>
      <c r="W141" s="251">
        <f>V141*K141</f>
        <v>4.71</v>
      </c>
      <c r="X141" s="251">
        <v>0</v>
      </c>
      <c r="Y141" s="251">
        <f>X141*K141</f>
        <v>0</v>
      </c>
      <c r="Z141" s="251">
        <v>0</v>
      </c>
      <c r="AA141" s="252">
        <f>Z141*K141</f>
        <v>0</v>
      </c>
      <c r="AR141" s="135" t="s">
        <v>142</v>
      </c>
      <c r="AT141" s="135" t="s">
        <v>138</v>
      </c>
      <c r="AU141" s="135" t="s">
        <v>97</v>
      </c>
      <c r="AY141" s="135" t="s">
        <v>137</v>
      </c>
      <c r="BE141" s="253">
        <f>IF(U141="základní",N141,0)</f>
        <v>0</v>
      </c>
      <c r="BF141" s="253">
        <f>IF(U141="snížená",N141,0)</f>
        <v>0</v>
      </c>
      <c r="BG141" s="253">
        <f>IF(U141="zákl. přenesená",N141,0)</f>
        <v>0</v>
      </c>
      <c r="BH141" s="253">
        <f>IF(U141="sníž. přenesená",N141,0)</f>
        <v>0</v>
      </c>
      <c r="BI141" s="253">
        <f>IF(U141="nulová",N141,0)</f>
        <v>0</v>
      </c>
      <c r="BJ141" s="135" t="s">
        <v>86</v>
      </c>
      <c r="BK141" s="253">
        <f>ROUND(L141*K141,2)</f>
        <v>0</v>
      </c>
      <c r="BL141" s="135" t="s">
        <v>142</v>
      </c>
      <c r="BM141" s="135" t="s">
        <v>168</v>
      </c>
    </row>
    <row r="142" spans="2:65" s="263" customFormat="1" ht="16.5" customHeight="1">
      <c r="B142" s="262"/>
      <c r="E142" s="264" t="s">
        <v>5</v>
      </c>
      <c r="F142" s="282" t="s">
        <v>169</v>
      </c>
      <c r="G142" s="283"/>
      <c r="H142" s="283"/>
      <c r="I142" s="283"/>
      <c r="K142" s="267">
        <v>1.5</v>
      </c>
      <c r="R142" s="268"/>
      <c r="T142" s="269"/>
      <c r="AA142" s="270"/>
      <c r="AT142" s="264" t="s">
        <v>145</v>
      </c>
      <c r="AU142" s="264" t="s">
        <v>97</v>
      </c>
      <c r="AV142" s="263" t="s">
        <v>97</v>
      </c>
      <c r="AW142" s="263" t="s">
        <v>33</v>
      </c>
      <c r="AX142" s="263" t="s">
        <v>78</v>
      </c>
      <c r="AY142" s="264" t="s">
        <v>137</v>
      </c>
    </row>
    <row r="143" spans="2:65" s="272" customFormat="1" ht="16.5" customHeight="1">
      <c r="B143" s="271"/>
      <c r="E143" s="273" t="s">
        <v>5</v>
      </c>
      <c r="F143" s="274" t="s">
        <v>147</v>
      </c>
      <c r="G143" s="275"/>
      <c r="H143" s="275"/>
      <c r="I143" s="275"/>
      <c r="K143" s="276">
        <v>1.5</v>
      </c>
      <c r="R143" s="277"/>
      <c r="T143" s="278"/>
      <c r="AA143" s="279"/>
      <c r="AT143" s="273" t="s">
        <v>145</v>
      </c>
      <c r="AU143" s="273" t="s">
        <v>97</v>
      </c>
      <c r="AV143" s="272" t="s">
        <v>142</v>
      </c>
      <c r="AW143" s="272" t="s">
        <v>33</v>
      </c>
      <c r="AX143" s="272" t="s">
        <v>86</v>
      </c>
      <c r="AY143" s="273" t="s">
        <v>137</v>
      </c>
    </row>
    <row r="144" spans="2:65" s="147" customFormat="1" ht="25.5" customHeight="1">
      <c r="B144" s="148"/>
      <c r="C144" s="243" t="s">
        <v>170</v>
      </c>
      <c r="D144" s="243" t="s">
        <v>138</v>
      </c>
      <c r="E144" s="244" t="s">
        <v>171</v>
      </c>
      <c r="F144" s="245" t="s">
        <v>172</v>
      </c>
      <c r="G144" s="245"/>
      <c r="H144" s="245"/>
      <c r="I144" s="245"/>
      <c r="J144" s="246" t="s">
        <v>141</v>
      </c>
      <c r="K144" s="247">
        <v>1.5</v>
      </c>
      <c r="L144" s="299">
        <v>0</v>
      </c>
      <c r="M144" s="299"/>
      <c r="N144" s="248">
        <f>ROUND(L144*K144,2)</f>
        <v>0</v>
      </c>
      <c r="O144" s="248"/>
      <c r="P144" s="248"/>
      <c r="Q144" s="248"/>
      <c r="R144" s="152"/>
      <c r="T144" s="249" t="s">
        <v>5</v>
      </c>
      <c r="U144" s="250" t="s">
        <v>43</v>
      </c>
      <c r="V144" s="251">
        <v>0.47399999999999998</v>
      </c>
      <c r="W144" s="251">
        <f>V144*K144</f>
        <v>0.71099999999999997</v>
      </c>
      <c r="X144" s="251">
        <v>0</v>
      </c>
      <c r="Y144" s="251">
        <f>X144*K144</f>
        <v>0</v>
      </c>
      <c r="Z144" s="251">
        <v>0</v>
      </c>
      <c r="AA144" s="252">
        <f>Z144*K144</f>
        <v>0</v>
      </c>
      <c r="AR144" s="135" t="s">
        <v>142</v>
      </c>
      <c r="AT144" s="135" t="s">
        <v>138</v>
      </c>
      <c r="AU144" s="135" t="s">
        <v>97</v>
      </c>
      <c r="AY144" s="135" t="s">
        <v>137</v>
      </c>
      <c r="BE144" s="253">
        <f>IF(U144="základní",N144,0)</f>
        <v>0</v>
      </c>
      <c r="BF144" s="253">
        <f>IF(U144="snížená",N144,0)</f>
        <v>0</v>
      </c>
      <c r="BG144" s="253">
        <f>IF(U144="zákl. přenesená",N144,0)</f>
        <v>0</v>
      </c>
      <c r="BH144" s="253">
        <f>IF(U144="sníž. přenesená",N144,0)</f>
        <v>0</v>
      </c>
      <c r="BI144" s="253">
        <f>IF(U144="nulová",N144,0)</f>
        <v>0</v>
      </c>
      <c r="BJ144" s="135" t="s">
        <v>86</v>
      </c>
      <c r="BK144" s="253">
        <f>ROUND(L144*K144,2)</f>
        <v>0</v>
      </c>
      <c r="BL144" s="135" t="s">
        <v>142</v>
      </c>
      <c r="BM144" s="135" t="s">
        <v>173</v>
      </c>
    </row>
    <row r="145" spans="2:65" s="147" customFormat="1" ht="25.5" customHeight="1">
      <c r="B145" s="148"/>
      <c r="C145" s="243" t="s">
        <v>174</v>
      </c>
      <c r="D145" s="243" t="s">
        <v>138</v>
      </c>
      <c r="E145" s="244" t="s">
        <v>175</v>
      </c>
      <c r="F145" s="245" t="s">
        <v>176</v>
      </c>
      <c r="G145" s="245"/>
      <c r="H145" s="245"/>
      <c r="I145" s="245"/>
      <c r="J145" s="246" t="s">
        <v>177</v>
      </c>
      <c r="K145" s="247">
        <v>453.9</v>
      </c>
      <c r="L145" s="299">
        <v>0</v>
      </c>
      <c r="M145" s="299"/>
      <c r="N145" s="248">
        <f>ROUND(L145*K145,2)</f>
        <v>0</v>
      </c>
      <c r="O145" s="248"/>
      <c r="P145" s="248"/>
      <c r="Q145" s="248"/>
      <c r="R145" s="152"/>
      <c r="T145" s="249" t="s">
        <v>5</v>
      </c>
      <c r="U145" s="250" t="s">
        <v>43</v>
      </c>
      <c r="V145" s="251">
        <v>0.23599999999999999</v>
      </c>
      <c r="W145" s="251">
        <f>V145*K145</f>
        <v>107.12039999999999</v>
      </c>
      <c r="X145" s="251">
        <v>8.4000000000000003E-4</v>
      </c>
      <c r="Y145" s="251">
        <f>X145*K145</f>
        <v>0.381276</v>
      </c>
      <c r="Z145" s="251">
        <v>0</v>
      </c>
      <c r="AA145" s="252">
        <f>Z145*K145</f>
        <v>0</v>
      </c>
      <c r="AR145" s="135" t="s">
        <v>142</v>
      </c>
      <c r="AT145" s="135" t="s">
        <v>138</v>
      </c>
      <c r="AU145" s="135" t="s">
        <v>97</v>
      </c>
      <c r="AY145" s="135" t="s">
        <v>137</v>
      </c>
      <c r="BE145" s="253">
        <f>IF(U145="základní",N145,0)</f>
        <v>0</v>
      </c>
      <c r="BF145" s="253">
        <f>IF(U145="snížená",N145,0)</f>
        <v>0</v>
      </c>
      <c r="BG145" s="253">
        <f>IF(U145="zákl. přenesená",N145,0)</f>
        <v>0</v>
      </c>
      <c r="BH145" s="253">
        <f>IF(U145="sníž. přenesená",N145,0)</f>
        <v>0</v>
      </c>
      <c r="BI145" s="253">
        <f>IF(U145="nulová",N145,0)</f>
        <v>0</v>
      </c>
      <c r="BJ145" s="135" t="s">
        <v>86</v>
      </c>
      <c r="BK145" s="253">
        <f>ROUND(L145*K145,2)</f>
        <v>0</v>
      </c>
      <c r="BL145" s="135" t="s">
        <v>142</v>
      </c>
      <c r="BM145" s="135" t="s">
        <v>178</v>
      </c>
    </row>
    <row r="146" spans="2:65" s="255" customFormat="1" ht="16.5" customHeight="1">
      <c r="B146" s="254"/>
      <c r="E146" s="256" t="s">
        <v>5</v>
      </c>
      <c r="F146" s="257" t="s">
        <v>155</v>
      </c>
      <c r="G146" s="258"/>
      <c r="H146" s="258"/>
      <c r="I146" s="258"/>
      <c r="K146" s="256" t="s">
        <v>5</v>
      </c>
      <c r="R146" s="259"/>
      <c r="T146" s="260"/>
      <c r="AA146" s="261"/>
      <c r="AT146" s="256" t="s">
        <v>145</v>
      </c>
      <c r="AU146" s="256" t="s">
        <v>97</v>
      </c>
      <c r="AV146" s="255" t="s">
        <v>86</v>
      </c>
      <c r="AW146" s="255" t="s">
        <v>33</v>
      </c>
      <c r="AX146" s="255" t="s">
        <v>78</v>
      </c>
      <c r="AY146" s="256" t="s">
        <v>137</v>
      </c>
    </row>
    <row r="147" spans="2:65" s="263" customFormat="1" ht="16.5" customHeight="1">
      <c r="B147" s="262"/>
      <c r="E147" s="264" t="s">
        <v>5</v>
      </c>
      <c r="F147" s="265" t="s">
        <v>179</v>
      </c>
      <c r="G147" s="266"/>
      <c r="H147" s="266"/>
      <c r="I147" s="266"/>
      <c r="K147" s="267">
        <v>105</v>
      </c>
      <c r="R147" s="268"/>
      <c r="T147" s="269"/>
      <c r="AA147" s="270"/>
      <c r="AT147" s="264" t="s">
        <v>145</v>
      </c>
      <c r="AU147" s="264" t="s">
        <v>97</v>
      </c>
      <c r="AV147" s="263" t="s">
        <v>97</v>
      </c>
      <c r="AW147" s="263" t="s">
        <v>33</v>
      </c>
      <c r="AX147" s="263" t="s">
        <v>78</v>
      </c>
      <c r="AY147" s="264" t="s">
        <v>137</v>
      </c>
    </row>
    <row r="148" spans="2:65" s="263" customFormat="1" ht="16.5" customHeight="1">
      <c r="B148" s="262"/>
      <c r="E148" s="264" t="s">
        <v>5</v>
      </c>
      <c r="F148" s="265" t="s">
        <v>180</v>
      </c>
      <c r="G148" s="266"/>
      <c r="H148" s="266"/>
      <c r="I148" s="266"/>
      <c r="K148" s="267">
        <v>4.5</v>
      </c>
      <c r="R148" s="268"/>
      <c r="T148" s="269"/>
      <c r="AA148" s="270"/>
      <c r="AT148" s="264" t="s">
        <v>145</v>
      </c>
      <c r="AU148" s="264" t="s">
        <v>97</v>
      </c>
      <c r="AV148" s="263" t="s">
        <v>97</v>
      </c>
      <c r="AW148" s="263" t="s">
        <v>33</v>
      </c>
      <c r="AX148" s="263" t="s">
        <v>78</v>
      </c>
      <c r="AY148" s="264" t="s">
        <v>137</v>
      </c>
    </row>
    <row r="149" spans="2:65" s="255" customFormat="1" ht="16.5" customHeight="1">
      <c r="B149" s="254"/>
      <c r="E149" s="256" t="s">
        <v>5</v>
      </c>
      <c r="F149" s="280" t="s">
        <v>181</v>
      </c>
      <c r="G149" s="281"/>
      <c r="H149" s="281"/>
      <c r="I149" s="281"/>
      <c r="K149" s="256" t="s">
        <v>5</v>
      </c>
      <c r="R149" s="259"/>
      <c r="T149" s="260"/>
      <c r="AA149" s="261"/>
      <c r="AT149" s="256" t="s">
        <v>145</v>
      </c>
      <c r="AU149" s="256" t="s">
        <v>97</v>
      </c>
      <c r="AV149" s="255" t="s">
        <v>86</v>
      </c>
      <c r="AW149" s="255" t="s">
        <v>33</v>
      </c>
      <c r="AX149" s="255" t="s">
        <v>78</v>
      </c>
      <c r="AY149" s="256" t="s">
        <v>137</v>
      </c>
    </row>
    <row r="150" spans="2:65" s="263" customFormat="1" ht="16.5" customHeight="1">
      <c r="B150" s="262"/>
      <c r="E150" s="264" t="s">
        <v>5</v>
      </c>
      <c r="F150" s="265" t="s">
        <v>179</v>
      </c>
      <c r="G150" s="266"/>
      <c r="H150" s="266"/>
      <c r="I150" s="266"/>
      <c r="K150" s="267">
        <v>105</v>
      </c>
      <c r="R150" s="268"/>
      <c r="T150" s="269"/>
      <c r="AA150" s="270"/>
      <c r="AT150" s="264" t="s">
        <v>145</v>
      </c>
      <c r="AU150" s="264" t="s">
        <v>97</v>
      </c>
      <c r="AV150" s="263" t="s">
        <v>97</v>
      </c>
      <c r="AW150" s="263" t="s">
        <v>33</v>
      </c>
      <c r="AX150" s="263" t="s">
        <v>78</v>
      </c>
      <c r="AY150" s="264" t="s">
        <v>137</v>
      </c>
    </row>
    <row r="151" spans="2:65" s="255" customFormat="1" ht="16.5" customHeight="1">
      <c r="B151" s="254"/>
      <c r="E151" s="256" t="s">
        <v>5</v>
      </c>
      <c r="F151" s="280" t="s">
        <v>158</v>
      </c>
      <c r="G151" s="281"/>
      <c r="H151" s="281"/>
      <c r="I151" s="281"/>
      <c r="K151" s="256" t="s">
        <v>5</v>
      </c>
      <c r="R151" s="259"/>
      <c r="T151" s="260"/>
      <c r="AA151" s="261"/>
      <c r="AT151" s="256" t="s">
        <v>145</v>
      </c>
      <c r="AU151" s="256" t="s">
        <v>97</v>
      </c>
      <c r="AV151" s="255" t="s">
        <v>86</v>
      </c>
      <c r="AW151" s="255" t="s">
        <v>33</v>
      </c>
      <c r="AX151" s="255" t="s">
        <v>78</v>
      </c>
      <c r="AY151" s="256" t="s">
        <v>137</v>
      </c>
    </row>
    <row r="152" spans="2:65" s="263" customFormat="1" ht="16.5" customHeight="1">
      <c r="B152" s="262"/>
      <c r="E152" s="264" t="s">
        <v>5</v>
      </c>
      <c r="F152" s="265" t="s">
        <v>182</v>
      </c>
      <c r="G152" s="266"/>
      <c r="H152" s="266"/>
      <c r="I152" s="266"/>
      <c r="K152" s="267">
        <v>94.5</v>
      </c>
      <c r="R152" s="268"/>
      <c r="T152" s="269"/>
      <c r="AA152" s="270"/>
      <c r="AT152" s="264" t="s">
        <v>145</v>
      </c>
      <c r="AU152" s="264" t="s">
        <v>97</v>
      </c>
      <c r="AV152" s="263" t="s">
        <v>97</v>
      </c>
      <c r="AW152" s="263" t="s">
        <v>33</v>
      </c>
      <c r="AX152" s="263" t="s">
        <v>78</v>
      </c>
      <c r="AY152" s="264" t="s">
        <v>137</v>
      </c>
    </row>
    <row r="153" spans="2:65" s="255" customFormat="1" ht="16.5" customHeight="1">
      <c r="B153" s="254"/>
      <c r="E153" s="256" t="s">
        <v>5</v>
      </c>
      <c r="F153" s="280" t="s">
        <v>160</v>
      </c>
      <c r="G153" s="281"/>
      <c r="H153" s="281"/>
      <c r="I153" s="281"/>
      <c r="K153" s="256" t="s">
        <v>5</v>
      </c>
      <c r="R153" s="259"/>
      <c r="T153" s="260"/>
      <c r="AA153" s="261"/>
      <c r="AT153" s="256" t="s">
        <v>145</v>
      </c>
      <c r="AU153" s="256" t="s">
        <v>97</v>
      </c>
      <c r="AV153" s="255" t="s">
        <v>86</v>
      </c>
      <c r="AW153" s="255" t="s">
        <v>33</v>
      </c>
      <c r="AX153" s="255" t="s">
        <v>78</v>
      </c>
      <c r="AY153" s="256" t="s">
        <v>137</v>
      </c>
    </row>
    <row r="154" spans="2:65" s="263" customFormat="1" ht="16.5" customHeight="1">
      <c r="B154" s="262"/>
      <c r="E154" s="264" t="s">
        <v>5</v>
      </c>
      <c r="F154" s="265" t="s">
        <v>183</v>
      </c>
      <c r="G154" s="266"/>
      <c r="H154" s="266"/>
      <c r="I154" s="266"/>
      <c r="K154" s="267">
        <v>144.9</v>
      </c>
      <c r="R154" s="268"/>
      <c r="T154" s="269"/>
      <c r="AA154" s="270"/>
      <c r="AT154" s="264" t="s">
        <v>145</v>
      </c>
      <c r="AU154" s="264" t="s">
        <v>97</v>
      </c>
      <c r="AV154" s="263" t="s">
        <v>97</v>
      </c>
      <c r="AW154" s="263" t="s">
        <v>33</v>
      </c>
      <c r="AX154" s="263" t="s">
        <v>78</v>
      </c>
      <c r="AY154" s="264" t="s">
        <v>137</v>
      </c>
    </row>
    <row r="155" spans="2:65" s="272" customFormat="1" ht="16.5" customHeight="1">
      <c r="B155" s="271"/>
      <c r="E155" s="273" t="s">
        <v>5</v>
      </c>
      <c r="F155" s="274" t="s">
        <v>147</v>
      </c>
      <c r="G155" s="275"/>
      <c r="H155" s="275"/>
      <c r="I155" s="275"/>
      <c r="K155" s="276">
        <v>453.9</v>
      </c>
      <c r="R155" s="277"/>
      <c r="T155" s="278"/>
      <c r="AA155" s="279"/>
      <c r="AT155" s="273" t="s">
        <v>145</v>
      </c>
      <c r="AU155" s="273" t="s">
        <v>97</v>
      </c>
      <c r="AV155" s="272" t="s">
        <v>142</v>
      </c>
      <c r="AW155" s="272" t="s">
        <v>33</v>
      </c>
      <c r="AX155" s="272" t="s">
        <v>86</v>
      </c>
      <c r="AY155" s="273" t="s">
        <v>137</v>
      </c>
    </row>
    <row r="156" spans="2:65" s="147" customFormat="1" ht="25.5" customHeight="1">
      <c r="B156" s="148"/>
      <c r="C156" s="243" t="s">
        <v>184</v>
      </c>
      <c r="D156" s="243" t="s">
        <v>138</v>
      </c>
      <c r="E156" s="244" t="s">
        <v>185</v>
      </c>
      <c r="F156" s="245" t="s">
        <v>186</v>
      </c>
      <c r="G156" s="245"/>
      <c r="H156" s="245"/>
      <c r="I156" s="245"/>
      <c r="J156" s="246" t="s">
        <v>177</v>
      </c>
      <c r="K156" s="247">
        <v>453.9</v>
      </c>
      <c r="L156" s="299">
        <v>0</v>
      </c>
      <c r="M156" s="299"/>
      <c r="N156" s="248">
        <f>ROUND(L156*K156,2)</f>
        <v>0</v>
      </c>
      <c r="O156" s="248"/>
      <c r="P156" s="248"/>
      <c r="Q156" s="248"/>
      <c r="R156" s="152"/>
      <c r="T156" s="249" t="s">
        <v>5</v>
      </c>
      <c r="U156" s="250" t="s">
        <v>43</v>
      </c>
      <c r="V156" s="251">
        <v>7.0000000000000007E-2</v>
      </c>
      <c r="W156" s="251">
        <f>V156*K156</f>
        <v>31.773</v>
      </c>
      <c r="X156" s="251">
        <v>0</v>
      </c>
      <c r="Y156" s="251">
        <f>X156*K156</f>
        <v>0</v>
      </c>
      <c r="Z156" s="251">
        <v>0</v>
      </c>
      <c r="AA156" s="252">
        <f>Z156*K156</f>
        <v>0</v>
      </c>
      <c r="AR156" s="135" t="s">
        <v>142</v>
      </c>
      <c r="AT156" s="135" t="s">
        <v>138</v>
      </c>
      <c r="AU156" s="135" t="s">
        <v>97</v>
      </c>
      <c r="AY156" s="135" t="s">
        <v>137</v>
      </c>
      <c r="BE156" s="253">
        <f>IF(U156="základní",N156,0)</f>
        <v>0</v>
      </c>
      <c r="BF156" s="253">
        <f>IF(U156="snížená",N156,0)</f>
        <v>0</v>
      </c>
      <c r="BG156" s="253">
        <f>IF(U156="zákl. přenesená",N156,0)</f>
        <v>0</v>
      </c>
      <c r="BH156" s="253">
        <f>IF(U156="sníž. přenesená",N156,0)</f>
        <v>0</v>
      </c>
      <c r="BI156" s="253">
        <f>IF(U156="nulová",N156,0)</f>
        <v>0</v>
      </c>
      <c r="BJ156" s="135" t="s">
        <v>86</v>
      </c>
      <c r="BK156" s="253">
        <f>ROUND(L156*K156,2)</f>
        <v>0</v>
      </c>
      <c r="BL156" s="135" t="s">
        <v>142</v>
      </c>
      <c r="BM156" s="135" t="s">
        <v>187</v>
      </c>
    </row>
    <row r="157" spans="2:65" s="147" customFormat="1" ht="25.5" customHeight="1">
      <c r="B157" s="148"/>
      <c r="C157" s="243" t="s">
        <v>188</v>
      </c>
      <c r="D157" s="243" t="s">
        <v>138</v>
      </c>
      <c r="E157" s="244" t="s">
        <v>189</v>
      </c>
      <c r="F157" s="245" t="s">
        <v>190</v>
      </c>
      <c r="G157" s="245"/>
      <c r="H157" s="245"/>
      <c r="I157" s="245"/>
      <c r="J157" s="246" t="s">
        <v>141</v>
      </c>
      <c r="K157" s="247">
        <v>192.96</v>
      </c>
      <c r="L157" s="299">
        <v>0</v>
      </c>
      <c r="M157" s="299"/>
      <c r="N157" s="248">
        <f>ROUND(L157*K157,2)</f>
        <v>0</v>
      </c>
      <c r="O157" s="248"/>
      <c r="P157" s="248"/>
      <c r="Q157" s="248"/>
      <c r="R157" s="152"/>
      <c r="T157" s="249" t="s">
        <v>5</v>
      </c>
      <c r="U157" s="250" t="s">
        <v>43</v>
      </c>
      <c r="V157" s="251">
        <v>0.34499999999999997</v>
      </c>
      <c r="W157" s="251">
        <f>V157*K157</f>
        <v>66.571200000000005</v>
      </c>
      <c r="X157" s="251">
        <v>0</v>
      </c>
      <c r="Y157" s="251">
        <f>X157*K157</f>
        <v>0</v>
      </c>
      <c r="Z157" s="251">
        <v>0</v>
      </c>
      <c r="AA157" s="252">
        <f>Z157*K157</f>
        <v>0</v>
      </c>
      <c r="AR157" s="135" t="s">
        <v>142</v>
      </c>
      <c r="AT157" s="135" t="s">
        <v>138</v>
      </c>
      <c r="AU157" s="135" t="s">
        <v>97</v>
      </c>
      <c r="AY157" s="135" t="s">
        <v>137</v>
      </c>
      <c r="BE157" s="253">
        <f>IF(U157="základní",N157,0)</f>
        <v>0</v>
      </c>
      <c r="BF157" s="253">
        <f>IF(U157="snížená",N157,0)</f>
        <v>0</v>
      </c>
      <c r="BG157" s="253">
        <f>IF(U157="zákl. přenesená",N157,0)</f>
        <v>0</v>
      </c>
      <c r="BH157" s="253">
        <f>IF(U157="sníž. přenesená",N157,0)</f>
        <v>0</v>
      </c>
      <c r="BI157" s="253">
        <f>IF(U157="nulová",N157,0)</f>
        <v>0</v>
      </c>
      <c r="BJ157" s="135" t="s">
        <v>86</v>
      </c>
      <c r="BK157" s="253">
        <f>ROUND(L157*K157,2)</f>
        <v>0</v>
      </c>
      <c r="BL157" s="135" t="s">
        <v>142</v>
      </c>
      <c r="BM157" s="135" t="s">
        <v>191</v>
      </c>
    </row>
    <row r="158" spans="2:65" s="263" customFormat="1" ht="16.5" customHeight="1">
      <c r="B158" s="262"/>
      <c r="E158" s="264" t="s">
        <v>5</v>
      </c>
      <c r="F158" s="282" t="s">
        <v>192</v>
      </c>
      <c r="G158" s="283"/>
      <c r="H158" s="283"/>
      <c r="I158" s="283"/>
      <c r="K158" s="267">
        <v>192.96</v>
      </c>
      <c r="R158" s="268"/>
      <c r="T158" s="269"/>
      <c r="AA158" s="270"/>
      <c r="AT158" s="264" t="s">
        <v>145</v>
      </c>
      <c r="AU158" s="264" t="s">
        <v>97</v>
      </c>
      <c r="AV158" s="263" t="s">
        <v>97</v>
      </c>
      <c r="AW158" s="263" t="s">
        <v>33</v>
      </c>
      <c r="AX158" s="263" t="s">
        <v>78</v>
      </c>
      <c r="AY158" s="264" t="s">
        <v>137</v>
      </c>
    </row>
    <row r="159" spans="2:65" s="272" customFormat="1" ht="16.5" customHeight="1">
      <c r="B159" s="271"/>
      <c r="E159" s="273" t="s">
        <v>5</v>
      </c>
      <c r="F159" s="274" t="s">
        <v>147</v>
      </c>
      <c r="G159" s="275"/>
      <c r="H159" s="275"/>
      <c r="I159" s="275"/>
      <c r="K159" s="276">
        <v>192.96</v>
      </c>
      <c r="R159" s="277"/>
      <c r="T159" s="278"/>
      <c r="AA159" s="279"/>
      <c r="AT159" s="273" t="s">
        <v>145</v>
      </c>
      <c r="AU159" s="273" t="s">
        <v>97</v>
      </c>
      <c r="AV159" s="272" t="s">
        <v>142</v>
      </c>
      <c r="AW159" s="272" t="s">
        <v>33</v>
      </c>
      <c r="AX159" s="272" t="s">
        <v>86</v>
      </c>
      <c r="AY159" s="273" t="s">
        <v>137</v>
      </c>
    </row>
    <row r="160" spans="2:65" s="147" customFormat="1" ht="25.5" customHeight="1">
      <c r="B160" s="148"/>
      <c r="C160" s="243" t="s">
        <v>193</v>
      </c>
      <c r="D160" s="243" t="s">
        <v>138</v>
      </c>
      <c r="E160" s="244" t="s">
        <v>194</v>
      </c>
      <c r="F160" s="245" t="s">
        <v>195</v>
      </c>
      <c r="G160" s="245"/>
      <c r="H160" s="245"/>
      <c r="I160" s="245"/>
      <c r="J160" s="246" t="s">
        <v>141</v>
      </c>
      <c r="K160" s="247">
        <v>282.35000000000002</v>
      </c>
      <c r="L160" s="299">
        <v>0</v>
      </c>
      <c r="M160" s="299"/>
      <c r="N160" s="248">
        <f>ROUND(L160*K160,2)</f>
        <v>0</v>
      </c>
      <c r="O160" s="248"/>
      <c r="P160" s="248"/>
      <c r="Q160" s="248"/>
      <c r="R160" s="152"/>
      <c r="T160" s="249" t="s">
        <v>5</v>
      </c>
      <c r="U160" s="250" t="s">
        <v>43</v>
      </c>
      <c r="V160" s="251">
        <v>8.6999999999999994E-2</v>
      </c>
      <c r="W160" s="251">
        <f>V160*K160</f>
        <v>24.564450000000001</v>
      </c>
      <c r="X160" s="251">
        <v>0</v>
      </c>
      <c r="Y160" s="251">
        <f>X160*K160</f>
        <v>0</v>
      </c>
      <c r="Z160" s="251">
        <v>0</v>
      </c>
      <c r="AA160" s="252">
        <f>Z160*K160</f>
        <v>0</v>
      </c>
      <c r="AR160" s="135" t="s">
        <v>142</v>
      </c>
      <c r="AT160" s="135" t="s">
        <v>138</v>
      </c>
      <c r="AU160" s="135" t="s">
        <v>97</v>
      </c>
      <c r="AY160" s="135" t="s">
        <v>137</v>
      </c>
      <c r="BE160" s="253">
        <f>IF(U160="základní",N160,0)</f>
        <v>0</v>
      </c>
      <c r="BF160" s="253">
        <f>IF(U160="snížená",N160,0)</f>
        <v>0</v>
      </c>
      <c r="BG160" s="253">
        <f>IF(U160="zákl. přenesená",N160,0)</f>
        <v>0</v>
      </c>
      <c r="BH160" s="253">
        <f>IF(U160="sníž. přenesená",N160,0)</f>
        <v>0</v>
      </c>
      <c r="BI160" s="253">
        <f>IF(U160="nulová",N160,0)</f>
        <v>0</v>
      </c>
      <c r="BJ160" s="135" t="s">
        <v>86</v>
      </c>
      <c r="BK160" s="253">
        <f>ROUND(L160*K160,2)</f>
        <v>0</v>
      </c>
      <c r="BL160" s="135" t="s">
        <v>142</v>
      </c>
      <c r="BM160" s="135" t="s">
        <v>196</v>
      </c>
    </row>
    <row r="161" spans="2:65" s="255" customFormat="1" ht="16.5" customHeight="1">
      <c r="B161" s="254"/>
      <c r="E161" s="256" t="s">
        <v>5</v>
      </c>
      <c r="F161" s="257" t="s">
        <v>197</v>
      </c>
      <c r="G161" s="258"/>
      <c r="H161" s="258"/>
      <c r="I161" s="258"/>
      <c r="K161" s="256" t="s">
        <v>5</v>
      </c>
      <c r="R161" s="259"/>
      <c r="T161" s="260"/>
      <c r="AA161" s="261"/>
      <c r="AT161" s="256" t="s">
        <v>145</v>
      </c>
      <c r="AU161" s="256" t="s">
        <v>97</v>
      </c>
      <c r="AV161" s="255" t="s">
        <v>86</v>
      </c>
      <c r="AW161" s="255" t="s">
        <v>33</v>
      </c>
      <c r="AX161" s="255" t="s">
        <v>78</v>
      </c>
      <c r="AY161" s="256" t="s">
        <v>137</v>
      </c>
    </row>
    <row r="162" spans="2:65" s="263" customFormat="1" ht="16.5" customHeight="1">
      <c r="B162" s="262"/>
      <c r="E162" s="264" t="s">
        <v>5</v>
      </c>
      <c r="F162" s="265" t="s">
        <v>198</v>
      </c>
      <c r="G162" s="266"/>
      <c r="H162" s="266"/>
      <c r="I162" s="266"/>
      <c r="K162" s="267">
        <v>192.96</v>
      </c>
      <c r="R162" s="268"/>
      <c r="T162" s="269"/>
      <c r="AA162" s="270"/>
      <c r="AT162" s="264" t="s">
        <v>145</v>
      </c>
      <c r="AU162" s="264" t="s">
        <v>97</v>
      </c>
      <c r="AV162" s="263" t="s">
        <v>97</v>
      </c>
      <c r="AW162" s="263" t="s">
        <v>33</v>
      </c>
      <c r="AX162" s="263" t="s">
        <v>78</v>
      </c>
      <c r="AY162" s="264" t="s">
        <v>137</v>
      </c>
    </row>
    <row r="163" spans="2:65" s="255" customFormat="1" ht="16.5" customHeight="1">
      <c r="B163" s="254"/>
      <c r="E163" s="256" t="s">
        <v>5</v>
      </c>
      <c r="F163" s="280" t="s">
        <v>199</v>
      </c>
      <c r="G163" s="281"/>
      <c r="H163" s="281"/>
      <c r="I163" s="281"/>
      <c r="K163" s="256" t="s">
        <v>5</v>
      </c>
      <c r="R163" s="259"/>
      <c r="T163" s="260"/>
      <c r="AA163" s="261"/>
      <c r="AT163" s="256" t="s">
        <v>145</v>
      </c>
      <c r="AU163" s="256" t="s">
        <v>97</v>
      </c>
      <c r="AV163" s="255" t="s">
        <v>86</v>
      </c>
      <c r="AW163" s="255" t="s">
        <v>33</v>
      </c>
      <c r="AX163" s="255" t="s">
        <v>78</v>
      </c>
      <c r="AY163" s="256" t="s">
        <v>137</v>
      </c>
    </row>
    <row r="164" spans="2:65" s="263" customFormat="1" ht="16.5" customHeight="1">
      <c r="B164" s="262"/>
      <c r="E164" s="264" t="s">
        <v>5</v>
      </c>
      <c r="F164" s="265" t="s">
        <v>200</v>
      </c>
      <c r="G164" s="266"/>
      <c r="H164" s="266"/>
      <c r="I164" s="266"/>
      <c r="K164" s="267">
        <v>89.39</v>
      </c>
      <c r="R164" s="268"/>
      <c r="T164" s="269"/>
      <c r="AA164" s="270"/>
      <c r="AT164" s="264" t="s">
        <v>145</v>
      </c>
      <c r="AU164" s="264" t="s">
        <v>97</v>
      </c>
      <c r="AV164" s="263" t="s">
        <v>97</v>
      </c>
      <c r="AW164" s="263" t="s">
        <v>33</v>
      </c>
      <c r="AX164" s="263" t="s">
        <v>78</v>
      </c>
      <c r="AY164" s="264" t="s">
        <v>137</v>
      </c>
    </row>
    <row r="165" spans="2:65" s="272" customFormat="1" ht="16.5" customHeight="1">
      <c r="B165" s="271"/>
      <c r="E165" s="273" t="s">
        <v>5</v>
      </c>
      <c r="F165" s="274" t="s">
        <v>147</v>
      </c>
      <c r="G165" s="275"/>
      <c r="H165" s="275"/>
      <c r="I165" s="275"/>
      <c r="K165" s="276">
        <v>282.35000000000002</v>
      </c>
      <c r="R165" s="277"/>
      <c r="T165" s="278"/>
      <c r="AA165" s="279"/>
      <c r="AT165" s="273" t="s">
        <v>145</v>
      </c>
      <c r="AU165" s="273" t="s">
        <v>97</v>
      </c>
      <c r="AV165" s="272" t="s">
        <v>142</v>
      </c>
      <c r="AW165" s="272" t="s">
        <v>33</v>
      </c>
      <c r="AX165" s="272" t="s">
        <v>86</v>
      </c>
      <c r="AY165" s="273" t="s">
        <v>137</v>
      </c>
    </row>
    <row r="166" spans="2:65" s="147" customFormat="1" ht="25.5" customHeight="1">
      <c r="B166" s="148"/>
      <c r="C166" s="243" t="s">
        <v>201</v>
      </c>
      <c r="D166" s="243" t="s">
        <v>138</v>
      </c>
      <c r="E166" s="244" t="s">
        <v>202</v>
      </c>
      <c r="F166" s="245" t="s">
        <v>203</v>
      </c>
      <c r="G166" s="245"/>
      <c r="H166" s="245"/>
      <c r="I166" s="245"/>
      <c r="J166" s="246" t="s">
        <v>141</v>
      </c>
      <c r="K166" s="247">
        <v>103.23</v>
      </c>
      <c r="L166" s="299">
        <v>0</v>
      </c>
      <c r="M166" s="299"/>
      <c r="N166" s="248">
        <f>ROUND(L166*K166,2)</f>
        <v>0</v>
      </c>
      <c r="O166" s="248"/>
      <c r="P166" s="248"/>
      <c r="Q166" s="248"/>
      <c r="R166" s="152"/>
      <c r="T166" s="249" t="s">
        <v>5</v>
      </c>
      <c r="U166" s="250" t="s">
        <v>43</v>
      </c>
      <c r="V166" s="251">
        <v>8.3000000000000004E-2</v>
      </c>
      <c r="W166" s="251">
        <f>V166*K166</f>
        <v>8.5680900000000015</v>
      </c>
      <c r="X166" s="251">
        <v>0</v>
      </c>
      <c r="Y166" s="251">
        <f>X166*K166</f>
        <v>0</v>
      </c>
      <c r="Z166" s="251">
        <v>0</v>
      </c>
      <c r="AA166" s="252">
        <f>Z166*K166</f>
        <v>0</v>
      </c>
      <c r="AR166" s="135" t="s">
        <v>142</v>
      </c>
      <c r="AT166" s="135" t="s">
        <v>138</v>
      </c>
      <c r="AU166" s="135" t="s">
        <v>97</v>
      </c>
      <c r="AY166" s="135" t="s">
        <v>137</v>
      </c>
      <c r="BE166" s="253">
        <f>IF(U166="základní",N166,0)</f>
        <v>0</v>
      </c>
      <c r="BF166" s="253">
        <f>IF(U166="snížená",N166,0)</f>
        <v>0</v>
      </c>
      <c r="BG166" s="253">
        <f>IF(U166="zákl. přenesená",N166,0)</f>
        <v>0</v>
      </c>
      <c r="BH166" s="253">
        <f>IF(U166="sníž. přenesená",N166,0)</f>
        <v>0</v>
      </c>
      <c r="BI166" s="253">
        <f>IF(U166="nulová",N166,0)</f>
        <v>0</v>
      </c>
      <c r="BJ166" s="135" t="s">
        <v>86</v>
      </c>
      <c r="BK166" s="253">
        <f>ROUND(L166*K166,2)</f>
        <v>0</v>
      </c>
      <c r="BL166" s="135" t="s">
        <v>142</v>
      </c>
      <c r="BM166" s="135" t="s">
        <v>204</v>
      </c>
    </row>
    <row r="167" spans="2:65" s="255" customFormat="1" ht="16.5" customHeight="1">
      <c r="B167" s="254"/>
      <c r="E167" s="256" t="s">
        <v>5</v>
      </c>
      <c r="F167" s="257" t="s">
        <v>205</v>
      </c>
      <c r="G167" s="258"/>
      <c r="H167" s="258"/>
      <c r="I167" s="258"/>
      <c r="K167" s="256" t="s">
        <v>5</v>
      </c>
      <c r="R167" s="259"/>
      <c r="T167" s="260"/>
      <c r="AA167" s="261"/>
      <c r="AT167" s="256" t="s">
        <v>145</v>
      </c>
      <c r="AU167" s="256" t="s">
        <v>97</v>
      </c>
      <c r="AV167" s="255" t="s">
        <v>86</v>
      </c>
      <c r="AW167" s="255" t="s">
        <v>33</v>
      </c>
      <c r="AX167" s="255" t="s">
        <v>78</v>
      </c>
      <c r="AY167" s="256" t="s">
        <v>137</v>
      </c>
    </row>
    <row r="168" spans="2:65" s="263" customFormat="1" ht="16.5" customHeight="1">
      <c r="B168" s="262"/>
      <c r="E168" s="264" t="s">
        <v>5</v>
      </c>
      <c r="F168" s="265" t="s">
        <v>206</v>
      </c>
      <c r="G168" s="266"/>
      <c r="H168" s="266"/>
      <c r="I168" s="266"/>
      <c r="K168" s="267">
        <v>103.23</v>
      </c>
      <c r="R168" s="268"/>
      <c r="T168" s="269"/>
      <c r="AA168" s="270"/>
      <c r="AT168" s="264" t="s">
        <v>145</v>
      </c>
      <c r="AU168" s="264" t="s">
        <v>97</v>
      </c>
      <c r="AV168" s="263" t="s">
        <v>97</v>
      </c>
      <c r="AW168" s="263" t="s">
        <v>33</v>
      </c>
      <c r="AX168" s="263" t="s">
        <v>78</v>
      </c>
      <c r="AY168" s="264" t="s">
        <v>137</v>
      </c>
    </row>
    <row r="169" spans="2:65" s="272" customFormat="1" ht="16.5" customHeight="1">
      <c r="B169" s="271"/>
      <c r="E169" s="273" t="s">
        <v>5</v>
      </c>
      <c r="F169" s="274" t="s">
        <v>147</v>
      </c>
      <c r="G169" s="275"/>
      <c r="H169" s="275"/>
      <c r="I169" s="275"/>
      <c r="K169" s="276">
        <v>103.23</v>
      </c>
      <c r="R169" s="277"/>
      <c r="T169" s="278"/>
      <c r="AA169" s="279"/>
      <c r="AT169" s="273" t="s">
        <v>145</v>
      </c>
      <c r="AU169" s="273" t="s">
        <v>97</v>
      </c>
      <c r="AV169" s="272" t="s">
        <v>142</v>
      </c>
      <c r="AW169" s="272" t="s">
        <v>33</v>
      </c>
      <c r="AX169" s="272" t="s">
        <v>86</v>
      </c>
      <c r="AY169" s="273" t="s">
        <v>137</v>
      </c>
    </row>
    <row r="170" spans="2:65" s="147" customFormat="1" ht="16.5" customHeight="1">
      <c r="B170" s="148"/>
      <c r="C170" s="243" t="s">
        <v>207</v>
      </c>
      <c r="D170" s="243" t="s">
        <v>138</v>
      </c>
      <c r="E170" s="244" t="s">
        <v>208</v>
      </c>
      <c r="F170" s="245" t="s">
        <v>209</v>
      </c>
      <c r="G170" s="245"/>
      <c r="H170" s="245"/>
      <c r="I170" s="245"/>
      <c r="J170" s="246" t="s">
        <v>141</v>
      </c>
      <c r="K170" s="247">
        <v>103.23</v>
      </c>
      <c r="L170" s="299">
        <v>0</v>
      </c>
      <c r="M170" s="299"/>
      <c r="N170" s="248">
        <f>ROUND(L170*K170,2)</f>
        <v>0</v>
      </c>
      <c r="O170" s="248"/>
      <c r="P170" s="248"/>
      <c r="Q170" s="248"/>
      <c r="R170" s="152"/>
      <c r="T170" s="249" t="s">
        <v>5</v>
      </c>
      <c r="U170" s="250" t="s">
        <v>43</v>
      </c>
      <c r="V170" s="251">
        <v>8.9999999999999993E-3</v>
      </c>
      <c r="W170" s="251">
        <f>V170*K170</f>
        <v>0.92906999999999995</v>
      </c>
      <c r="X170" s="251">
        <v>0</v>
      </c>
      <c r="Y170" s="251">
        <f>X170*K170</f>
        <v>0</v>
      </c>
      <c r="Z170" s="251">
        <v>0</v>
      </c>
      <c r="AA170" s="252">
        <f>Z170*K170</f>
        <v>0</v>
      </c>
      <c r="AR170" s="135" t="s">
        <v>142</v>
      </c>
      <c r="AT170" s="135" t="s">
        <v>138</v>
      </c>
      <c r="AU170" s="135" t="s">
        <v>97</v>
      </c>
      <c r="AY170" s="135" t="s">
        <v>137</v>
      </c>
      <c r="BE170" s="253">
        <f>IF(U170="základní",N170,0)</f>
        <v>0</v>
      </c>
      <c r="BF170" s="253">
        <f>IF(U170="snížená",N170,0)</f>
        <v>0</v>
      </c>
      <c r="BG170" s="253">
        <f>IF(U170="zákl. přenesená",N170,0)</f>
        <v>0</v>
      </c>
      <c r="BH170" s="253">
        <f>IF(U170="sníž. přenesená",N170,0)</f>
        <v>0</v>
      </c>
      <c r="BI170" s="253">
        <f>IF(U170="nulová",N170,0)</f>
        <v>0</v>
      </c>
      <c r="BJ170" s="135" t="s">
        <v>86</v>
      </c>
      <c r="BK170" s="253">
        <f>ROUND(L170*K170,2)</f>
        <v>0</v>
      </c>
      <c r="BL170" s="135" t="s">
        <v>142</v>
      </c>
      <c r="BM170" s="135" t="s">
        <v>210</v>
      </c>
    </row>
    <row r="171" spans="2:65" s="147" customFormat="1" ht="25.5" customHeight="1">
      <c r="B171" s="148"/>
      <c r="C171" s="243" t="s">
        <v>211</v>
      </c>
      <c r="D171" s="243" t="s">
        <v>138</v>
      </c>
      <c r="E171" s="244" t="s">
        <v>212</v>
      </c>
      <c r="F171" s="245" t="s">
        <v>213</v>
      </c>
      <c r="G171" s="245"/>
      <c r="H171" s="245"/>
      <c r="I171" s="245"/>
      <c r="J171" s="246" t="s">
        <v>214</v>
      </c>
      <c r="K171" s="247">
        <v>171.36199999999999</v>
      </c>
      <c r="L171" s="299">
        <v>0</v>
      </c>
      <c r="M171" s="299"/>
      <c r="N171" s="248">
        <f>ROUND(L171*K171,2)</f>
        <v>0</v>
      </c>
      <c r="O171" s="248"/>
      <c r="P171" s="248"/>
      <c r="Q171" s="248"/>
      <c r="R171" s="152"/>
      <c r="T171" s="249" t="s">
        <v>5</v>
      </c>
      <c r="U171" s="250" t="s">
        <v>43</v>
      </c>
      <c r="V171" s="251">
        <v>0</v>
      </c>
      <c r="W171" s="251">
        <f>V171*K171</f>
        <v>0</v>
      </c>
      <c r="X171" s="251">
        <v>0</v>
      </c>
      <c r="Y171" s="251">
        <f>X171*K171</f>
        <v>0</v>
      </c>
      <c r="Z171" s="251">
        <v>0</v>
      </c>
      <c r="AA171" s="252">
        <f>Z171*K171</f>
        <v>0</v>
      </c>
      <c r="AR171" s="135" t="s">
        <v>142</v>
      </c>
      <c r="AT171" s="135" t="s">
        <v>138</v>
      </c>
      <c r="AU171" s="135" t="s">
        <v>97</v>
      </c>
      <c r="AY171" s="135" t="s">
        <v>137</v>
      </c>
      <c r="BE171" s="253">
        <f>IF(U171="základní",N171,0)</f>
        <v>0</v>
      </c>
      <c r="BF171" s="253">
        <f>IF(U171="snížená",N171,0)</f>
        <v>0</v>
      </c>
      <c r="BG171" s="253">
        <f>IF(U171="zákl. přenesená",N171,0)</f>
        <v>0</v>
      </c>
      <c r="BH171" s="253">
        <f>IF(U171="sníž. přenesená",N171,0)</f>
        <v>0</v>
      </c>
      <c r="BI171" s="253">
        <f>IF(U171="nulová",N171,0)</f>
        <v>0</v>
      </c>
      <c r="BJ171" s="135" t="s">
        <v>86</v>
      </c>
      <c r="BK171" s="253">
        <f>ROUND(L171*K171,2)</f>
        <v>0</v>
      </c>
      <c r="BL171" s="135" t="s">
        <v>142</v>
      </c>
      <c r="BM171" s="135" t="s">
        <v>215</v>
      </c>
    </row>
    <row r="172" spans="2:65" s="147" customFormat="1" ht="25.5" customHeight="1">
      <c r="B172" s="148"/>
      <c r="C172" s="243" t="s">
        <v>216</v>
      </c>
      <c r="D172" s="243" t="s">
        <v>138</v>
      </c>
      <c r="E172" s="244" t="s">
        <v>217</v>
      </c>
      <c r="F172" s="245" t="s">
        <v>218</v>
      </c>
      <c r="G172" s="245"/>
      <c r="H172" s="245"/>
      <c r="I172" s="245"/>
      <c r="J172" s="246" t="s">
        <v>141</v>
      </c>
      <c r="K172" s="247">
        <v>89.39</v>
      </c>
      <c r="L172" s="299">
        <v>0</v>
      </c>
      <c r="M172" s="299"/>
      <c r="N172" s="248">
        <f>ROUND(L172*K172,2)</f>
        <v>0</v>
      </c>
      <c r="O172" s="248"/>
      <c r="P172" s="248"/>
      <c r="Q172" s="248"/>
      <c r="R172" s="152"/>
      <c r="T172" s="249" t="s">
        <v>5</v>
      </c>
      <c r="U172" s="250" t="s">
        <v>43</v>
      </c>
      <c r="V172" s="251">
        <v>0.29899999999999999</v>
      </c>
      <c r="W172" s="251">
        <f>V172*K172</f>
        <v>26.727609999999999</v>
      </c>
      <c r="X172" s="251">
        <v>0</v>
      </c>
      <c r="Y172" s="251">
        <f>X172*K172</f>
        <v>0</v>
      </c>
      <c r="Z172" s="251">
        <v>0</v>
      </c>
      <c r="AA172" s="252">
        <f>Z172*K172</f>
        <v>0</v>
      </c>
      <c r="AR172" s="135" t="s">
        <v>142</v>
      </c>
      <c r="AT172" s="135" t="s">
        <v>138</v>
      </c>
      <c r="AU172" s="135" t="s">
        <v>97</v>
      </c>
      <c r="AY172" s="135" t="s">
        <v>137</v>
      </c>
      <c r="BE172" s="253">
        <f>IF(U172="základní",N172,0)</f>
        <v>0</v>
      </c>
      <c r="BF172" s="253">
        <f>IF(U172="snížená",N172,0)</f>
        <v>0</v>
      </c>
      <c r="BG172" s="253">
        <f>IF(U172="zákl. přenesená",N172,0)</f>
        <v>0</v>
      </c>
      <c r="BH172" s="253">
        <f>IF(U172="sníž. přenesená",N172,0)</f>
        <v>0</v>
      </c>
      <c r="BI172" s="253">
        <f>IF(U172="nulová",N172,0)</f>
        <v>0</v>
      </c>
      <c r="BJ172" s="135" t="s">
        <v>86</v>
      </c>
      <c r="BK172" s="253">
        <f>ROUND(L172*K172,2)</f>
        <v>0</v>
      </c>
      <c r="BL172" s="135" t="s">
        <v>142</v>
      </c>
      <c r="BM172" s="135" t="s">
        <v>219</v>
      </c>
    </row>
    <row r="173" spans="2:65" s="255" customFormat="1" ht="16.5" customHeight="1">
      <c r="B173" s="254"/>
      <c r="E173" s="256" t="s">
        <v>5</v>
      </c>
      <c r="F173" s="257" t="s">
        <v>155</v>
      </c>
      <c r="G173" s="258"/>
      <c r="H173" s="258"/>
      <c r="I173" s="258"/>
      <c r="K173" s="256" t="s">
        <v>5</v>
      </c>
      <c r="R173" s="259"/>
      <c r="T173" s="260"/>
      <c r="AA173" s="261"/>
      <c r="AT173" s="256" t="s">
        <v>145</v>
      </c>
      <c r="AU173" s="256" t="s">
        <v>97</v>
      </c>
      <c r="AV173" s="255" t="s">
        <v>86</v>
      </c>
      <c r="AW173" s="255" t="s">
        <v>33</v>
      </c>
      <c r="AX173" s="255" t="s">
        <v>78</v>
      </c>
      <c r="AY173" s="256" t="s">
        <v>137</v>
      </c>
    </row>
    <row r="174" spans="2:65" s="263" customFormat="1" ht="16.5" customHeight="1">
      <c r="B174" s="262"/>
      <c r="E174" s="264" t="s">
        <v>5</v>
      </c>
      <c r="F174" s="265" t="s">
        <v>220</v>
      </c>
      <c r="G174" s="266"/>
      <c r="H174" s="266"/>
      <c r="I174" s="266"/>
      <c r="K174" s="267">
        <v>24.5</v>
      </c>
      <c r="R174" s="268"/>
      <c r="T174" s="269"/>
      <c r="AA174" s="270"/>
      <c r="AT174" s="264" t="s">
        <v>145</v>
      </c>
      <c r="AU174" s="264" t="s">
        <v>97</v>
      </c>
      <c r="AV174" s="263" t="s">
        <v>97</v>
      </c>
      <c r="AW174" s="263" t="s">
        <v>33</v>
      </c>
      <c r="AX174" s="263" t="s">
        <v>78</v>
      </c>
      <c r="AY174" s="264" t="s">
        <v>137</v>
      </c>
    </row>
    <row r="175" spans="2:65" s="263" customFormat="1" ht="16.5" customHeight="1">
      <c r="B175" s="262"/>
      <c r="E175" s="264" t="s">
        <v>5</v>
      </c>
      <c r="F175" s="265" t="s">
        <v>221</v>
      </c>
      <c r="G175" s="266"/>
      <c r="H175" s="266"/>
      <c r="I175" s="266"/>
      <c r="K175" s="267">
        <v>1.05</v>
      </c>
      <c r="R175" s="268"/>
      <c r="T175" s="269"/>
      <c r="AA175" s="270"/>
      <c r="AT175" s="264" t="s">
        <v>145</v>
      </c>
      <c r="AU175" s="264" t="s">
        <v>97</v>
      </c>
      <c r="AV175" s="263" t="s">
        <v>97</v>
      </c>
      <c r="AW175" s="263" t="s">
        <v>33</v>
      </c>
      <c r="AX175" s="263" t="s">
        <v>78</v>
      </c>
      <c r="AY175" s="264" t="s">
        <v>137</v>
      </c>
    </row>
    <row r="176" spans="2:65" s="255" customFormat="1" ht="16.5" customHeight="1">
      <c r="B176" s="254"/>
      <c r="E176" s="256" t="s">
        <v>5</v>
      </c>
      <c r="F176" s="280" t="s">
        <v>222</v>
      </c>
      <c r="G176" s="281"/>
      <c r="H176" s="281"/>
      <c r="I176" s="281"/>
      <c r="K176" s="256" t="s">
        <v>5</v>
      </c>
      <c r="R176" s="259"/>
      <c r="T176" s="260"/>
      <c r="AA176" s="261"/>
      <c r="AT176" s="256" t="s">
        <v>145</v>
      </c>
      <c r="AU176" s="256" t="s">
        <v>97</v>
      </c>
      <c r="AV176" s="255" t="s">
        <v>86</v>
      </c>
      <c r="AW176" s="255" t="s">
        <v>33</v>
      </c>
      <c r="AX176" s="255" t="s">
        <v>78</v>
      </c>
      <c r="AY176" s="256" t="s">
        <v>137</v>
      </c>
    </row>
    <row r="177" spans="2:65" s="263" customFormat="1" ht="16.5" customHeight="1">
      <c r="B177" s="262"/>
      <c r="E177" s="264" t="s">
        <v>5</v>
      </c>
      <c r="F177" s="265" t="s">
        <v>223</v>
      </c>
      <c r="G177" s="266"/>
      <c r="H177" s="266"/>
      <c r="I177" s="266"/>
      <c r="K177" s="267">
        <v>25.2</v>
      </c>
      <c r="R177" s="268"/>
      <c r="T177" s="269"/>
      <c r="AA177" s="270"/>
      <c r="AT177" s="264" t="s">
        <v>145</v>
      </c>
      <c r="AU177" s="264" t="s">
        <v>97</v>
      </c>
      <c r="AV177" s="263" t="s">
        <v>97</v>
      </c>
      <c r="AW177" s="263" t="s">
        <v>33</v>
      </c>
      <c r="AX177" s="263" t="s">
        <v>78</v>
      </c>
      <c r="AY177" s="264" t="s">
        <v>137</v>
      </c>
    </row>
    <row r="178" spans="2:65" s="255" customFormat="1" ht="16.5" customHeight="1">
      <c r="B178" s="254"/>
      <c r="E178" s="256" t="s">
        <v>5</v>
      </c>
      <c r="F178" s="280" t="s">
        <v>158</v>
      </c>
      <c r="G178" s="281"/>
      <c r="H178" s="281"/>
      <c r="I178" s="281"/>
      <c r="K178" s="256" t="s">
        <v>5</v>
      </c>
      <c r="R178" s="259"/>
      <c r="T178" s="260"/>
      <c r="AA178" s="261"/>
      <c r="AT178" s="256" t="s">
        <v>145</v>
      </c>
      <c r="AU178" s="256" t="s">
        <v>97</v>
      </c>
      <c r="AV178" s="255" t="s">
        <v>86</v>
      </c>
      <c r="AW178" s="255" t="s">
        <v>33</v>
      </c>
      <c r="AX178" s="255" t="s">
        <v>78</v>
      </c>
      <c r="AY178" s="256" t="s">
        <v>137</v>
      </c>
    </row>
    <row r="179" spans="2:65" s="263" customFormat="1" ht="16.5" customHeight="1">
      <c r="B179" s="262"/>
      <c r="E179" s="264" t="s">
        <v>5</v>
      </c>
      <c r="F179" s="265" t="s">
        <v>224</v>
      </c>
      <c r="G179" s="266"/>
      <c r="H179" s="266"/>
      <c r="I179" s="266"/>
      <c r="K179" s="267">
        <v>38.64</v>
      </c>
      <c r="R179" s="268"/>
      <c r="T179" s="269"/>
      <c r="AA179" s="270"/>
      <c r="AT179" s="264" t="s">
        <v>145</v>
      </c>
      <c r="AU179" s="264" t="s">
        <v>97</v>
      </c>
      <c r="AV179" s="263" t="s">
        <v>97</v>
      </c>
      <c r="AW179" s="263" t="s">
        <v>33</v>
      </c>
      <c r="AX179" s="263" t="s">
        <v>78</v>
      </c>
      <c r="AY179" s="264" t="s">
        <v>137</v>
      </c>
    </row>
    <row r="180" spans="2:65" s="272" customFormat="1" ht="16.5" customHeight="1">
      <c r="B180" s="271"/>
      <c r="E180" s="273" t="s">
        <v>5</v>
      </c>
      <c r="F180" s="274" t="s">
        <v>147</v>
      </c>
      <c r="G180" s="275"/>
      <c r="H180" s="275"/>
      <c r="I180" s="275"/>
      <c r="K180" s="276">
        <v>89.39</v>
      </c>
      <c r="R180" s="277"/>
      <c r="T180" s="278"/>
      <c r="AA180" s="279"/>
      <c r="AT180" s="273" t="s">
        <v>145</v>
      </c>
      <c r="AU180" s="273" t="s">
        <v>97</v>
      </c>
      <c r="AV180" s="272" t="s">
        <v>142</v>
      </c>
      <c r="AW180" s="272" t="s">
        <v>33</v>
      </c>
      <c r="AX180" s="272" t="s">
        <v>86</v>
      </c>
      <c r="AY180" s="273" t="s">
        <v>137</v>
      </c>
    </row>
    <row r="181" spans="2:65" s="147" customFormat="1" ht="25.5" customHeight="1">
      <c r="B181" s="148"/>
      <c r="C181" s="243" t="s">
        <v>11</v>
      </c>
      <c r="D181" s="243" t="s">
        <v>138</v>
      </c>
      <c r="E181" s="244" t="s">
        <v>225</v>
      </c>
      <c r="F181" s="245" t="s">
        <v>226</v>
      </c>
      <c r="G181" s="245"/>
      <c r="H181" s="245"/>
      <c r="I181" s="245"/>
      <c r="J181" s="246" t="s">
        <v>141</v>
      </c>
      <c r="K181" s="247">
        <v>34.85</v>
      </c>
      <c r="L181" s="299">
        <v>0</v>
      </c>
      <c r="M181" s="299"/>
      <c r="N181" s="248">
        <f>ROUND(L181*K181,2)</f>
        <v>0</v>
      </c>
      <c r="O181" s="248"/>
      <c r="P181" s="248"/>
      <c r="Q181" s="248"/>
      <c r="R181" s="152"/>
      <c r="T181" s="249" t="s">
        <v>5</v>
      </c>
      <c r="U181" s="250" t="s">
        <v>43</v>
      </c>
      <c r="V181" s="251">
        <v>0.94</v>
      </c>
      <c r="W181" s="251">
        <f>V181*K181</f>
        <v>32.759</v>
      </c>
      <c r="X181" s="251">
        <v>0</v>
      </c>
      <c r="Y181" s="251">
        <f>X181*K181</f>
        <v>0</v>
      </c>
      <c r="Z181" s="251">
        <v>0</v>
      </c>
      <c r="AA181" s="252">
        <f>Z181*K181</f>
        <v>0</v>
      </c>
      <c r="AR181" s="135" t="s">
        <v>142</v>
      </c>
      <c r="AT181" s="135" t="s">
        <v>138</v>
      </c>
      <c r="AU181" s="135" t="s">
        <v>97</v>
      </c>
      <c r="AY181" s="135" t="s">
        <v>137</v>
      </c>
      <c r="BE181" s="253">
        <f>IF(U181="základní",N181,0)</f>
        <v>0</v>
      </c>
      <c r="BF181" s="253">
        <f>IF(U181="snížená",N181,0)</f>
        <v>0</v>
      </c>
      <c r="BG181" s="253">
        <f>IF(U181="zákl. přenesená",N181,0)</f>
        <v>0</v>
      </c>
      <c r="BH181" s="253">
        <f>IF(U181="sníž. přenesená",N181,0)</f>
        <v>0</v>
      </c>
      <c r="BI181" s="253">
        <f>IF(U181="nulová",N181,0)</f>
        <v>0</v>
      </c>
      <c r="BJ181" s="135" t="s">
        <v>86</v>
      </c>
      <c r="BK181" s="253">
        <f>ROUND(L181*K181,2)</f>
        <v>0</v>
      </c>
      <c r="BL181" s="135" t="s">
        <v>142</v>
      </c>
      <c r="BM181" s="135" t="s">
        <v>227</v>
      </c>
    </row>
    <row r="182" spans="2:65" s="147" customFormat="1" ht="25.5" customHeight="1">
      <c r="B182" s="148"/>
      <c r="C182" s="243" t="s">
        <v>228</v>
      </c>
      <c r="D182" s="243" t="s">
        <v>138</v>
      </c>
      <c r="E182" s="244" t="s">
        <v>229</v>
      </c>
      <c r="F182" s="245" t="s">
        <v>230</v>
      </c>
      <c r="G182" s="245"/>
      <c r="H182" s="245"/>
      <c r="I182" s="245"/>
      <c r="J182" s="246" t="s">
        <v>141</v>
      </c>
      <c r="K182" s="247">
        <v>38.42</v>
      </c>
      <c r="L182" s="299">
        <v>0</v>
      </c>
      <c r="M182" s="299"/>
      <c r="N182" s="248">
        <f>ROUND(L182*K182,2)</f>
        <v>0</v>
      </c>
      <c r="O182" s="248"/>
      <c r="P182" s="248"/>
      <c r="Q182" s="248"/>
      <c r="R182" s="152"/>
      <c r="T182" s="249" t="s">
        <v>5</v>
      </c>
      <c r="U182" s="250" t="s">
        <v>43</v>
      </c>
      <c r="V182" s="251">
        <v>0.28599999999999998</v>
      </c>
      <c r="W182" s="251">
        <f>V182*K182</f>
        <v>10.98812</v>
      </c>
      <c r="X182" s="251">
        <v>0</v>
      </c>
      <c r="Y182" s="251">
        <f>X182*K182</f>
        <v>0</v>
      </c>
      <c r="Z182" s="251">
        <v>0</v>
      </c>
      <c r="AA182" s="252">
        <f>Z182*K182</f>
        <v>0</v>
      </c>
      <c r="AR182" s="135" t="s">
        <v>142</v>
      </c>
      <c r="AT182" s="135" t="s">
        <v>138</v>
      </c>
      <c r="AU182" s="135" t="s">
        <v>97</v>
      </c>
      <c r="AY182" s="135" t="s">
        <v>137</v>
      </c>
      <c r="BE182" s="253">
        <f>IF(U182="základní",N182,0)</f>
        <v>0</v>
      </c>
      <c r="BF182" s="253">
        <f>IF(U182="snížená",N182,0)</f>
        <v>0</v>
      </c>
      <c r="BG182" s="253">
        <f>IF(U182="zákl. přenesená",N182,0)</f>
        <v>0</v>
      </c>
      <c r="BH182" s="253">
        <f>IF(U182="sníž. přenesená",N182,0)</f>
        <v>0</v>
      </c>
      <c r="BI182" s="253">
        <f>IF(U182="nulová",N182,0)</f>
        <v>0</v>
      </c>
      <c r="BJ182" s="135" t="s">
        <v>86</v>
      </c>
      <c r="BK182" s="253">
        <f>ROUND(L182*K182,2)</f>
        <v>0</v>
      </c>
      <c r="BL182" s="135" t="s">
        <v>142</v>
      </c>
      <c r="BM182" s="135" t="s">
        <v>231</v>
      </c>
    </row>
    <row r="183" spans="2:65" s="255" customFormat="1" ht="16.5" customHeight="1">
      <c r="B183" s="254"/>
      <c r="E183" s="256" t="s">
        <v>5</v>
      </c>
      <c r="F183" s="257" t="s">
        <v>155</v>
      </c>
      <c r="G183" s="258"/>
      <c r="H183" s="258"/>
      <c r="I183" s="258"/>
      <c r="K183" s="256" t="s">
        <v>5</v>
      </c>
      <c r="R183" s="259"/>
      <c r="T183" s="260"/>
      <c r="AA183" s="261"/>
      <c r="AT183" s="256" t="s">
        <v>145</v>
      </c>
      <c r="AU183" s="256" t="s">
        <v>97</v>
      </c>
      <c r="AV183" s="255" t="s">
        <v>86</v>
      </c>
      <c r="AW183" s="255" t="s">
        <v>33</v>
      </c>
      <c r="AX183" s="255" t="s">
        <v>78</v>
      </c>
      <c r="AY183" s="256" t="s">
        <v>137</v>
      </c>
    </row>
    <row r="184" spans="2:65" s="263" customFormat="1" ht="16.5" customHeight="1">
      <c r="B184" s="262"/>
      <c r="E184" s="264" t="s">
        <v>5</v>
      </c>
      <c r="F184" s="265" t="s">
        <v>232</v>
      </c>
      <c r="G184" s="266"/>
      <c r="H184" s="266"/>
      <c r="I184" s="266"/>
      <c r="K184" s="267">
        <v>17.5</v>
      </c>
      <c r="R184" s="268"/>
      <c r="T184" s="269"/>
      <c r="AA184" s="270"/>
      <c r="AT184" s="264" t="s">
        <v>145</v>
      </c>
      <c r="AU184" s="264" t="s">
        <v>97</v>
      </c>
      <c r="AV184" s="263" t="s">
        <v>97</v>
      </c>
      <c r="AW184" s="263" t="s">
        <v>33</v>
      </c>
      <c r="AX184" s="263" t="s">
        <v>78</v>
      </c>
      <c r="AY184" s="264" t="s">
        <v>137</v>
      </c>
    </row>
    <row r="185" spans="2:65" s="263" customFormat="1" ht="16.5" customHeight="1">
      <c r="B185" s="262"/>
      <c r="E185" s="264" t="s">
        <v>5</v>
      </c>
      <c r="F185" s="265" t="s">
        <v>233</v>
      </c>
      <c r="G185" s="266"/>
      <c r="H185" s="266"/>
      <c r="I185" s="266"/>
      <c r="K185" s="267">
        <v>0.75</v>
      </c>
      <c r="R185" s="268"/>
      <c r="T185" s="269"/>
      <c r="AA185" s="270"/>
      <c r="AT185" s="264" t="s">
        <v>145</v>
      </c>
      <c r="AU185" s="264" t="s">
        <v>97</v>
      </c>
      <c r="AV185" s="263" t="s">
        <v>97</v>
      </c>
      <c r="AW185" s="263" t="s">
        <v>33</v>
      </c>
      <c r="AX185" s="263" t="s">
        <v>78</v>
      </c>
      <c r="AY185" s="264" t="s">
        <v>137</v>
      </c>
    </row>
    <row r="186" spans="2:65" s="255" customFormat="1" ht="16.5" customHeight="1">
      <c r="B186" s="254"/>
      <c r="E186" s="256" t="s">
        <v>5</v>
      </c>
      <c r="F186" s="280" t="s">
        <v>234</v>
      </c>
      <c r="G186" s="281"/>
      <c r="H186" s="281"/>
      <c r="I186" s="281"/>
      <c r="K186" s="256" t="s">
        <v>5</v>
      </c>
      <c r="R186" s="259"/>
      <c r="T186" s="260"/>
      <c r="AA186" s="261"/>
      <c r="AT186" s="256" t="s">
        <v>145</v>
      </c>
      <c r="AU186" s="256" t="s">
        <v>97</v>
      </c>
      <c r="AV186" s="255" t="s">
        <v>86</v>
      </c>
      <c r="AW186" s="255" t="s">
        <v>33</v>
      </c>
      <c r="AX186" s="255" t="s">
        <v>78</v>
      </c>
      <c r="AY186" s="256" t="s">
        <v>137</v>
      </c>
    </row>
    <row r="187" spans="2:65" s="263" customFormat="1" ht="16.5" customHeight="1">
      <c r="B187" s="262"/>
      <c r="E187" s="264" t="s">
        <v>5</v>
      </c>
      <c r="F187" s="265" t="s">
        <v>235</v>
      </c>
      <c r="G187" s="266"/>
      <c r="H187" s="266"/>
      <c r="I187" s="266"/>
      <c r="K187" s="267">
        <v>0.85</v>
      </c>
      <c r="R187" s="268"/>
      <c r="T187" s="269"/>
      <c r="AA187" s="270"/>
      <c r="AT187" s="264" t="s">
        <v>145</v>
      </c>
      <c r="AU187" s="264" t="s">
        <v>97</v>
      </c>
      <c r="AV187" s="263" t="s">
        <v>97</v>
      </c>
      <c r="AW187" s="263" t="s">
        <v>33</v>
      </c>
      <c r="AX187" s="263" t="s">
        <v>78</v>
      </c>
      <c r="AY187" s="264" t="s">
        <v>137</v>
      </c>
    </row>
    <row r="188" spans="2:65" s="255" customFormat="1" ht="16.5" customHeight="1">
      <c r="B188" s="254"/>
      <c r="E188" s="256" t="s">
        <v>5</v>
      </c>
      <c r="F188" s="280" t="s">
        <v>158</v>
      </c>
      <c r="G188" s="281"/>
      <c r="H188" s="281"/>
      <c r="I188" s="281"/>
      <c r="K188" s="256" t="s">
        <v>5</v>
      </c>
      <c r="R188" s="259"/>
      <c r="T188" s="260"/>
      <c r="AA188" s="261"/>
      <c r="AT188" s="256" t="s">
        <v>145</v>
      </c>
      <c r="AU188" s="256" t="s">
        <v>97</v>
      </c>
      <c r="AV188" s="255" t="s">
        <v>86</v>
      </c>
      <c r="AW188" s="255" t="s">
        <v>33</v>
      </c>
      <c r="AX188" s="255" t="s">
        <v>78</v>
      </c>
      <c r="AY188" s="256" t="s">
        <v>137</v>
      </c>
    </row>
    <row r="189" spans="2:65" s="263" customFormat="1" ht="16.5" customHeight="1">
      <c r="B189" s="262"/>
      <c r="E189" s="264" t="s">
        <v>5</v>
      </c>
      <c r="F189" s="265" t="s">
        <v>236</v>
      </c>
      <c r="G189" s="266"/>
      <c r="H189" s="266"/>
      <c r="I189" s="266"/>
      <c r="K189" s="267">
        <v>19.32</v>
      </c>
      <c r="R189" s="268"/>
      <c r="T189" s="269"/>
      <c r="AA189" s="270"/>
      <c r="AT189" s="264" t="s">
        <v>145</v>
      </c>
      <c r="AU189" s="264" t="s">
        <v>97</v>
      </c>
      <c r="AV189" s="263" t="s">
        <v>97</v>
      </c>
      <c r="AW189" s="263" t="s">
        <v>33</v>
      </c>
      <c r="AX189" s="263" t="s">
        <v>78</v>
      </c>
      <c r="AY189" s="264" t="s">
        <v>137</v>
      </c>
    </row>
    <row r="190" spans="2:65" s="272" customFormat="1" ht="16.5" customHeight="1">
      <c r="B190" s="271"/>
      <c r="E190" s="273" t="s">
        <v>5</v>
      </c>
      <c r="F190" s="274" t="s">
        <v>147</v>
      </c>
      <c r="G190" s="275"/>
      <c r="H190" s="275"/>
      <c r="I190" s="275"/>
      <c r="K190" s="276">
        <v>38.42</v>
      </c>
      <c r="R190" s="277"/>
      <c r="T190" s="278"/>
      <c r="AA190" s="279"/>
      <c r="AT190" s="273" t="s">
        <v>145</v>
      </c>
      <c r="AU190" s="273" t="s">
        <v>97</v>
      </c>
      <c r="AV190" s="272" t="s">
        <v>142</v>
      </c>
      <c r="AW190" s="272" t="s">
        <v>33</v>
      </c>
      <c r="AX190" s="272" t="s">
        <v>86</v>
      </c>
      <c r="AY190" s="273" t="s">
        <v>137</v>
      </c>
    </row>
    <row r="191" spans="2:65" s="147" customFormat="1" ht="16.5" customHeight="1">
      <c r="B191" s="148"/>
      <c r="C191" s="284" t="s">
        <v>237</v>
      </c>
      <c r="D191" s="284" t="s">
        <v>238</v>
      </c>
      <c r="E191" s="285" t="s">
        <v>239</v>
      </c>
      <c r="F191" s="286" t="s">
        <v>240</v>
      </c>
      <c r="G191" s="286"/>
      <c r="H191" s="286"/>
      <c r="I191" s="286"/>
      <c r="J191" s="287" t="s">
        <v>214</v>
      </c>
      <c r="K191" s="288">
        <v>76.84</v>
      </c>
      <c r="L191" s="300">
        <v>0</v>
      </c>
      <c r="M191" s="300"/>
      <c r="N191" s="289">
        <f>ROUND(L191*K191,2)</f>
        <v>0</v>
      </c>
      <c r="O191" s="248"/>
      <c r="P191" s="248"/>
      <c r="Q191" s="248"/>
      <c r="R191" s="152"/>
      <c r="T191" s="249" t="s">
        <v>5</v>
      </c>
      <c r="U191" s="250" t="s">
        <v>43</v>
      </c>
      <c r="V191" s="251">
        <v>0</v>
      </c>
      <c r="W191" s="251">
        <f>V191*K191</f>
        <v>0</v>
      </c>
      <c r="X191" s="251">
        <v>1</v>
      </c>
      <c r="Y191" s="251">
        <f>X191*K191</f>
        <v>76.84</v>
      </c>
      <c r="Z191" s="251">
        <v>0</v>
      </c>
      <c r="AA191" s="252">
        <f>Z191*K191</f>
        <v>0</v>
      </c>
      <c r="AR191" s="135" t="s">
        <v>184</v>
      </c>
      <c r="AT191" s="135" t="s">
        <v>238</v>
      </c>
      <c r="AU191" s="135" t="s">
        <v>97</v>
      </c>
      <c r="AY191" s="135" t="s">
        <v>137</v>
      </c>
      <c r="BE191" s="253">
        <f>IF(U191="základní",N191,0)</f>
        <v>0</v>
      </c>
      <c r="BF191" s="253">
        <f>IF(U191="snížená",N191,0)</f>
        <v>0</v>
      </c>
      <c r="BG191" s="253">
        <f>IF(U191="zákl. přenesená",N191,0)</f>
        <v>0</v>
      </c>
      <c r="BH191" s="253">
        <f>IF(U191="sníž. přenesená",N191,0)</f>
        <v>0</v>
      </c>
      <c r="BI191" s="253">
        <f>IF(U191="nulová",N191,0)</f>
        <v>0</v>
      </c>
      <c r="BJ191" s="135" t="s">
        <v>86</v>
      </c>
      <c r="BK191" s="253">
        <f>ROUND(L191*K191,2)</f>
        <v>0</v>
      </c>
      <c r="BL191" s="135" t="s">
        <v>142</v>
      </c>
      <c r="BM191" s="135" t="s">
        <v>241</v>
      </c>
    </row>
    <row r="192" spans="2:65" s="230" customFormat="1" ht="29.85" customHeight="1">
      <c r="B192" s="229"/>
      <c r="D192" s="240" t="s">
        <v>110</v>
      </c>
      <c r="E192" s="240"/>
      <c r="F192" s="240"/>
      <c r="G192" s="240"/>
      <c r="H192" s="240"/>
      <c r="I192" s="240"/>
      <c r="J192" s="240"/>
      <c r="K192" s="240"/>
      <c r="L192" s="240"/>
      <c r="M192" s="240"/>
      <c r="N192" s="290">
        <f>BK192</f>
        <v>0</v>
      </c>
      <c r="O192" s="291"/>
      <c r="P192" s="291"/>
      <c r="Q192" s="291"/>
      <c r="R192" s="233"/>
      <c r="T192" s="234"/>
      <c r="W192" s="235">
        <f>SUM(W193:W199)</f>
        <v>0.47094599999999998</v>
      </c>
      <c r="Y192" s="235">
        <f>SUM(Y193:Y199)</f>
        <v>0.55329158000000001</v>
      </c>
      <c r="AA192" s="236">
        <f>SUM(AA193:AA199)</f>
        <v>0</v>
      </c>
      <c r="AR192" s="237" t="s">
        <v>86</v>
      </c>
      <c r="AT192" s="238" t="s">
        <v>77</v>
      </c>
      <c r="AU192" s="238" t="s">
        <v>86</v>
      </c>
      <c r="AY192" s="237" t="s">
        <v>137</v>
      </c>
      <c r="BK192" s="239">
        <f>SUM(BK193:BK199)</f>
        <v>0</v>
      </c>
    </row>
    <row r="193" spans="2:65" s="147" customFormat="1" ht="25.5" customHeight="1">
      <c r="B193" s="148"/>
      <c r="C193" s="243" t="s">
        <v>242</v>
      </c>
      <c r="D193" s="243" t="s">
        <v>138</v>
      </c>
      <c r="E193" s="244" t="s">
        <v>243</v>
      </c>
      <c r="F193" s="245" t="s">
        <v>244</v>
      </c>
      <c r="G193" s="245"/>
      <c r="H193" s="245"/>
      <c r="I193" s="245"/>
      <c r="J193" s="246" t="s">
        <v>141</v>
      </c>
      <c r="K193" s="247">
        <v>0.216</v>
      </c>
      <c r="L193" s="299">
        <v>0</v>
      </c>
      <c r="M193" s="299"/>
      <c r="N193" s="248">
        <f>ROUND(L193*K193,2)</f>
        <v>0</v>
      </c>
      <c r="O193" s="248"/>
      <c r="P193" s="248"/>
      <c r="Q193" s="248"/>
      <c r="R193" s="152"/>
      <c r="T193" s="249" t="s">
        <v>5</v>
      </c>
      <c r="U193" s="250" t="s">
        <v>43</v>
      </c>
      <c r="V193" s="251">
        <v>0.629</v>
      </c>
      <c r="W193" s="251">
        <f>V193*K193</f>
        <v>0.13586400000000001</v>
      </c>
      <c r="X193" s="251">
        <v>2.45329</v>
      </c>
      <c r="Y193" s="251">
        <f>X193*K193</f>
        <v>0.52991063999999999</v>
      </c>
      <c r="Z193" s="251">
        <v>0</v>
      </c>
      <c r="AA193" s="252">
        <f>Z193*K193</f>
        <v>0</v>
      </c>
      <c r="AR193" s="135" t="s">
        <v>142</v>
      </c>
      <c r="AT193" s="135" t="s">
        <v>138</v>
      </c>
      <c r="AU193" s="135" t="s">
        <v>97</v>
      </c>
      <c r="AY193" s="135" t="s">
        <v>137</v>
      </c>
      <c r="BE193" s="253">
        <f>IF(U193="základní",N193,0)</f>
        <v>0</v>
      </c>
      <c r="BF193" s="253">
        <f>IF(U193="snížená",N193,0)</f>
        <v>0</v>
      </c>
      <c r="BG193" s="253">
        <f>IF(U193="zákl. přenesená",N193,0)</f>
        <v>0</v>
      </c>
      <c r="BH193" s="253">
        <f>IF(U193="sníž. přenesená",N193,0)</f>
        <v>0</v>
      </c>
      <c r="BI193" s="253">
        <f>IF(U193="nulová",N193,0)</f>
        <v>0</v>
      </c>
      <c r="BJ193" s="135" t="s">
        <v>86</v>
      </c>
      <c r="BK193" s="253">
        <f>ROUND(L193*K193,2)</f>
        <v>0</v>
      </c>
      <c r="BL193" s="135" t="s">
        <v>142</v>
      </c>
      <c r="BM193" s="135" t="s">
        <v>245</v>
      </c>
    </row>
    <row r="194" spans="2:65" s="255" customFormat="1" ht="16.5" customHeight="1">
      <c r="B194" s="254"/>
      <c r="E194" s="256" t="s">
        <v>5</v>
      </c>
      <c r="F194" s="257" t="s">
        <v>246</v>
      </c>
      <c r="G194" s="258"/>
      <c r="H194" s="258"/>
      <c r="I194" s="258"/>
      <c r="K194" s="256" t="s">
        <v>5</v>
      </c>
      <c r="R194" s="259"/>
      <c r="T194" s="260"/>
      <c r="AA194" s="261"/>
      <c r="AT194" s="256" t="s">
        <v>145</v>
      </c>
      <c r="AU194" s="256" t="s">
        <v>97</v>
      </c>
      <c r="AV194" s="255" t="s">
        <v>86</v>
      </c>
      <c r="AW194" s="255" t="s">
        <v>33</v>
      </c>
      <c r="AX194" s="255" t="s">
        <v>78</v>
      </c>
      <c r="AY194" s="256" t="s">
        <v>137</v>
      </c>
    </row>
    <row r="195" spans="2:65" s="263" customFormat="1" ht="16.5" customHeight="1">
      <c r="B195" s="262"/>
      <c r="E195" s="264" t="s">
        <v>5</v>
      </c>
      <c r="F195" s="265" t="s">
        <v>247</v>
      </c>
      <c r="G195" s="266"/>
      <c r="H195" s="266"/>
      <c r="I195" s="266"/>
      <c r="K195" s="267">
        <v>0.216</v>
      </c>
      <c r="R195" s="268"/>
      <c r="T195" s="269"/>
      <c r="AA195" s="270"/>
      <c r="AT195" s="264" t="s">
        <v>145</v>
      </c>
      <c r="AU195" s="264" t="s">
        <v>97</v>
      </c>
      <c r="AV195" s="263" t="s">
        <v>97</v>
      </c>
      <c r="AW195" s="263" t="s">
        <v>33</v>
      </c>
      <c r="AX195" s="263" t="s">
        <v>78</v>
      </c>
      <c r="AY195" s="264" t="s">
        <v>137</v>
      </c>
    </row>
    <row r="196" spans="2:65" s="272" customFormat="1" ht="16.5" customHeight="1">
      <c r="B196" s="271"/>
      <c r="E196" s="273" t="s">
        <v>5</v>
      </c>
      <c r="F196" s="274" t="s">
        <v>147</v>
      </c>
      <c r="G196" s="275"/>
      <c r="H196" s="275"/>
      <c r="I196" s="275"/>
      <c r="K196" s="276">
        <v>0.216</v>
      </c>
      <c r="R196" s="277"/>
      <c r="T196" s="278"/>
      <c r="AA196" s="279"/>
      <c r="AT196" s="273" t="s">
        <v>145</v>
      </c>
      <c r="AU196" s="273" t="s">
        <v>97</v>
      </c>
      <c r="AV196" s="272" t="s">
        <v>142</v>
      </c>
      <c r="AW196" s="272" t="s">
        <v>33</v>
      </c>
      <c r="AX196" s="272" t="s">
        <v>86</v>
      </c>
      <c r="AY196" s="273" t="s">
        <v>137</v>
      </c>
    </row>
    <row r="197" spans="2:65" s="147" customFormat="1" ht="25.5" customHeight="1">
      <c r="B197" s="148"/>
      <c r="C197" s="243" t="s">
        <v>248</v>
      </c>
      <c r="D197" s="243" t="s">
        <v>138</v>
      </c>
      <c r="E197" s="244" t="s">
        <v>249</v>
      </c>
      <c r="F197" s="245" t="s">
        <v>250</v>
      </c>
      <c r="G197" s="245"/>
      <c r="H197" s="245"/>
      <c r="I197" s="245"/>
      <c r="J197" s="246" t="s">
        <v>214</v>
      </c>
      <c r="K197" s="247">
        <v>2.1999999999999999E-2</v>
      </c>
      <c r="L197" s="299">
        <v>0</v>
      </c>
      <c r="M197" s="299"/>
      <c r="N197" s="248">
        <f>ROUND(L197*K197,2)</f>
        <v>0</v>
      </c>
      <c r="O197" s="248"/>
      <c r="P197" s="248"/>
      <c r="Q197" s="248"/>
      <c r="R197" s="152"/>
      <c r="T197" s="249" t="s">
        <v>5</v>
      </c>
      <c r="U197" s="250" t="s">
        <v>43</v>
      </c>
      <c r="V197" s="251">
        <v>15.231</v>
      </c>
      <c r="W197" s="251">
        <f>V197*K197</f>
        <v>0.33508199999999999</v>
      </c>
      <c r="X197" s="251">
        <v>1.06277</v>
      </c>
      <c r="Y197" s="251">
        <f>X197*K197</f>
        <v>2.3380939999999999E-2</v>
      </c>
      <c r="Z197" s="251">
        <v>0</v>
      </c>
      <c r="AA197" s="252">
        <f>Z197*K197</f>
        <v>0</v>
      </c>
      <c r="AR197" s="135" t="s">
        <v>142</v>
      </c>
      <c r="AT197" s="135" t="s">
        <v>138</v>
      </c>
      <c r="AU197" s="135" t="s">
        <v>97</v>
      </c>
      <c r="AY197" s="135" t="s">
        <v>137</v>
      </c>
      <c r="BE197" s="253">
        <f>IF(U197="základní",N197,0)</f>
        <v>0</v>
      </c>
      <c r="BF197" s="253">
        <f>IF(U197="snížená",N197,0)</f>
        <v>0</v>
      </c>
      <c r="BG197" s="253">
        <f>IF(U197="zákl. přenesená",N197,0)</f>
        <v>0</v>
      </c>
      <c r="BH197" s="253">
        <f>IF(U197="sníž. přenesená",N197,0)</f>
        <v>0</v>
      </c>
      <c r="BI197" s="253">
        <f>IF(U197="nulová",N197,0)</f>
        <v>0</v>
      </c>
      <c r="BJ197" s="135" t="s">
        <v>86</v>
      </c>
      <c r="BK197" s="253">
        <f>ROUND(L197*K197,2)</f>
        <v>0</v>
      </c>
      <c r="BL197" s="135" t="s">
        <v>142</v>
      </c>
      <c r="BM197" s="135" t="s">
        <v>251</v>
      </c>
    </row>
    <row r="198" spans="2:65" s="263" customFormat="1" ht="16.5" customHeight="1">
      <c r="B198" s="262"/>
      <c r="E198" s="264" t="s">
        <v>5</v>
      </c>
      <c r="F198" s="282" t="s">
        <v>252</v>
      </c>
      <c r="G198" s="283"/>
      <c r="H198" s="283"/>
      <c r="I198" s="283"/>
      <c r="K198" s="267">
        <v>2.1999999999999999E-2</v>
      </c>
      <c r="R198" s="268"/>
      <c r="T198" s="269"/>
      <c r="AA198" s="270"/>
      <c r="AT198" s="264" t="s">
        <v>145</v>
      </c>
      <c r="AU198" s="264" t="s">
        <v>97</v>
      </c>
      <c r="AV198" s="263" t="s">
        <v>97</v>
      </c>
      <c r="AW198" s="263" t="s">
        <v>33</v>
      </c>
      <c r="AX198" s="263" t="s">
        <v>78</v>
      </c>
      <c r="AY198" s="264" t="s">
        <v>137</v>
      </c>
    </row>
    <row r="199" spans="2:65" s="272" customFormat="1" ht="16.5" customHeight="1">
      <c r="B199" s="271"/>
      <c r="E199" s="273" t="s">
        <v>5</v>
      </c>
      <c r="F199" s="274" t="s">
        <v>147</v>
      </c>
      <c r="G199" s="275"/>
      <c r="H199" s="275"/>
      <c r="I199" s="275"/>
      <c r="K199" s="276">
        <v>2.1999999999999999E-2</v>
      </c>
      <c r="R199" s="277"/>
      <c r="T199" s="278"/>
      <c r="AA199" s="279"/>
      <c r="AT199" s="273" t="s">
        <v>145</v>
      </c>
      <c r="AU199" s="273" t="s">
        <v>97</v>
      </c>
      <c r="AV199" s="272" t="s">
        <v>142</v>
      </c>
      <c r="AW199" s="272" t="s">
        <v>33</v>
      </c>
      <c r="AX199" s="272" t="s">
        <v>86</v>
      </c>
      <c r="AY199" s="273" t="s">
        <v>137</v>
      </c>
    </row>
    <row r="200" spans="2:65" s="230" customFormat="1" ht="29.85" customHeight="1">
      <c r="B200" s="229"/>
      <c r="D200" s="240" t="s">
        <v>111</v>
      </c>
      <c r="E200" s="240"/>
      <c r="F200" s="240"/>
      <c r="G200" s="240"/>
      <c r="H200" s="240"/>
      <c r="I200" s="240"/>
      <c r="J200" s="240"/>
      <c r="K200" s="240"/>
      <c r="L200" s="240"/>
      <c r="M200" s="240"/>
      <c r="N200" s="241">
        <f>BK200</f>
        <v>0</v>
      </c>
      <c r="O200" s="242"/>
      <c r="P200" s="242"/>
      <c r="Q200" s="242"/>
      <c r="R200" s="233"/>
      <c r="T200" s="234"/>
      <c r="W200" s="235">
        <f>SUM(W201:W207)</f>
        <v>8.9555999999999987</v>
      </c>
      <c r="Y200" s="235">
        <f>SUM(Y201:Y207)</f>
        <v>0</v>
      </c>
      <c r="AA200" s="236">
        <f>SUM(AA201:AA207)</f>
        <v>0</v>
      </c>
      <c r="AR200" s="237" t="s">
        <v>86</v>
      </c>
      <c r="AT200" s="238" t="s">
        <v>77</v>
      </c>
      <c r="AU200" s="238" t="s">
        <v>86</v>
      </c>
      <c r="AY200" s="237" t="s">
        <v>137</v>
      </c>
      <c r="BK200" s="239">
        <f>SUM(BK201:BK207)</f>
        <v>0</v>
      </c>
    </row>
    <row r="201" spans="2:65" s="147" customFormat="1" ht="25.5" customHeight="1">
      <c r="B201" s="148"/>
      <c r="C201" s="243" t="s">
        <v>253</v>
      </c>
      <c r="D201" s="243" t="s">
        <v>138</v>
      </c>
      <c r="E201" s="244" t="s">
        <v>254</v>
      </c>
      <c r="F201" s="245" t="s">
        <v>255</v>
      </c>
      <c r="G201" s="245"/>
      <c r="H201" s="245"/>
      <c r="I201" s="245"/>
      <c r="J201" s="246" t="s">
        <v>141</v>
      </c>
      <c r="K201" s="247">
        <v>6.8</v>
      </c>
      <c r="L201" s="299">
        <v>0</v>
      </c>
      <c r="M201" s="299"/>
      <c r="N201" s="248">
        <f>ROUND(L201*K201,2)</f>
        <v>0</v>
      </c>
      <c r="O201" s="248"/>
      <c r="P201" s="248"/>
      <c r="Q201" s="248"/>
      <c r="R201" s="152"/>
      <c r="T201" s="249" t="s">
        <v>5</v>
      </c>
      <c r="U201" s="250" t="s">
        <v>43</v>
      </c>
      <c r="V201" s="251">
        <v>1.3169999999999999</v>
      </c>
      <c r="W201" s="251">
        <f>V201*K201</f>
        <v>8.9555999999999987</v>
      </c>
      <c r="X201" s="251">
        <v>0</v>
      </c>
      <c r="Y201" s="251">
        <f>X201*K201</f>
        <v>0</v>
      </c>
      <c r="Z201" s="251">
        <v>0</v>
      </c>
      <c r="AA201" s="252">
        <f>Z201*K201</f>
        <v>0</v>
      </c>
      <c r="AR201" s="135" t="s">
        <v>142</v>
      </c>
      <c r="AT201" s="135" t="s">
        <v>138</v>
      </c>
      <c r="AU201" s="135" t="s">
        <v>97</v>
      </c>
      <c r="AY201" s="135" t="s">
        <v>137</v>
      </c>
      <c r="BE201" s="253">
        <f>IF(U201="základní",N201,0)</f>
        <v>0</v>
      </c>
      <c r="BF201" s="253">
        <f>IF(U201="snížená",N201,0)</f>
        <v>0</v>
      </c>
      <c r="BG201" s="253">
        <f>IF(U201="zákl. přenesená",N201,0)</f>
        <v>0</v>
      </c>
      <c r="BH201" s="253">
        <f>IF(U201="sníž. přenesená",N201,0)</f>
        <v>0</v>
      </c>
      <c r="BI201" s="253">
        <f>IF(U201="nulová",N201,0)</f>
        <v>0</v>
      </c>
      <c r="BJ201" s="135" t="s">
        <v>86</v>
      </c>
      <c r="BK201" s="253">
        <f>ROUND(L201*K201,2)</f>
        <v>0</v>
      </c>
      <c r="BL201" s="135" t="s">
        <v>142</v>
      </c>
      <c r="BM201" s="135" t="s">
        <v>256</v>
      </c>
    </row>
    <row r="202" spans="2:65" s="255" customFormat="1" ht="16.5" customHeight="1">
      <c r="B202" s="254"/>
      <c r="E202" s="256" t="s">
        <v>5</v>
      </c>
      <c r="F202" s="257" t="s">
        <v>257</v>
      </c>
      <c r="G202" s="258"/>
      <c r="H202" s="258"/>
      <c r="I202" s="258"/>
      <c r="K202" s="256" t="s">
        <v>5</v>
      </c>
      <c r="R202" s="259"/>
      <c r="T202" s="260"/>
      <c r="AA202" s="261"/>
      <c r="AT202" s="256" t="s">
        <v>145</v>
      </c>
      <c r="AU202" s="256" t="s">
        <v>97</v>
      </c>
      <c r="AV202" s="255" t="s">
        <v>86</v>
      </c>
      <c r="AW202" s="255" t="s">
        <v>33</v>
      </c>
      <c r="AX202" s="255" t="s">
        <v>78</v>
      </c>
      <c r="AY202" s="256" t="s">
        <v>137</v>
      </c>
    </row>
    <row r="203" spans="2:65" s="263" customFormat="1" ht="16.5" customHeight="1">
      <c r="B203" s="262"/>
      <c r="E203" s="264" t="s">
        <v>5</v>
      </c>
      <c r="F203" s="265" t="s">
        <v>258</v>
      </c>
      <c r="G203" s="266"/>
      <c r="H203" s="266"/>
      <c r="I203" s="266"/>
      <c r="K203" s="267">
        <v>3.5</v>
      </c>
      <c r="R203" s="268"/>
      <c r="T203" s="269"/>
      <c r="AA203" s="270"/>
      <c r="AT203" s="264" t="s">
        <v>145</v>
      </c>
      <c r="AU203" s="264" t="s">
        <v>97</v>
      </c>
      <c r="AV203" s="263" t="s">
        <v>97</v>
      </c>
      <c r="AW203" s="263" t="s">
        <v>33</v>
      </c>
      <c r="AX203" s="263" t="s">
        <v>78</v>
      </c>
      <c r="AY203" s="264" t="s">
        <v>137</v>
      </c>
    </row>
    <row r="204" spans="2:65" s="263" customFormat="1" ht="16.5" customHeight="1">
      <c r="B204" s="262"/>
      <c r="E204" s="264" t="s">
        <v>5</v>
      </c>
      <c r="F204" s="265" t="s">
        <v>259</v>
      </c>
      <c r="G204" s="266"/>
      <c r="H204" s="266"/>
      <c r="I204" s="266"/>
      <c r="K204" s="267">
        <v>0.15</v>
      </c>
      <c r="R204" s="268"/>
      <c r="T204" s="269"/>
      <c r="AA204" s="270"/>
      <c r="AT204" s="264" t="s">
        <v>145</v>
      </c>
      <c r="AU204" s="264" t="s">
        <v>97</v>
      </c>
      <c r="AV204" s="263" t="s">
        <v>97</v>
      </c>
      <c r="AW204" s="263" t="s">
        <v>33</v>
      </c>
      <c r="AX204" s="263" t="s">
        <v>78</v>
      </c>
      <c r="AY204" s="264" t="s">
        <v>137</v>
      </c>
    </row>
    <row r="205" spans="2:65" s="255" customFormat="1" ht="16.5" customHeight="1">
      <c r="B205" s="254"/>
      <c r="E205" s="256" t="s">
        <v>5</v>
      </c>
      <c r="F205" s="280" t="s">
        <v>158</v>
      </c>
      <c r="G205" s="281"/>
      <c r="H205" s="281"/>
      <c r="I205" s="281"/>
      <c r="K205" s="256" t="s">
        <v>5</v>
      </c>
      <c r="R205" s="259"/>
      <c r="T205" s="260"/>
      <c r="AA205" s="261"/>
      <c r="AT205" s="256" t="s">
        <v>145</v>
      </c>
      <c r="AU205" s="256" t="s">
        <v>97</v>
      </c>
      <c r="AV205" s="255" t="s">
        <v>86</v>
      </c>
      <c r="AW205" s="255" t="s">
        <v>33</v>
      </c>
      <c r="AX205" s="255" t="s">
        <v>78</v>
      </c>
      <c r="AY205" s="256" t="s">
        <v>137</v>
      </c>
    </row>
    <row r="206" spans="2:65" s="263" customFormat="1" ht="16.5" customHeight="1">
      <c r="B206" s="262"/>
      <c r="E206" s="264" t="s">
        <v>5</v>
      </c>
      <c r="F206" s="265" t="s">
        <v>260</v>
      </c>
      <c r="G206" s="266"/>
      <c r="H206" s="266"/>
      <c r="I206" s="266"/>
      <c r="K206" s="267">
        <v>3.15</v>
      </c>
      <c r="R206" s="268"/>
      <c r="T206" s="269"/>
      <c r="AA206" s="270"/>
      <c r="AT206" s="264" t="s">
        <v>145</v>
      </c>
      <c r="AU206" s="264" t="s">
        <v>97</v>
      </c>
      <c r="AV206" s="263" t="s">
        <v>97</v>
      </c>
      <c r="AW206" s="263" t="s">
        <v>33</v>
      </c>
      <c r="AX206" s="263" t="s">
        <v>78</v>
      </c>
      <c r="AY206" s="264" t="s">
        <v>137</v>
      </c>
    </row>
    <row r="207" spans="2:65" s="272" customFormat="1" ht="16.5" customHeight="1">
      <c r="B207" s="271"/>
      <c r="E207" s="273" t="s">
        <v>5</v>
      </c>
      <c r="F207" s="274" t="s">
        <v>147</v>
      </c>
      <c r="G207" s="275"/>
      <c r="H207" s="275"/>
      <c r="I207" s="275"/>
      <c r="K207" s="276">
        <v>6.8</v>
      </c>
      <c r="R207" s="277"/>
      <c r="T207" s="278"/>
      <c r="AA207" s="279"/>
      <c r="AT207" s="273" t="s">
        <v>145</v>
      </c>
      <c r="AU207" s="273" t="s">
        <v>97</v>
      </c>
      <c r="AV207" s="272" t="s">
        <v>142</v>
      </c>
      <c r="AW207" s="272" t="s">
        <v>33</v>
      </c>
      <c r="AX207" s="272" t="s">
        <v>86</v>
      </c>
      <c r="AY207" s="273" t="s">
        <v>137</v>
      </c>
    </row>
    <row r="208" spans="2:65" s="230" customFormat="1" ht="29.85" customHeight="1">
      <c r="B208" s="229"/>
      <c r="D208" s="240" t="s">
        <v>112</v>
      </c>
      <c r="E208" s="240"/>
      <c r="F208" s="240"/>
      <c r="G208" s="240"/>
      <c r="H208" s="240"/>
      <c r="I208" s="240"/>
      <c r="J208" s="240"/>
      <c r="K208" s="240"/>
      <c r="L208" s="240"/>
      <c r="M208" s="240"/>
      <c r="N208" s="241">
        <f>BK208</f>
        <v>0</v>
      </c>
      <c r="O208" s="242"/>
      <c r="P208" s="242"/>
      <c r="Q208" s="242"/>
      <c r="R208" s="233"/>
      <c r="T208" s="234"/>
      <c r="W208" s="235">
        <f>SUM(W209:W233)</f>
        <v>73.468199999999996</v>
      </c>
      <c r="Y208" s="235">
        <f>SUM(Y209:Y233)</f>
        <v>2.4990063</v>
      </c>
      <c r="AA208" s="236">
        <f>SUM(AA209:AA233)</f>
        <v>0</v>
      </c>
      <c r="AR208" s="237" t="s">
        <v>86</v>
      </c>
      <c r="AT208" s="238" t="s">
        <v>77</v>
      </c>
      <c r="AU208" s="238" t="s">
        <v>86</v>
      </c>
      <c r="AY208" s="237" t="s">
        <v>137</v>
      </c>
      <c r="BK208" s="239">
        <f>SUM(BK209:BK233)</f>
        <v>0</v>
      </c>
    </row>
    <row r="209" spans="2:65" s="147" customFormat="1" ht="25.5" customHeight="1">
      <c r="B209" s="148"/>
      <c r="C209" s="243" t="s">
        <v>10</v>
      </c>
      <c r="D209" s="243" t="s">
        <v>138</v>
      </c>
      <c r="E209" s="244" t="s">
        <v>261</v>
      </c>
      <c r="F209" s="245" t="s">
        <v>262</v>
      </c>
      <c r="G209" s="245"/>
      <c r="H209" s="245"/>
      <c r="I209" s="245"/>
      <c r="J209" s="246" t="s">
        <v>263</v>
      </c>
      <c r="K209" s="247">
        <v>1.5</v>
      </c>
      <c r="L209" s="299">
        <v>0</v>
      </c>
      <c r="M209" s="299"/>
      <c r="N209" s="248">
        <f>ROUND(L209*K209,2)</f>
        <v>0</v>
      </c>
      <c r="O209" s="248"/>
      <c r="P209" s="248"/>
      <c r="Q209" s="248"/>
      <c r="R209" s="152"/>
      <c r="T209" s="249" t="s">
        <v>5</v>
      </c>
      <c r="U209" s="250" t="s">
        <v>43</v>
      </c>
      <c r="V209" s="251">
        <v>0.25800000000000001</v>
      </c>
      <c r="W209" s="251">
        <f>V209*K209</f>
        <v>0.38700000000000001</v>
      </c>
      <c r="X209" s="251">
        <v>2.7399999999999998E-3</v>
      </c>
      <c r="Y209" s="251">
        <f>X209*K209</f>
        <v>4.1099999999999999E-3</v>
      </c>
      <c r="Z209" s="251">
        <v>0</v>
      </c>
      <c r="AA209" s="252">
        <f>Z209*K209</f>
        <v>0</v>
      </c>
      <c r="AR209" s="135" t="s">
        <v>142</v>
      </c>
      <c r="AT209" s="135" t="s">
        <v>138</v>
      </c>
      <c r="AU209" s="135" t="s">
        <v>97</v>
      </c>
      <c r="AY209" s="135" t="s">
        <v>137</v>
      </c>
      <c r="BE209" s="253">
        <f>IF(U209="základní",N209,0)</f>
        <v>0</v>
      </c>
      <c r="BF209" s="253">
        <f>IF(U209="snížená",N209,0)</f>
        <v>0</v>
      </c>
      <c r="BG209" s="253">
        <f>IF(U209="zákl. přenesená",N209,0)</f>
        <v>0</v>
      </c>
      <c r="BH209" s="253">
        <f>IF(U209="sníž. přenesená",N209,0)</f>
        <v>0</v>
      </c>
      <c r="BI209" s="253">
        <f>IF(U209="nulová",N209,0)</f>
        <v>0</v>
      </c>
      <c r="BJ209" s="135" t="s">
        <v>86</v>
      </c>
      <c r="BK209" s="253">
        <f>ROUND(L209*K209,2)</f>
        <v>0</v>
      </c>
      <c r="BL209" s="135" t="s">
        <v>142</v>
      </c>
      <c r="BM209" s="135" t="s">
        <v>264</v>
      </c>
    </row>
    <row r="210" spans="2:65" s="263" customFormat="1" ht="16.5" customHeight="1">
      <c r="B210" s="262"/>
      <c r="E210" s="264" t="s">
        <v>5</v>
      </c>
      <c r="F210" s="282" t="s">
        <v>265</v>
      </c>
      <c r="G210" s="283"/>
      <c r="H210" s="283"/>
      <c r="I210" s="283"/>
      <c r="K210" s="267">
        <v>1.5</v>
      </c>
      <c r="R210" s="268"/>
      <c r="T210" s="269"/>
      <c r="AA210" s="270"/>
      <c r="AT210" s="264" t="s">
        <v>145</v>
      </c>
      <c r="AU210" s="264" t="s">
        <v>97</v>
      </c>
      <c r="AV210" s="263" t="s">
        <v>97</v>
      </c>
      <c r="AW210" s="263" t="s">
        <v>33</v>
      </c>
      <c r="AX210" s="263" t="s">
        <v>78</v>
      </c>
      <c r="AY210" s="264" t="s">
        <v>137</v>
      </c>
    </row>
    <row r="211" spans="2:65" s="272" customFormat="1" ht="16.5" customHeight="1">
      <c r="B211" s="271"/>
      <c r="E211" s="273" t="s">
        <v>5</v>
      </c>
      <c r="F211" s="274" t="s">
        <v>147</v>
      </c>
      <c r="G211" s="275"/>
      <c r="H211" s="275"/>
      <c r="I211" s="275"/>
      <c r="K211" s="276">
        <v>1.5</v>
      </c>
      <c r="R211" s="277"/>
      <c r="T211" s="278"/>
      <c r="AA211" s="279"/>
      <c r="AT211" s="273" t="s">
        <v>145</v>
      </c>
      <c r="AU211" s="273" t="s">
        <v>97</v>
      </c>
      <c r="AV211" s="272" t="s">
        <v>142</v>
      </c>
      <c r="AW211" s="272" t="s">
        <v>33</v>
      </c>
      <c r="AX211" s="272" t="s">
        <v>86</v>
      </c>
      <c r="AY211" s="273" t="s">
        <v>137</v>
      </c>
    </row>
    <row r="212" spans="2:65" s="147" customFormat="1" ht="38.25" customHeight="1">
      <c r="B212" s="148"/>
      <c r="C212" s="243" t="s">
        <v>266</v>
      </c>
      <c r="D212" s="243" t="s">
        <v>138</v>
      </c>
      <c r="E212" s="244" t="s">
        <v>267</v>
      </c>
      <c r="F212" s="245" t="s">
        <v>268</v>
      </c>
      <c r="G212" s="245"/>
      <c r="H212" s="245"/>
      <c r="I212" s="245"/>
      <c r="J212" s="246" t="s">
        <v>263</v>
      </c>
      <c r="K212" s="247">
        <v>48.3</v>
      </c>
      <c r="L212" s="299">
        <v>0</v>
      </c>
      <c r="M212" s="299"/>
      <c r="N212" s="248">
        <f>ROUND(L212*K212,2)</f>
        <v>0</v>
      </c>
      <c r="O212" s="248"/>
      <c r="P212" s="248"/>
      <c r="Q212" s="248"/>
      <c r="R212" s="152"/>
      <c r="T212" s="249" t="s">
        <v>5</v>
      </c>
      <c r="U212" s="250" t="s">
        <v>43</v>
      </c>
      <c r="V212" s="251">
        <v>0.36899999999999999</v>
      </c>
      <c r="W212" s="251">
        <f>V212*K212</f>
        <v>17.822699999999998</v>
      </c>
      <c r="X212" s="251">
        <v>0</v>
      </c>
      <c r="Y212" s="251">
        <f>X212*K212</f>
        <v>0</v>
      </c>
      <c r="Z212" s="251">
        <v>0</v>
      </c>
      <c r="AA212" s="252">
        <f>Z212*K212</f>
        <v>0</v>
      </c>
      <c r="AR212" s="135" t="s">
        <v>142</v>
      </c>
      <c r="AT212" s="135" t="s">
        <v>138</v>
      </c>
      <c r="AU212" s="135" t="s">
        <v>97</v>
      </c>
      <c r="AY212" s="135" t="s">
        <v>137</v>
      </c>
      <c r="BE212" s="253">
        <f>IF(U212="základní",N212,0)</f>
        <v>0</v>
      </c>
      <c r="BF212" s="253">
        <f>IF(U212="snížená",N212,0)</f>
        <v>0</v>
      </c>
      <c r="BG212" s="253">
        <f>IF(U212="zákl. přenesená",N212,0)</f>
        <v>0</v>
      </c>
      <c r="BH212" s="253">
        <f>IF(U212="sníž. přenesená",N212,0)</f>
        <v>0</v>
      </c>
      <c r="BI212" s="253">
        <f>IF(U212="nulová",N212,0)</f>
        <v>0</v>
      </c>
      <c r="BJ212" s="135" t="s">
        <v>86</v>
      </c>
      <c r="BK212" s="253">
        <f>ROUND(L212*K212,2)</f>
        <v>0</v>
      </c>
      <c r="BL212" s="135" t="s">
        <v>142</v>
      </c>
      <c r="BM212" s="135" t="s">
        <v>269</v>
      </c>
    </row>
    <row r="213" spans="2:65" s="255" customFormat="1" ht="16.5" customHeight="1">
      <c r="B213" s="254"/>
      <c r="E213" s="256" t="s">
        <v>5</v>
      </c>
      <c r="F213" s="257" t="s">
        <v>270</v>
      </c>
      <c r="G213" s="258"/>
      <c r="H213" s="258"/>
      <c r="I213" s="258"/>
      <c r="K213" s="256" t="s">
        <v>5</v>
      </c>
      <c r="R213" s="259"/>
      <c r="T213" s="260"/>
      <c r="AA213" s="261"/>
      <c r="AT213" s="256" t="s">
        <v>145</v>
      </c>
      <c r="AU213" s="256" t="s">
        <v>97</v>
      </c>
      <c r="AV213" s="255" t="s">
        <v>86</v>
      </c>
      <c r="AW213" s="255" t="s">
        <v>33</v>
      </c>
      <c r="AX213" s="255" t="s">
        <v>78</v>
      </c>
      <c r="AY213" s="256" t="s">
        <v>137</v>
      </c>
    </row>
    <row r="214" spans="2:65" s="263" customFormat="1" ht="16.5" customHeight="1">
      <c r="B214" s="262"/>
      <c r="E214" s="264" t="s">
        <v>5</v>
      </c>
      <c r="F214" s="265" t="s">
        <v>271</v>
      </c>
      <c r="G214" s="266"/>
      <c r="H214" s="266"/>
      <c r="I214" s="266"/>
      <c r="K214" s="267">
        <v>48.3</v>
      </c>
      <c r="R214" s="268"/>
      <c r="T214" s="269"/>
      <c r="AA214" s="270"/>
      <c r="AT214" s="264" t="s">
        <v>145</v>
      </c>
      <c r="AU214" s="264" t="s">
        <v>97</v>
      </c>
      <c r="AV214" s="263" t="s">
        <v>97</v>
      </c>
      <c r="AW214" s="263" t="s">
        <v>33</v>
      </c>
      <c r="AX214" s="263" t="s">
        <v>78</v>
      </c>
      <c r="AY214" s="264" t="s">
        <v>137</v>
      </c>
    </row>
    <row r="215" spans="2:65" s="272" customFormat="1" ht="16.5" customHeight="1">
      <c r="B215" s="271"/>
      <c r="E215" s="273" t="s">
        <v>5</v>
      </c>
      <c r="F215" s="274" t="s">
        <v>147</v>
      </c>
      <c r="G215" s="275"/>
      <c r="H215" s="275"/>
      <c r="I215" s="275"/>
      <c r="K215" s="276">
        <v>48.3</v>
      </c>
      <c r="R215" s="277"/>
      <c r="T215" s="278"/>
      <c r="AA215" s="279"/>
      <c r="AT215" s="273" t="s">
        <v>145</v>
      </c>
      <c r="AU215" s="273" t="s">
        <v>97</v>
      </c>
      <c r="AV215" s="272" t="s">
        <v>142</v>
      </c>
      <c r="AW215" s="272" t="s">
        <v>33</v>
      </c>
      <c r="AX215" s="272" t="s">
        <v>86</v>
      </c>
      <c r="AY215" s="273" t="s">
        <v>137</v>
      </c>
    </row>
    <row r="216" spans="2:65" s="147" customFormat="1" ht="38.25" customHeight="1">
      <c r="B216" s="148"/>
      <c r="C216" s="284" t="s">
        <v>272</v>
      </c>
      <c r="D216" s="284" t="s">
        <v>238</v>
      </c>
      <c r="E216" s="285" t="s">
        <v>273</v>
      </c>
      <c r="F216" s="286" t="s">
        <v>274</v>
      </c>
      <c r="G216" s="286"/>
      <c r="H216" s="286"/>
      <c r="I216" s="286"/>
      <c r="J216" s="287" t="s">
        <v>263</v>
      </c>
      <c r="K216" s="288">
        <v>53.13</v>
      </c>
      <c r="L216" s="300">
        <v>0</v>
      </c>
      <c r="M216" s="300"/>
      <c r="N216" s="289">
        <f>ROUND(L216*K216,2)</f>
        <v>0</v>
      </c>
      <c r="O216" s="248"/>
      <c r="P216" s="248"/>
      <c r="Q216" s="248"/>
      <c r="R216" s="152"/>
      <c r="T216" s="249" t="s">
        <v>5</v>
      </c>
      <c r="U216" s="250" t="s">
        <v>43</v>
      </c>
      <c r="V216" s="251">
        <v>0</v>
      </c>
      <c r="W216" s="251">
        <f>V216*K216</f>
        <v>0</v>
      </c>
      <c r="X216" s="251">
        <v>8.5100000000000002E-3</v>
      </c>
      <c r="Y216" s="251">
        <f>X216*K216</f>
        <v>0.45213630000000005</v>
      </c>
      <c r="Z216" s="251">
        <v>0</v>
      </c>
      <c r="AA216" s="252">
        <f>Z216*K216</f>
        <v>0</v>
      </c>
      <c r="AR216" s="135" t="s">
        <v>184</v>
      </c>
      <c r="AT216" s="135" t="s">
        <v>238</v>
      </c>
      <c r="AU216" s="135" t="s">
        <v>97</v>
      </c>
      <c r="AY216" s="135" t="s">
        <v>137</v>
      </c>
      <c r="BE216" s="253">
        <f>IF(U216="základní",N216,0)</f>
        <v>0</v>
      </c>
      <c r="BF216" s="253">
        <f>IF(U216="snížená",N216,0)</f>
        <v>0</v>
      </c>
      <c r="BG216" s="253">
        <f>IF(U216="zákl. přenesená",N216,0)</f>
        <v>0</v>
      </c>
      <c r="BH216" s="253">
        <f>IF(U216="sníž. přenesená",N216,0)</f>
        <v>0</v>
      </c>
      <c r="BI216" s="253">
        <f>IF(U216="nulová",N216,0)</f>
        <v>0</v>
      </c>
      <c r="BJ216" s="135" t="s">
        <v>86</v>
      </c>
      <c r="BK216" s="253">
        <f>ROUND(L216*K216,2)</f>
        <v>0</v>
      </c>
      <c r="BL216" s="135" t="s">
        <v>142</v>
      </c>
      <c r="BM216" s="135" t="s">
        <v>275</v>
      </c>
    </row>
    <row r="217" spans="2:65" s="147" customFormat="1" ht="25.5" customHeight="1">
      <c r="B217" s="148"/>
      <c r="C217" s="243" t="s">
        <v>276</v>
      </c>
      <c r="D217" s="243" t="s">
        <v>138</v>
      </c>
      <c r="E217" s="244" t="s">
        <v>277</v>
      </c>
      <c r="F217" s="245" t="s">
        <v>278</v>
      </c>
      <c r="G217" s="245"/>
      <c r="H217" s="245"/>
      <c r="I217" s="245"/>
      <c r="J217" s="246" t="s">
        <v>263</v>
      </c>
      <c r="K217" s="247">
        <v>35</v>
      </c>
      <c r="L217" s="299">
        <v>0</v>
      </c>
      <c r="M217" s="299"/>
      <c r="N217" s="248">
        <f>ROUND(L217*K217,2)</f>
        <v>0</v>
      </c>
      <c r="O217" s="248"/>
      <c r="P217" s="248"/>
      <c r="Q217" s="248"/>
      <c r="R217" s="152"/>
      <c r="T217" s="249" t="s">
        <v>5</v>
      </c>
      <c r="U217" s="250" t="s">
        <v>43</v>
      </c>
      <c r="V217" s="251">
        <v>0.29199999999999998</v>
      </c>
      <c r="W217" s="251">
        <f>V217*K217</f>
        <v>10.219999999999999</v>
      </c>
      <c r="X217" s="251">
        <v>4.2700000000000004E-3</v>
      </c>
      <c r="Y217" s="251">
        <f>X217*K217</f>
        <v>0.14945</v>
      </c>
      <c r="Z217" s="251">
        <v>0</v>
      </c>
      <c r="AA217" s="252">
        <f>Z217*K217</f>
        <v>0</v>
      </c>
      <c r="AR217" s="135" t="s">
        <v>142</v>
      </c>
      <c r="AT217" s="135" t="s">
        <v>138</v>
      </c>
      <c r="AU217" s="135" t="s">
        <v>97</v>
      </c>
      <c r="AY217" s="135" t="s">
        <v>137</v>
      </c>
      <c r="BE217" s="253">
        <f>IF(U217="základní",N217,0)</f>
        <v>0</v>
      </c>
      <c r="BF217" s="253">
        <f>IF(U217="snížená",N217,0)</f>
        <v>0</v>
      </c>
      <c r="BG217" s="253">
        <f>IF(U217="zákl. přenesená",N217,0)</f>
        <v>0</v>
      </c>
      <c r="BH217" s="253">
        <f>IF(U217="sníž. přenesená",N217,0)</f>
        <v>0</v>
      </c>
      <c r="BI217" s="253">
        <f>IF(U217="nulová",N217,0)</f>
        <v>0</v>
      </c>
      <c r="BJ217" s="135" t="s">
        <v>86</v>
      </c>
      <c r="BK217" s="253">
        <f>ROUND(L217*K217,2)</f>
        <v>0</v>
      </c>
      <c r="BL217" s="135" t="s">
        <v>142</v>
      </c>
      <c r="BM217" s="135" t="s">
        <v>279</v>
      </c>
    </row>
    <row r="218" spans="2:65" s="263" customFormat="1" ht="16.5" customHeight="1">
      <c r="B218" s="262"/>
      <c r="E218" s="264" t="s">
        <v>5</v>
      </c>
      <c r="F218" s="282" t="s">
        <v>280</v>
      </c>
      <c r="G218" s="283"/>
      <c r="H218" s="283"/>
      <c r="I218" s="283"/>
      <c r="K218" s="267">
        <v>35</v>
      </c>
      <c r="R218" s="268"/>
      <c r="T218" s="269"/>
      <c r="AA218" s="270"/>
      <c r="AT218" s="264" t="s">
        <v>145</v>
      </c>
      <c r="AU218" s="264" t="s">
        <v>97</v>
      </c>
      <c r="AV218" s="263" t="s">
        <v>97</v>
      </c>
      <c r="AW218" s="263" t="s">
        <v>33</v>
      </c>
      <c r="AX218" s="263" t="s">
        <v>78</v>
      </c>
      <c r="AY218" s="264" t="s">
        <v>137</v>
      </c>
    </row>
    <row r="219" spans="2:65" s="272" customFormat="1" ht="16.5" customHeight="1">
      <c r="B219" s="271"/>
      <c r="E219" s="273" t="s">
        <v>5</v>
      </c>
      <c r="F219" s="274" t="s">
        <v>147</v>
      </c>
      <c r="G219" s="275"/>
      <c r="H219" s="275"/>
      <c r="I219" s="275"/>
      <c r="K219" s="276">
        <v>35</v>
      </c>
      <c r="R219" s="277"/>
      <c r="T219" s="278"/>
      <c r="AA219" s="279"/>
      <c r="AT219" s="273" t="s">
        <v>145</v>
      </c>
      <c r="AU219" s="273" t="s">
        <v>97</v>
      </c>
      <c r="AV219" s="272" t="s">
        <v>142</v>
      </c>
      <c r="AW219" s="272" t="s">
        <v>33</v>
      </c>
      <c r="AX219" s="272" t="s">
        <v>86</v>
      </c>
      <c r="AY219" s="273" t="s">
        <v>137</v>
      </c>
    </row>
    <row r="220" spans="2:65" s="147" customFormat="1" ht="25.5" customHeight="1">
      <c r="B220" s="148"/>
      <c r="C220" s="243" t="s">
        <v>281</v>
      </c>
      <c r="D220" s="243" t="s">
        <v>138</v>
      </c>
      <c r="E220" s="244" t="s">
        <v>282</v>
      </c>
      <c r="F220" s="245" t="s">
        <v>283</v>
      </c>
      <c r="G220" s="245"/>
      <c r="H220" s="245"/>
      <c r="I220" s="245"/>
      <c r="J220" s="246" t="s">
        <v>284</v>
      </c>
      <c r="K220" s="247">
        <v>1</v>
      </c>
      <c r="L220" s="299">
        <v>0</v>
      </c>
      <c r="M220" s="299"/>
      <c r="N220" s="248">
        <f>ROUND(L220*K220,2)</f>
        <v>0</v>
      </c>
      <c r="O220" s="248"/>
      <c r="P220" s="248"/>
      <c r="Q220" s="248"/>
      <c r="R220" s="152"/>
      <c r="T220" s="249" t="s">
        <v>5</v>
      </c>
      <c r="U220" s="250" t="s">
        <v>43</v>
      </c>
      <c r="V220" s="251">
        <v>0</v>
      </c>
      <c r="W220" s="251">
        <f>V220*K220</f>
        <v>0</v>
      </c>
      <c r="X220" s="251">
        <v>0</v>
      </c>
      <c r="Y220" s="251">
        <f>X220*K220</f>
        <v>0</v>
      </c>
      <c r="Z220" s="251">
        <v>0</v>
      </c>
      <c r="AA220" s="252">
        <f>Z220*K220</f>
        <v>0</v>
      </c>
      <c r="AR220" s="135" t="s">
        <v>142</v>
      </c>
      <c r="AT220" s="135" t="s">
        <v>138</v>
      </c>
      <c r="AU220" s="135" t="s">
        <v>97</v>
      </c>
      <c r="AY220" s="135" t="s">
        <v>137</v>
      </c>
      <c r="BE220" s="253">
        <f>IF(U220="základní",N220,0)</f>
        <v>0</v>
      </c>
      <c r="BF220" s="253">
        <f>IF(U220="snížená",N220,0)</f>
        <v>0</v>
      </c>
      <c r="BG220" s="253">
        <f>IF(U220="zákl. přenesená",N220,0)</f>
        <v>0</v>
      </c>
      <c r="BH220" s="253">
        <f>IF(U220="sníž. přenesená",N220,0)</f>
        <v>0</v>
      </c>
      <c r="BI220" s="253">
        <f>IF(U220="nulová",N220,0)</f>
        <v>0</v>
      </c>
      <c r="BJ220" s="135" t="s">
        <v>86</v>
      </c>
      <c r="BK220" s="253">
        <f>ROUND(L220*K220,2)</f>
        <v>0</v>
      </c>
      <c r="BL220" s="135" t="s">
        <v>142</v>
      </c>
      <c r="BM220" s="135" t="s">
        <v>285</v>
      </c>
    </row>
    <row r="221" spans="2:65" s="147" customFormat="1" ht="25.5" customHeight="1">
      <c r="B221" s="148"/>
      <c r="C221" s="243" t="s">
        <v>286</v>
      </c>
      <c r="D221" s="243" t="s">
        <v>138</v>
      </c>
      <c r="E221" s="244" t="s">
        <v>287</v>
      </c>
      <c r="F221" s="245" t="s">
        <v>288</v>
      </c>
      <c r="G221" s="245"/>
      <c r="H221" s="245"/>
      <c r="I221" s="245"/>
      <c r="J221" s="246" t="s">
        <v>284</v>
      </c>
      <c r="K221" s="247">
        <v>1</v>
      </c>
      <c r="L221" s="299">
        <v>0</v>
      </c>
      <c r="M221" s="299"/>
      <c r="N221" s="248">
        <f>ROUND(L221*K221,2)</f>
        <v>0</v>
      </c>
      <c r="O221" s="248"/>
      <c r="P221" s="248"/>
      <c r="Q221" s="248"/>
      <c r="R221" s="152"/>
      <c r="T221" s="249" t="s">
        <v>5</v>
      </c>
      <c r="U221" s="250" t="s">
        <v>43</v>
      </c>
      <c r="V221" s="251">
        <v>0</v>
      </c>
      <c r="W221" s="251">
        <f>V221*K221</f>
        <v>0</v>
      </c>
      <c r="X221" s="251">
        <v>0</v>
      </c>
      <c r="Y221" s="251">
        <f>X221*K221</f>
        <v>0</v>
      </c>
      <c r="Z221" s="251">
        <v>0</v>
      </c>
      <c r="AA221" s="252">
        <f>Z221*K221</f>
        <v>0</v>
      </c>
      <c r="AR221" s="135" t="s">
        <v>142</v>
      </c>
      <c r="AT221" s="135" t="s">
        <v>138</v>
      </c>
      <c r="AU221" s="135" t="s">
        <v>97</v>
      </c>
      <c r="AY221" s="135" t="s">
        <v>137</v>
      </c>
      <c r="BE221" s="253">
        <f>IF(U221="základní",N221,0)</f>
        <v>0</v>
      </c>
      <c r="BF221" s="253">
        <f>IF(U221="snížená",N221,0)</f>
        <v>0</v>
      </c>
      <c r="BG221" s="253">
        <f>IF(U221="zákl. přenesená",N221,0)</f>
        <v>0</v>
      </c>
      <c r="BH221" s="253">
        <f>IF(U221="sníž. přenesená",N221,0)</f>
        <v>0</v>
      </c>
      <c r="BI221" s="253">
        <f>IF(U221="nulová",N221,0)</f>
        <v>0</v>
      </c>
      <c r="BJ221" s="135" t="s">
        <v>86</v>
      </c>
      <c r="BK221" s="253">
        <f>ROUND(L221*K221,2)</f>
        <v>0</v>
      </c>
      <c r="BL221" s="135" t="s">
        <v>142</v>
      </c>
      <c r="BM221" s="135" t="s">
        <v>289</v>
      </c>
    </row>
    <row r="222" spans="2:65" s="147" customFormat="1" ht="25.5" customHeight="1">
      <c r="B222" s="148"/>
      <c r="C222" s="243" t="s">
        <v>290</v>
      </c>
      <c r="D222" s="243" t="s">
        <v>138</v>
      </c>
      <c r="E222" s="244" t="s">
        <v>291</v>
      </c>
      <c r="F222" s="245" t="s">
        <v>292</v>
      </c>
      <c r="G222" s="245"/>
      <c r="H222" s="245"/>
      <c r="I222" s="245"/>
      <c r="J222" s="246" t="s">
        <v>263</v>
      </c>
      <c r="K222" s="247">
        <v>2.5</v>
      </c>
      <c r="L222" s="299">
        <v>0</v>
      </c>
      <c r="M222" s="299"/>
      <c r="N222" s="248">
        <f>ROUND(L222*K222,2)</f>
        <v>0</v>
      </c>
      <c r="O222" s="248"/>
      <c r="P222" s="248"/>
      <c r="Q222" s="248"/>
      <c r="R222" s="152"/>
      <c r="T222" s="249" t="s">
        <v>5</v>
      </c>
      <c r="U222" s="250" t="s">
        <v>43</v>
      </c>
      <c r="V222" s="251">
        <v>0</v>
      </c>
      <c r="W222" s="251">
        <f>V222*K222</f>
        <v>0</v>
      </c>
      <c r="X222" s="251">
        <v>0</v>
      </c>
      <c r="Y222" s="251">
        <f>X222*K222</f>
        <v>0</v>
      </c>
      <c r="Z222" s="251">
        <v>0</v>
      </c>
      <c r="AA222" s="252">
        <f>Z222*K222</f>
        <v>0</v>
      </c>
      <c r="AR222" s="135" t="s">
        <v>142</v>
      </c>
      <c r="AT222" s="135" t="s">
        <v>138</v>
      </c>
      <c r="AU222" s="135" t="s">
        <v>97</v>
      </c>
      <c r="AY222" s="135" t="s">
        <v>137</v>
      </c>
      <c r="BE222" s="253">
        <f>IF(U222="základní",N222,0)</f>
        <v>0</v>
      </c>
      <c r="BF222" s="253">
        <f>IF(U222="snížená",N222,0)</f>
        <v>0</v>
      </c>
      <c r="BG222" s="253">
        <f>IF(U222="zákl. přenesená",N222,0)</f>
        <v>0</v>
      </c>
      <c r="BH222" s="253">
        <f>IF(U222="sníž. přenesená",N222,0)</f>
        <v>0</v>
      </c>
      <c r="BI222" s="253">
        <f>IF(U222="nulová",N222,0)</f>
        <v>0</v>
      </c>
      <c r="BJ222" s="135" t="s">
        <v>86</v>
      </c>
      <c r="BK222" s="253">
        <f>ROUND(L222*K222,2)</f>
        <v>0</v>
      </c>
      <c r="BL222" s="135" t="s">
        <v>142</v>
      </c>
      <c r="BM222" s="135" t="s">
        <v>293</v>
      </c>
    </row>
    <row r="223" spans="2:65" s="263" customFormat="1" ht="16.5" customHeight="1">
      <c r="B223" s="262"/>
      <c r="E223" s="264" t="s">
        <v>5</v>
      </c>
      <c r="F223" s="282" t="s">
        <v>294</v>
      </c>
      <c r="G223" s="283"/>
      <c r="H223" s="283"/>
      <c r="I223" s="283"/>
      <c r="K223" s="267">
        <v>2.5</v>
      </c>
      <c r="R223" s="268"/>
      <c r="T223" s="269"/>
      <c r="AA223" s="270"/>
      <c r="AT223" s="264" t="s">
        <v>145</v>
      </c>
      <c r="AU223" s="264" t="s">
        <v>97</v>
      </c>
      <c r="AV223" s="263" t="s">
        <v>97</v>
      </c>
      <c r="AW223" s="263" t="s">
        <v>33</v>
      </c>
      <c r="AX223" s="263" t="s">
        <v>78</v>
      </c>
      <c r="AY223" s="264" t="s">
        <v>137</v>
      </c>
    </row>
    <row r="224" spans="2:65" s="272" customFormat="1" ht="16.5" customHeight="1">
      <c r="B224" s="271"/>
      <c r="E224" s="273" t="s">
        <v>5</v>
      </c>
      <c r="F224" s="274" t="s">
        <v>147</v>
      </c>
      <c r="G224" s="275"/>
      <c r="H224" s="275"/>
      <c r="I224" s="275"/>
      <c r="K224" s="276">
        <v>2.5</v>
      </c>
      <c r="R224" s="277"/>
      <c r="T224" s="278"/>
      <c r="AA224" s="279"/>
      <c r="AT224" s="273" t="s">
        <v>145</v>
      </c>
      <c r="AU224" s="273" t="s">
        <v>97</v>
      </c>
      <c r="AV224" s="272" t="s">
        <v>142</v>
      </c>
      <c r="AW224" s="272" t="s">
        <v>33</v>
      </c>
      <c r="AX224" s="272" t="s">
        <v>86</v>
      </c>
      <c r="AY224" s="273" t="s">
        <v>137</v>
      </c>
    </row>
    <row r="225" spans="2:65" s="147" customFormat="1" ht="25.5" customHeight="1">
      <c r="B225" s="148"/>
      <c r="C225" s="243" t="s">
        <v>295</v>
      </c>
      <c r="D225" s="243" t="s">
        <v>138</v>
      </c>
      <c r="E225" s="244" t="s">
        <v>296</v>
      </c>
      <c r="F225" s="245" t="s">
        <v>297</v>
      </c>
      <c r="G225" s="245"/>
      <c r="H225" s="245"/>
      <c r="I225" s="245"/>
      <c r="J225" s="246" t="s">
        <v>284</v>
      </c>
      <c r="K225" s="247">
        <v>1</v>
      </c>
      <c r="L225" s="299">
        <v>0</v>
      </c>
      <c r="M225" s="299"/>
      <c r="N225" s="248">
        <f>ROUND(L225*K225,2)</f>
        <v>0</v>
      </c>
      <c r="O225" s="248"/>
      <c r="P225" s="248"/>
      <c r="Q225" s="248"/>
      <c r="R225" s="152"/>
      <c r="T225" s="249" t="s">
        <v>5</v>
      </c>
      <c r="U225" s="250" t="s">
        <v>43</v>
      </c>
      <c r="V225" s="251">
        <v>0</v>
      </c>
      <c r="W225" s="251">
        <f>V225*K225</f>
        <v>0</v>
      </c>
      <c r="X225" s="251">
        <v>0</v>
      </c>
      <c r="Y225" s="251">
        <f>X225*K225</f>
        <v>0</v>
      </c>
      <c r="Z225" s="251">
        <v>0</v>
      </c>
      <c r="AA225" s="252">
        <f>Z225*K225</f>
        <v>0</v>
      </c>
      <c r="AR225" s="135" t="s">
        <v>142</v>
      </c>
      <c r="AT225" s="135" t="s">
        <v>138</v>
      </c>
      <c r="AU225" s="135" t="s">
        <v>97</v>
      </c>
      <c r="AY225" s="135" t="s">
        <v>137</v>
      </c>
      <c r="BE225" s="253">
        <f>IF(U225="základní",N225,0)</f>
        <v>0</v>
      </c>
      <c r="BF225" s="253">
        <f>IF(U225="snížená",N225,0)</f>
        <v>0</v>
      </c>
      <c r="BG225" s="253">
        <f>IF(U225="zákl. přenesená",N225,0)</f>
        <v>0</v>
      </c>
      <c r="BH225" s="253">
        <f>IF(U225="sníž. přenesená",N225,0)</f>
        <v>0</v>
      </c>
      <c r="BI225" s="253">
        <f>IF(U225="nulová",N225,0)</f>
        <v>0</v>
      </c>
      <c r="BJ225" s="135" t="s">
        <v>86</v>
      </c>
      <c r="BK225" s="253">
        <f>ROUND(L225*K225,2)</f>
        <v>0</v>
      </c>
      <c r="BL225" s="135" t="s">
        <v>142</v>
      </c>
      <c r="BM225" s="135" t="s">
        <v>298</v>
      </c>
    </row>
    <row r="226" spans="2:65" s="147" customFormat="1" ht="25.5" customHeight="1">
      <c r="B226" s="148"/>
      <c r="C226" s="243" t="s">
        <v>299</v>
      </c>
      <c r="D226" s="243" t="s">
        <v>138</v>
      </c>
      <c r="E226" s="244" t="s">
        <v>300</v>
      </c>
      <c r="F226" s="245" t="s">
        <v>301</v>
      </c>
      <c r="G226" s="245"/>
      <c r="H226" s="245"/>
      <c r="I226" s="245"/>
      <c r="J226" s="246" t="s">
        <v>302</v>
      </c>
      <c r="K226" s="247">
        <v>1</v>
      </c>
      <c r="L226" s="299">
        <v>0</v>
      </c>
      <c r="M226" s="299"/>
      <c r="N226" s="248">
        <f>ROUND(L226*K226,2)</f>
        <v>0</v>
      </c>
      <c r="O226" s="248"/>
      <c r="P226" s="248"/>
      <c r="Q226" s="248"/>
      <c r="R226" s="152"/>
      <c r="T226" s="249" t="s">
        <v>5</v>
      </c>
      <c r="U226" s="250" t="s">
        <v>43</v>
      </c>
      <c r="V226" s="251">
        <v>1.248</v>
      </c>
      <c r="W226" s="251">
        <f>V226*K226</f>
        <v>1.248</v>
      </c>
      <c r="X226" s="251">
        <v>1E-4</v>
      </c>
      <c r="Y226" s="251">
        <f>X226*K226</f>
        <v>1E-4</v>
      </c>
      <c r="Z226" s="251">
        <v>0</v>
      </c>
      <c r="AA226" s="252">
        <f>Z226*K226</f>
        <v>0</v>
      </c>
      <c r="AR226" s="135" t="s">
        <v>142</v>
      </c>
      <c r="AT226" s="135" t="s">
        <v>138</v>
      </c>
      <c r="AU226" s="135" t="s">
        <v>97</v>
      </c>
      <c r="AY226" s="135" t="s">
        <v>137</v>
      </c>
      <c r="BE226" s="253">
        <f>IF(U226="základní",N226,0)</f>
        <v>0</v>
      </c>
      <c r="BF226" s="253">
        <f>IF(U226="snížená",N226,0)</f>
        <v>0</v>
      </c>
      <c r="BG226" s="253">
        <f>IF(U226="zákl. přenesená",N226,0)</f>
        <v>0</v>
      </c>
      <c r="BH226" s="253">
        <f>IF(U226="sníž. přenesená",N226,0)</f>
        <v>0</v>
      </c>
      <c r="BI226" s="253">
        <f>IF(U226="nulová",N226,0)</f>
        <v>0</v>
      </c>
      <c r="BJ226" s="135" t="s">
        <v>86</v>
      </c>
      <c r="BK226" s="253">
        <f>ROUND(L226*K226,2)</f>
        <v>0</v>
      </c>
      <c r="BL226" s="135" t="s">
        <v>142</v>
      </c>
      <c r="BM226" s="135" t="s">
        <v>303</v>
      </c>
    </row>
    <row r="227" spans="2:65" s="147" customFormat="1" ht="25.5" customHeight="1">
      <c r="B227" s="148"/>
      <c r="C227" s="284" t="s">
        <v>304</v>
      </c>
      <c r="D227" s="284" t="s">
        <v>238</v>
      </c>
      <c r="E227" s="285" t="s">
        <v>305</v>
      </c>
      <c r="F227" s="286" t="s">
        <v>306</v>
      </c>
      <c r="G227" s="286"/>
      <c r="H227" s="286"/>
      <c r="I227" s="286"/>
      <c r="J227" s="287" t="s">
        <v>302</v>
      </c>
      <c r="K227" s="288">
        <v>1</v>
      </c>
      <c r="L227" s="300">
        <v>0</v>
      </c>
      <c r="M227" s="300"/>
      <c r="N227" s="289">
        <f>ROUND(L227*K227,2)</f>
        <v>0</v>
      </c>
      <c r="O227" s="248"/>
      <c r="P227" s="248"/>
      <c r="Q227" s="248"/>
      <c r="R227" s="152"/>
      <c r="T227" s="249" t="s">
        <v>5</v>
      </c>
      <c r="U227" s="250" t="s">
        <v>43</v>
      </c>
      <c r="V227" s="251">
        <v>0</v>
      </c>
      <c r="W227" s="251">
        <f>V227*K227</f>
        <v>0</v>
      </c>
      <c r="X227" s="251">
        <v>2.8E-3</v>
      </c>
      <c r="Y227" s="251">
        <f>X227*K227</f>
        <v>2.8E-3</v>
      </c>
      <c r="Z227" s="251">
        <v>0</v>
      </c>
      <c r="AA227" s="252">
        <f>Z227*K227</f>
        <v>0</v>
      </c>
      <c r="AR227" s="135" t="s">
        <v>184</v>
      </c>
      <c r="AT227" s="135" t="s">
        <v>238</v>
      </c>
      <c r="AU227" s="135" t="s">
        <v>97</v>
      </c>
      <c r="AY227" s="135" t="s">
        <v>137</v>
      </c>
      <c r="BE227" s="253">
        <f>IF(U227="základní",N227,0)</f>
        <v>0</v>
      </c>
      <c r="BF227" s="253">
        <f>IF(U227="snížená",N227,0)</f>
        <v>0</v>
      </c>
      <c r="BG227" s="253">
        <f>IF(U227="zákl. přenesená",N227,0)</f>
        <v>0</v>
      </c>
      <c r="BH227" s="253">
        <f>IF(U227="sníž. přenesená",N227,0)</f>
        <v>0</v>
      </c>
      <c r="BI227" s="253">
        <f>IF(U227="nulová",N227,0)</f>
        <v>0</v>
      </c>
      <c r="BJ227" s="135" t="s">
        <v>86</v>
      </c>
      <c r="BK227" s="253">
        <f>ROUND(L227*K227,2)</f>
        <v>0</v>
      </c>
      <c r="BL227" s="135" t="s">
        <v>142</v>
      </c>
      <c r="BM227" s="135" t="s">
        <v>307</v>
      </c>
    </row>
    <row r="228" spans="2:65" s="147" customFormat="1" ht="16.5" customHeight="1">
      <c r="B228" s="148"/>
      <c r="C228" s="284" t="s">
        <v>308</v>
      </c>
      <c r="D228" s="284" t="s">
        <v>238</v>
      </c>
      <c r="E228" s="285" t="s">
        <v>309</v>
      </c>
      <c r="F228" s="286" t="s">
        <v>310</v>
      </c>
      <c r="G228" s="286"/>
      <c r="H228" s="286"/>
      <c r="I228" s="286"/>
      <c r="J228" s="287" t="s">
        <v>302</v>
      </c>
      <c r="K228" s="288">
        <v>1</v>
      </c>
      <c r="L228" s="300">
        <v>0</v>
      </c>
      <c r="M228" s="300"/>
      <c r="N228" s="289">
        <f>ROUND(L228*K228,2)</f>
        <v>0</v>
      </c>
      <c r="O228" s="248"/>
      <c r="P228" s="248"/>
      <c r="Q228" s="248"/>
      <c r="R228" s="152"/>
      <c r="T228" s="249" t="s">
        <v>5</v>
      </c>
      <c r="U228" s="250" t="s">
        <v>43</v>
      </c>
      <c r="V228" s="251">
        <v>0</v>
      </c>
      <c r="W228" s="251">
        <f>V228*K228</f>
        <v>0</v>
      </c>
      <c r="X228" s="251">
        <v>1E-3</v>
      </c>
      <c r="Y228" s="251">
        <f>X228*K228</f>
        <v>1E-3</v>
      </c>
      <c r="Z228" s="251">
        <v>0</v>
      </c>
      <c r="AA228" s="252">
        <f>Z228*K228</f>
        <v>0</v>
      </c>
      <c r="AR228" s="135" t="s">
        <v>184</v>
      </c>
      <c r="AT228" s="135" t="s">
        <v>238</v>
      </c>
      <c r="AU228" s="135" t="s">
        <v>97</v>
      </c>
      <c r="AY228" s="135" t="s">
        <v>137</v>
      </c>
      <c r="BE228" s="253">
        <f>IF(U228="základní",N228,0)</f>
        <v>0</v>
      </c>
      <c r="BF228" s="253">
        <f>IF(U228="snížená",N228,0)</f>
        <v>0</v>
      </c>
      <c r="BG228" s="253">
        <f>IF(U228="zákl. přenesená",N228,0)</f>
        <v>0</v>
      </c>
      <c r="BH228" s="253">
        <f>IF(U228="sníž. přenesená",N228,0)</f>
        <v>0</v>
      </c>
      <c r="BI228" s="253">
        <f>IF(U228="nulová",N228,0)</f>
        <v>0</v>
      </c>
      <c r="BJ228" s="135" t="s">
        <v>86</v>
      </c>
      <c r="BK228" s="253">
        <f>ROUND(L228*K228,2)</f>
        <v>0</v>
      </c>
      <c r="BL228" s="135" t="s">
        <v>142</v>
      </c>
      <c r="BM228" s="135" t="s">
        <v>311</v>
      </c>
    </row>
    <row r="229" spans="2:65" s="147" customFormat="1" ht="25.5" customHeight="1">
      <c r="B229" s="148"/>
      <c r="C229" s="243" t="s">
        <v>312</v>
      </c>
      <c r="D229" s="243" t="s">
        <v>138</v>
      </c>
      <c r="E229" s="244" t="s">
        <v>313</v>
      </c>
      <c r="F229" s="245" t="s">
        <v>314</v>
      </c>
      <c r="G229" s="245"/>
      <c r="H229" s="245"/>
      <c r="I229" s="245"/>
      <c r="J229" s="246" t="s">
        <v>263</v>
      </c>
      <c r="K229" s="247">
        <v>36.5</v>
      </c>
      <c r="L229" s="299">
        <v>0</v>
      </c>
      <c r="M229" s="299"/>
      <c r="N229" s="248">
        <f>ROUND(L229*K229,2)</f>
        <v>0</v>
      </c>
      <c r="O229" s="248"/>
      <c r="P229" s="248"/>
      <c r="Q229" s="248"/>
      <c r="R229" s="152"/>
      <c r="T229" s="249" t="s">
        <v>5</v>
      </c>
      <c r="U229" s="250" t="s">
        <v>43</v>
      </c>
      <c r="V229" s="251">
        <v>5.5E-2</v>
      </c>
      <c r="W229" s="251">
        <f>V229*K229</f>
        <v>2.0074999999999998</v>
      </c>
      <c r="X229" s="251">
        <v>0</v>
      </c>
      <c r="Y229" s="251">
        <f>X229*K229</f>
        <v>0</v>
      </c>
      <c r="Z229" s="251">
        <v>0</v>
      </c>
      <c r="AA229" s="252">
        <f>Z229*K229</f>
        <v>0</v>
      </c>
      <c r="AR229" s="135" t="s">
        <v>142</v>
      </c>
      <c r="AT229" s="135" t="s">
        <v>138</v>
      </c>
      <c r="AU229" s="135" t="s">
        <v>97</v>
      </c>
      <c r="AY229" s="135" t="s">
        <v>137</v>
      </c>
      <c r="BE229" s="253">
        <f>IF(U229="základní",N229,0)</f>
        <v>0</v>
      </c>
      <c r="BF229" s="253">
        <f>IF(U229="snížená",N229,0)</f>
        <v>0</v>
      </c>
      <c r="BG229" s="253">
        <f>IF(U229="zákl. přenesená",N229,0)</f>
        <v>0</v>
      </c>
      <c r="BH229" s="253">
        <f>IF(U229="sníž. přenesená",N229,0)</f>
        <v>0</v>
      </c>
      <c r="BI229" s="253">
        <f>IF(U229="nulová",N229,0)</f>
        <v>0</v>
      </c>
      <c r="BJ229" s="135" t="s">
        <v>86</v>
      </c>
      <c r="BK229" s="253">
        <f>ROUND(L229*K229,2)</f>
        <v>0</v>
      </c>
      <c r="BL229" s="135" t="s">
        <v>142</v>
      </c>
      <c r="BM229" s="135" t="s">
        <v>315</v>
      </c>
    </row>
    <row r="230" spans="2:65" s="263" customFormat="1" ht="16.5" customHeight="1">
      <c r="B230" s="262"/>
      <c r="E230" s="264" t="s">
        <v>5</v>
      </c>
      <c r="F230" s="282" t="s">
        <v>316</v>
      </c>
      <c r="G230" s="283"/>
      <c r="H230" s="283"/>
      <c r="I230" s="283"/>
      <c r="K230" s="267">
        <v>36.5</v>
      </c>
      <c r="R230" s="268"/>
      <c r="T230" s="269"/>
      <c r="AA230" s="270"/>
      <c r="AT230" s="264" t="s">
        <v>145</v>
      </c>
      <c r="AU230" s="264" t="s">
        <v>97</v>
      </c>
      <c r="AV230" s="263" t="s">
        <v>97</v>
      </c>
      <c r="AW230" s="263" t="s">
        <v>33</v>
      </c>
      <c r="AX230" s="263" t="s">
        <v>78</v>
      </c>
      <c r="AY230" s="264" t="s">
        <v>137</v>
      </c>
    </row>
    <row r="231" spans="2:65" s="272" customFormat="1" ht="16.5" customHeight="1">
      <c r="B231" s="271"/>
      <c r="E231" s="273" t="s">
        <v>5</v>
      </c>
      <c r="F231" s="274" t="s">
        <v>147</v>
      </c>
      <c r="G231" s="275"/>
      <c r="H231" s="275"/>
      <c r="I231" s="275"/>
      <c r="K231" s="276">
        <v>36.5</v>
      </c>
      <c r="R231" s="277"/>
      <c r="T231" s="278"/>
      <c r="AA231" s="279"/>
      <c r="AT231" s="273" t="s">
        <v>145</v>
      </c>
      <c r="AU231" s="273" t="s">
        <v>97</v>
      </c>
      <c r="AV231" s="272" t="s">
        <v>142</v>
      </c>
      <c r="AW231" s="272" t="s">
        <v>33</v>
      </c>
      <c r="AX231" s="272" t="s">
        <v>86</v>
      </c>
      <c r="AY231" s="273" t="s">
        <v>137</v>
      </c>
    </row>
    <row r="232" spans="2:65" s="147" customFormat="1" ht="25.5" customHeight="1">
      <c r="B232" s="148"/>
      <c r="C232" s="243" t="s">
        <v>317</v>
      </c>
      <c r="D232" s="243" t="s">
        <v>138</v>
      </c>
      <c r="E232" s="244" t="s">
        <v>318</v>
      </c>
      <c r="F232" s="245" t="s">
        <v>319</v>
      </c>
      <c r="G232" s="245"/>
      <c r="H232" s="245"/>
      <c r="I232" s="245"/>
      <c r="J232" s="246" t="s">
        <v>302</v>
      </c>
      <c r="K232" s="247">
        <v>4</v>
      </c>
      <c r="L232" s="299">
        <v>0</v>
      </c>
      <c r="M232" s="299"/>
      <c r="N232" s="248">
        <f>ROUND(L232*K232,2)</f>
        <v>0</v>
      </c>
      <c r="O232" s="248"/>
      <c r="P232" s="248"/>
      <c r="Q232" s="248"/>
      <c r="R232" s="152"/>
      <c r="T232" s="249" t="s">
        <v>5</v>
      </c>
      <c r="U232" s="250" t="s">
        <v>43</v>
      </c>
      <c r="V232" s="251">
        <v>10.3</v>
      </c>
      <c r="W232" s="251">
        <f>V232*K232</f>
        <v>41.2</v>
      </c>
      <c r="X232" s="251">
        <v>0.46009</v>
      </c>
      <c r="Y232" s="251">
        <f>X232*K232</f>
        <v>1.84036</v>
      </c>
      <c r="Z232" s="251">
        <v>0</v>
      </c>
      <c r="AA232" s="252">
        <f>Z232*K232</f>
        <v>0</v>
      </c>
      <c r="AR232" s="135" t="s">
        <v>142</v>
      </c>
      <c r="AT232" s="135" t="s">
        <v>138</v>
      </c>
      <c r="AU232" s="135" t="s">
        <v>97</v>
      </c>
      <c r="AY232" s="135" t="s">
        <v>137</v>
      </c>
      <c r="BE232" s="253">
        <f>IF(U232="základní",N232,0)</f>
        <v>0</v>
      </c>
      <c r="BF232" s="253">
        <f>IF(U232="snížená",N232,0)</f>
        <v>0</v>
      </c>
      <c r="BG232" s="253">
        <f>IF(U232="zákl. přenesená",N232,0)</f>
        <v>0</v>
      </c>
      <c r="BH232" s="253">
        <f>IF(U232="sníž. přenesená",N232,0)</f>
        <v>0</v>
      </c>
      <c r="BI232" s="253">
        <f>IF(U232="nulová",N232,0)</f>
        <v>0</v>
      </c>
      <c r="BJ232" s="135" t="s">
        <v>86</v>
      </c>
      <c r="BK232" s="253">
        <f>ROUND(L232*K232,2)</f>
        <v>0</v>
      </c>
      <c r="BL232" s="135" t="s">
        <v>142</v>
      </c>
      <c r="BM232" s="135" t="s">
        <v>320</v>
      </c>
    </row>
    <row r="233" spans="2:65" s="147" customFormat="1" ht="25.5" customHeight="1">
      <c r="B233" s="148"/>
      <c r="C233" s="243" t="s">
        <v>321</v>
      </c>
      <c r="D233" s="243" t="s">
        <v>138</v>
      </c>
      <c r="E233" s="244" t="s">
        <v>322</v>
      </c>
      <c r="F233" s="245" t="s">
        <v>323</v>
      </c>
      <c r="G233" s="245"/>
      <c r="H233" s="245"/>
      <c r="I233" s="245"/>
      <c r="J233" s="246" t="s">
        <v>302</v>
      </c>
      <c r="K233" s="247">
        <v>1</v>
      </c>
      <c r="L233" s="299">
        <v>0</v>
      </c>
      <c r="M233" s="299"/>
      <c r="N233" s="248">
        <f>ROUND(L233*K233,2)</f>
        <v>0</v>
      </c>
      <c r="O233" s="248"/>
      <c r="P233" s="248"/>
      <c r="Q233" s="248"/>
      <c r="R233" s="152"/>
      <c r="T233" s="249" t="s">
        <v>5</v>
      </c>
      <c r="U233" s="250" t="s">
        <v>43</v>
      </c>
      <c r="V233" s="251">
        <v>0.58299999999999996</v>
      </c>
      <c r="W233" s="251">
        <f>V233*K233</f>
        <v>0.58299999999999996</v>
      </c>
      <c r="X233" s="251">
        <v>4.9050000000000003E-2</v>
      </c>
      <c r="Y233" s="251">
        <f>X233*K233</f>
        <v>4.9050000000000003E-2</v>
      </c>
      <c r="Z233" s="251">
        <v>0</v>
      </c>
      <c r="AA233" s="252">
        <f>Z233*K233</f>
        <v>0</v>
      </c>
      <c r="AR233" s="135" t="s">
        <v>142</v>
      </c>
      <c r="AT233" s="135" t="s">
        <v>138</v>
      </c>
      <c r="AU233" s="135" t="s">
        <v>97</v>
      </c>
      <c r="AY233" s="135" t="s">
        <v>137</v>
      </c>
      <c r="BE233" s="253">
        <f>IF(U233="základní",N233,0)</f>
        <v>0</v>
      </c>
      <c r="BF233" s="253">
        <f>IF(U233="snížená",N233,0)</f>
        <v>0</v>
      </c>
      <c r="BG233" s="253">
        <f>IF(U233="zákl. přenesená",N233,0)</f>
        <v>0</v>
      </c>
      <c r="BH233" s="253">
        <f>IF(U233="sníž. přenesená",N233,0)</f>
        <v>0</v>
      </c>
      <c r="BI233" s="253">
        <f>IF(U233="nulová",N233,0)</f>
        <v>0</v>
      </c>
      <c r="BJ233" s="135" t="s">
        <v>86</v>
      </c>
      <c r="BK233" s="253">
        <f>ROUND(L233*K233,2)</f>
        <v>0</v>
      </c>
      <c r="BL233" s="135" t="s">
        <v>142</v>
      </c>
      <c r="BM233" s="135" t="s">
        <v>324</v>
      </c>
    </row>
    <row r="234" spans="2:65" s="230" customFormat="1" ht="29.85" customHeight="1">
      <c r="B234" s="229"/>
      <c r="D234" s="240" t="s">
        <v>113</v>
      </c>
      <c r="E234" s="240"/>
      <c r="F234" s="240"/>
      <c r="G234" s="240"/>
      <c r="H234" s="240"/>
      <c r="I234" s="240"/>
      <c r="J234" s="240"/>
      <c r="K234" s="240"/>
      <c r="L234" s="240"/>
      <c r="M234" s="240"/>
      <c r="N234" s="290">
        <f>BK234</f>
        <v>0</v>
      </c>
      <c r="O234" s="291"/>
      <c r="P234" s="291"/>
      <c r="Q234" s="291"/>
      <c r="R234" s="233"/>
      <c r="T234" s="234"/>
      <c r="W234" s="235">
        <f>SUM(W235:W238)</f>
        <v>1.585</v>
      </c>
      <c r="Y234" s="235">
        <f>SUM(Y235:Y238)</f>
        <v>0</v>
      </c>
      <c r="AA234" s="236">
        <f>SUM(AA235:AA238)</f>
        <v>0.68500000000000005</v>
      </c>
      <c r="AR234" s="237" t="s">
        <v>86</v>
      </c>
      <c r="AT234" s="238" t="s">
        <v>77</v>
      </c>
      <c r="AU234" s="238" t="s">
        <v>86</v>
      </c>
      <c r="AY234" s="237" t="s">
        <v>137</v>
      </c>
      <c r="BK234" s="239">
        <f>SUM(BK235:BK238)</f>
        <v>0</v>
      </c>
    </row>
    <row r="235" spans="2:65" s="147" customFormat="1" ht="38.25" customHeight="1">
      <c r="B235" s="148"/>
      <c r="C235" s="243" t="s">
        <v>325</v>
      </c>
      <c r="D235" s="243" t="s">
        <v>138</v>
      </c>
      <c r="E235" s="244" t="s">
        <v>326</v>
      </c>
      <c r="F235" s="245" t="s">
        <v>327</v>
      </c>
      <c r="G235" s="245"/>
      <c r="H235" s="245"/>
      <c r="I235" s="245"/>
      <c r="J235" s="246" t="s">
        <v>302</v>
      </c>
      <c r="K235" s="247">
        <v>1</v>
      </c>
      <c r="L235" s="299">
        <v>0</v>
      </c>
      <c r="M235" s="299"/>
      <c r="N235" s="248">
        <f>ROUND(L235*K235,2)</f>
        <v>0</v>
      </c>
      <c r="O235" s="248"/>
      <c r="P235" s="248"/>
      <c r="Q235" s="248"/>
      <c r="R235" s="152"/>
      <c r="T235" s="249" t="s">
        <v>5</v>
      </c>
      <c r="U235" s="250" t="s">
        <v>43</v>
      </c>
      <c r="V235" s="251">
        <v>1.585</v>
      </c>
      <c r="W235" s="251">
        <f>V235*K235</f>
        <v>1.585</v>
      </c>
      <c r="X235" s="251">
        <v>0</v>
      </c>
      <c r="Y235" s="251">
        <f>X235*K235</f>
        <v>0</v>
      </c>
      <c r="Z235" s="251">
        <v>0.68500000000000005</v>
      </c>
      <c r="AA235" s="252">
        <f>Z235*K235</f>
        <v>0.68500000000000005</v>
      </c>
      <c r="AR235" s="135" t="s">
        <v>142</v>
      </c>
      <c r="AT235" s="135" t="s">
        <v>138</v>
      </c>
      <c r="AU235" s="135" t="s">
        <v>97</v>
      </c>
      <c r="AY235" s="135" t="s">
        <v>137</v>
      </c>
      <c r="BE235" s="253">
        <f>IF(U235="základní",N235,0)</f>
        <v>0</v>
      </c>
      <c r="BF235" s="253">
        <f>IF(U235="snížená",N235,0)</f>
        <v>0</v>
      </c>
      <c r="BG235" s="253">
        <f>IF(U235="zákl. přenesená",N235,0)</f>
        <v>0</v>
      </c>
      <c r="BH235" s="253">
        <f>IF(U235="sníž. přenesená",N235,0)</f>
        <v>0</v>
      </c>
      <c r="BI235" s="253">
        <f>IF(U235="nulová",N235,0)</f>
        <v>0</v>
      </c>
      <c r="BJ235" s="135" t="s">
        <v>86</v>
      </c>
      <c r="BK235" s="253">
        <f>ROUND(L235*K235,2)</f>
        <v>0</v>
      </c>
      <c r="BL235" s="135" t="s">
        <v>142</v>
      </c>
      <c r="BM235" s="135" t="s">
        <v>328</v>
      </c>
    </row>
    <row r="236" spans="2:65" s="255" customFormat="1" ht="16.5" customHeight="1">
      <c r="B236" s="254"/>
      <c r="E236" s="256" t="s">
        <v>5</v>
      </c>
      <c r="F236" s="257" t="s">
        <v>329</v>
      </c>
      <c r="G236" s="258"/>
      <c r="H236" s="258"/>
      <c r="I236" s="258"/>
      <c r="K236" s="256" t="s">
        <v>5</v>
      </c>
      <c r="R236" s="259"/>
      <c r="T236" s="260"/>
      <c r="AA236" s="261"/>
      <c r="AT236" s="256" t="s">
        <v>145</v>
      </c>
      <c r="AU236" s="256" t="s">
        <v>97</v>
      </c>
      <c r="AV236" s="255" t="s">
        <v>86</v>
      </c>
      <c r="AW236" s="255" t="s">
        <v>33</v>
      </c>
      <c r="AX236" s="255" t="s">
        <v>78</v>
      </c>
      <c r="AY236" s="256" t="s">
        <v>137</v>
      </c>
    </row>
    <row r="237" spans="2:65" s="263" customFormat="1" ht="16.5" customHeight="1">
      <c r="B237" s="262"/>
      <c r="E237" s="264" t="s">
        <v>5</v>
      </c>
      <c r="F237" s="265" t="s">
        <v>86</v>
      </c>
      <c r="G237" s="266"/>
      <c r="H237" s="266"/>
      <c r="I237" s="266"/>
      <c r="K237" s="267">
        <v>1</v>
      </c>
      <c r="R237" s="268"/>
      <c r="T237" s="269"/>
      <c r="AA237" s="270"/>
      <c r="AT237" s="264" t="s">
        <v>145</v>
      </c>
      <c r="AU237" s="264" t="s">
        <v>97</v>
      </c>
      <c r="AV237" s="263" t="s">
        <v>97</v>
      </c>
      <c r="AW237" s="263" t="s">
        <v>33</v>
      </c>
      <c r="AX237" s="263" t="s">
        <v>78</v>
      </c>
      <c r="AY237" s="264" t="s">
        <v>137</v>
      </c>
    </row>
    <row r="238" spans="2:65" s="272" customFormat="1" ht="16.5" customHeight="1">
      <c r="B238" s="271"/>
      <c r="E238" s="273" t="s">
        <v>5</v>
      </c>
      <c r="F238" s="274" t="s">
        <v>147</v>
      </c>
      <c r="G238" s="275"/>
      <c r="H238" s="275"/>
      <c r="I238" s="275"/>
      <c r="K238" s="276">
        <v>1</v>
      </c>
      <c r="R238" s="277"/>
      <c r="T238" s="278"/>
      <c r="AA238" s="279"/>
      <c r="AT238" s="273" t="s">
        <v>145</v>
      </c>
      <c r="AU238" s="273" t="s">
        <v>97</v>
      </c>
      <c r="AV238" s="272" t="s">
        <v>142</v>
      </c>
      <c r="AW238" s="272" t="s">
        <v>33</v>
      </c>
      <c r="AX238" s="272" t="s">
        <v>86</v>
      </c>
      <c r="AY238" s="273" t="s">
        <v>137</v>
      </c>
    </row>
    <row r="239" spans="2:65" s="230" customFormat="1" ht="29.85" customHeight="1">
      <c r="B239" s="229"/>
      <c r="D239" s="240" t="s">
        <v>114</v>
      </c>
      <c r="E239" s="240"/>
      <c r="F239" s="240"/>
      <c r="G239" s="240"/>
      <c r="H239" s="240"/>
      <c r="I239" s="240"/>
      <c r="J239" s="240"/>
      <c r="K239" s="240"/>
      <c r="L239" s="240"/>
      <c r="M239" s="240"/>
      <c r="N239" s="241">
        <f>BK239</f>
        <v>0</v>
      </c>
      <c r="O239" s="242"/>
      <c r="P239" s="242"/>
      <c r="Q239" s="242"/>
      <c r="R239" s="233"/>
      <c r="T239" s="234"/>
      <c r="W239" s="235">
        <f>SUM(W240:W243)</f>
        <v>2.9889000000000001</v>
      </c>
      <c r="Y239" s="235">
        <f>SUM(Y240:Y243)</f>
        <v>0</v>
      </c>
      <c r="AA239" s="236">
        <f>SUM(AA240:AA243)</f>
        <v>0</v>
      </c>
      <c r="AR239" s="237" t="s">
        <v>86</v>
      </c>
      <c r="AT239" s="238" t="s">
        <v>77</v>
      </c>
      <c r="AU239" s="238" t="s">
        <v>86</v>
      </c>
      <c r="AY239" s="237" t="s">
        <v>137</v>
      </c>
      <c r="BK239" s="239">
        <f>SUM(BK240:BK243)</f>
        <v>0</v>
      </c>
    </row>
    <row r="240" spans="2:65" s="147" customFormat="1" ht="38.25" customHeight="1">
      <c r="B240" s="148"/>
      <c r="C240" s="243" t="s">
        <v>330</v>
      </c>
      <c r="D240" s="243" t="s">
        <v>138</v>
      </c>
      <c r="E240" s="244" t="s">
        <v>331</v>
      </c>
      <c r="F240" s="245" t="s">
        <v>332</v>
      </c>
      <c r="G240" s="245"/>
      <c r="H240" s="245"/>
      <c r="I240" s="245"/>
      <c r="J240" s="246" t="s">
        <v>214</v>
      </c>
      <c r="K240" s="247">
        <v>1.62</v>
      </c>
      <c r="L240" s="299">
        <v>0</v>
      </c>
      <c r="M240" s="299"/>
      <c r="N240" s="248">
        <f>ROUND(L240*K240,2)</f>
        <v>0</v>
      </c>
      <c r="O240" s="248"/>
      <c r="P240" s="248"/>
      <c r="Q240" s="248"/>
      <c r="R240" s="152"/>
      <c r="T240" s="249" t="s">
        <v>5</v>
      </c>
      <c r="U240" s="250" t="s">
        <v>43</v>
      </c>
      <c r="V240" s="251">
        <v>1.47</v>
      </c>
      <c r="W240" s="251">
        <f>V240*K240</f>
        <v>2.3814000000000002</v>
      </c>
      <c r="X240" s="251">
        <v>0</v>
      </c>
      <c r="Y240" s="251">
        <f>X240*K240</f>
        <v>0</v>
      </c>
      <c r="Z240" s="251">
        <v>0</v>
      </c>
      <c r="AA240" s="252">
        <f>Z240*K240</f>
        <v>0</v>
      </c>
      <c r="AR240" s="135" t="s">
        <v>142</v>
      </c>
      <c r="AT240" s="135" t="s">
        <v>138</v>
      </c>
      <c r="AU240" s="135" t="s">
        <v>97</v>
      </c>
      <c r="AY240" s="135" t="s">
        <v>137</v>
      </c>
      <c r="BE240" s="253">
        <f>IF(U240="základní",N240,0)</f>
        <v>0</v>
      </c>
      <c r="BF240" s="253">
        <f>IF(U240="snížená",N240,0)</f>
        <v>0</v>
      </c>
      <c r="BG240" s="253">
        <f>IF(U240="zákl. přenesená",N240,0)</f>
        <v>0</v>
      </c>
      <c r="BH240" s="253">
        <f>IF(U240="sníž. přenesená",N240,0)</f>
        <v>0</v>
      </c>
      <c r="BI240" s="253">
        <f>IF(U240="nulová",N240,0)</f>
        <v>0</v>
      </c>
      <c r="BJ240" s="135" t="s">
        <v>86</v>
      </c>
      <c r="BK240" s="253">
        <f>ROUND(L240*K240,2)</f>
        <v>0</v>
      </c>
      <c r="BL240" s="135" t="s">
        <v>142</v>
      </c>
      <c r="BM240" s="135" t="s">
        <v>333</v>
      </c>
    </row>
    <row r="241" spans="2:65" s="147" customFormat="1" ht="25.5" customHeight="1">
      <c r="B241" s="148"/>
      <c r="C241" s="243" t="s">
        <v>334</v>
      </c>
      <c r="D241" s="243" t="s">
        <v>138</v>
      </c>
      <c r="E241" s="244" t="s">
        <v>335</v>
      </c>
      <c r="F241" s="245" t="s">
        <v>336</v>
      </c>
      <c r="G241" s="245"/>
      <c r="H241" s="245"/>
      <c r="I241" s="245"/>
      <c r="J241" s="246" t="s">
        <v>214</v>
      </c>
      <c r="K241" s="247">
        <v>32.4</v>
      </c>
      <c r="L241" s="299">
        <v>0</v>
      </c>
      <c r="M241" s="299"/>
      <c r="N241" s="248">
        <f>ROUND(L241*K241,2)</f>
        <v>0</v>
      </c>
      <c r="O241" s="248"/>
      <c r="P241" s="248"/>
      <c r="Q241" s="248"/>
      <c r="R241" s="152"/>
      <c r="T241" s="249" t="s">
        <v>5</v>
      </c>
      <c r="U241" s="250" t="s">
        <v>43</v>
      </c>
      <c r="V241" s="251">
        <v>6.0000000000000001E-3</v>
      </c>
      <c r="W241" s="251">
        <f>V241*K241</f>
        <v>0.19439999999999999</v>
      </c>
      <c r="X241" s="251">
        <v>0</v>
      </c>
      <c r="Y241" s="251">
        <f>X241*K241</f>
        <v>0</v>
      </c>
      <c r="Z241" s="251">
        <v>0</v>
      </c>
      <c r="AA241" s="252">
        <f>Z241*K241</f>
        <v>0</v>
      </c>
      <c r="AR241" s="135" t="s">
        <v>142</v>
      </c>
      <c r="AT241" s="135" t="s">
        <v>138</v>
      </c>
      <c r="AU241" s="135" t="s">
        <v>97</v>
      </c>
      <c r="AY241" s="135" t="s">
        <v>137</v>
      </c>
      <c r="BE241" s="253">
        <f>IF(U241="základní",N241,0)</f>
        <v>0</v>
      </c>
      <c r="BF241" s="253">
        <f>IF(U241="snížená",N241,0)</f>
        <v>0</v>
      </c>
      <c r="BG241" s="253">
        <f>IF(U241="zákl. přenesená",N241,0)</f>
        <v>0</v>
      </c>
      <c r="BH241" s="253">
        <f>IF(U241="sníž. přenesená",N241,0)</f>
        <v>0</v>
      </c>
      <c r="BI241" s="253">
        <f>IF(U241="nulová",N241,0)</f>
        <v>0</v>
      </c>
      <c r="BJ241" s="135" t="s">
        <v>86</v>
      </c>
      <c r="BK241" s="253">
        <f>ROUND(L241*K241,2)</f>
        <v>0</v>
      </c>
      <c r="BL241" s="135" t="s">
        <v>142</v>
      </c>
      <c r="BM241" s="135" t="s">
        <v>337</v>
      </c>
    </row>
    <row r="242" spans="2:65" s="147" customFormat="1" ht="38.25" customHeight="1">
      <c r="B242" s="148"/>
      <c r="C242" s="243" t="s">
        <v>338</v>
      </c>
      <c r="D242" s="243" t="s">
        <v>138</v>
      </c>
      <c r="E242" s="244" t="s">
        <v>339</v>
      </c>
      <c r="F242" s="245" t="s">
        <v>340</v>
      </c>
      <c r="G242" s="245"/>
      <c r="H242" s="245"/>
      <c r="I242" s="245"/>
      <c r="J242" s="246" t="s">
        <v>214</v>
      </c>
      <c r="K242" s="247">
        <v>1.62</v>
      </c>
      <c r="L242" s="299">
        <v>0</v>
      </c>
      <c r="M242" s="299"/>
      <c r="N242" s="248">
        <f>ROUND(L242*K242,2)</f>
        <v>0</v>
      </c>
      <c r="O242" s="248"/>
      <c r="P242" s="248"/>
      <c r="Q242" s="248"/>
      <c r="R242" s="152"/>
      <c r="T242" s="249" t="s">
        <v>5</v>
      </c>
      <c r="U242" s="250" t="s">
        <v>43</v>
      </c>
      <c r="V242" s="251">
        <v>0.255</v>
      </c>
      <c r="W242" s="251">
        <f>V242*K242</f>
        <v>0.41310000000000002</v>
      </c>
      <c r="X242" s="251">
        <v>0</v>
      </c>
      <c r="Y242" s="251">
        <f>X242*K242</f>
        <v>0</v>
      </c>
      <c r="Z242" s="251">
        <v>0</v>
      </c>
      <c r="AA242" s="252">
        <f>Z242*K242</f>
        <v>0</v>
      </c>
      <c r="AR242" s="135" t="s">
        <v>142</v>
      </c>
      <c r="AT242" s="135" t="s">
        <v>138</v>
      </c>
      <c r="AU242" s="135" t="s">
        <v>97</v>
      </c>
      <c r="AY242" s="135" t="s">
        <v>137</v>
      </c>
      <c r="BE242" s="253">
        <f>IF(U242="základní",N242,0)</f>
        <v>0</v>
      </c>
      <c r="BF242" s="253">
        <f>IF(U242="snížená",N242,0)</f>
        <v>0</v>
      </c>
      <c r="BG242" s="253">
        <f>IF(U242="zákl. přenesená",N242,0)</f>
        <v>0</v>
      </c>
      <c r="BH242" s="253">
        <f>IF(U242="sníž. přenesená",N242,0)</f>
        <v>0</v>
      </c>
      <c r="BI242" s="253">
        <f>IF(U242="nulová",N242,0)</f>
        <v>0</v>
      </c>
      <c r="BJ242" s="135" t="s">
        <v>86</v>
      </c>
      <c r="BK242" s="253">
        <f>ROUND(L242*K242,2)</f>
        <v>0</v>
      </c>
      <c r="BL242" s="135" t="s">
        <v>142</v>
      </c>
      <c r="BM242" s="135" t="s">
        <v>341</v>
      </c>
    </row>
    <row r="243" spans="2:65" s="147" customFormat="1" ht="38.25" customHeight="1">
      <c r="B243" s="148"/>
      <c r="C243" s="243" t="s">
        <v>342</v>
      </c>
      <c r="D243" s="243" t="s">
        <v>138</v>
      </c>
      <c r="E243" s="244" t="s">
        <v>343</v>
      </c>
      <c r="F243" s="245" t="s">
        <v>344</v>
      </c>
      <c r="G243" s="245"/>
      <c r="H243" s="245"/>
      <c r="I243" s="245"/>
      <c r="J243" s="246" t="s">
        <v>214</v>
      </c>
      <c r="K243" s="247">
        <v>1.62</v>
      </c>
      <c r="L243" s="299">
        <v>0</v>
      </c>
      <c r="M243" s="299"/>
      <c r="N243" s="248">
        <f>ROUND(L243*K243,2)</f>
        <v>0</v>
      </c>
      <c r="O243" s="248"/>
      <c r="P243" s="248"/>
      <c r="Q243" s="248"/>
      <c r="R243" s="152"/>
      <c r="T243" s="249" t="s">
        <v>5</v>
      </c>
      <c r="U243" s="250" t="s">
        <v>43</v>
      </c>
      <c r="V243" s="251">
        <v>0</v>
      </c>
      <c r="W243" s="251">
        <f>V243*K243</f>
        <v>0</v>
      </c>
      <c r="X243" s="251">
        <v>0</v>
      </c>
      <c r="Y243" s="251">
        <f>X243*K243</f>
        <v>0</v>
      </c>
      <c r="Z243" s="251">
        <v>0</v>
      </c>
      <c r="AA243" s="252">
        <f>Z243*K243</f>
        <v>0</v>
      </c>
      <c r="AR243" s="135" t="s">
        <v>142</v>
      </c>
      <c r="AT243" s="135" t="s">
        <v>138</v>
      </c>
      <c r="AU243" s="135" t="s">
        <v>97</v>
      </c>
      <c r="AY243" s="135" t="s">
        <v>137</v>
      </c>
      <c r="BE243" s="253">
        <f>IF(U243="základní",N243,0)</f>
        <v>0</v>
      </c>
      <c r="BF243" s="253">
        <f>IF(U243="snížená",N243,0)</f>
        <v>0</v>
      </c>
      <c r="BG243" s="253">
        <f>IF(U243="zákl. přenesená",N243,0)</f>
        <v>0</v>
      </c>
      <c r="BH243" s="253">
        <f>IF(U243="sníž. přenesená",N243,0)</f>
        <v>0</v>
      </c>
      <c r="BI243" s="253">
        <f>IF(U243="nulová",N243,0)</f>
        <v>0</v>
      </c>
      <c r="BJ243" s="135" t="s">
        <v>86</v>
      </c>
      <c r="BK243" s="253">
        <f>ROUND(L243*K243,2)</f>
        <v>0</v>
      </c>
      <c r="BL243" s="135" t="s">
        <v>142</v>
      </c>
      <c r="BM243" s="135" t="s">
        <v>345</v>
      </c>
    </row>
    <row r="244" spans="2:65" s="230" customFormat="1" ht="29.85" customHeight="1">
      <c r="B244" s="229"/>
      <c r="D244" s="240" t="s">
        <v>115</v>
      </c>
      <c r="E244" s="240"/>
      <c r="F244" s="240"/>
      <c r="G244" s="240"/>
      <c r="H244" s="240"/>
      <c r="I244" s="240"/>
      <c r="J244" s="240"/>
      <c r="K244" s="240"/>
      <c r="L244" s="240"/>
      <c r="M244" s="240"/>
      <c r="N244" s="290">
        <f>BK244</f>
        <v>0</v>
      </c>
      <c r="O244" s="291"/>
      <c r="P244" s="291"/>
      <c r="Q244" s="291"/>
      <c r="R244" s="233"/>
      <c r="T244" s="234"/>
      <c r="W244" s="235">
        <f>SUM(W245:W246)</f>
        <v>198.116232</v>
      </c>
      <c r="Y244" s="235">
        <f>SUM(Y245:Y246)</f>
        <v>0</v>
      </c>
      <c r="AA244" s="236">
        <f>SUM(AA245:AA246)</f>
        <v>0</v>
      </c>
      <c r="AR244" s="237" t="s">
        <v>86</v>
      </c>
      <c r="AT244" s="238" t="s">
        <v>77</v>
      </c>
      <c r="AU244" s="238" t="s">
        <v>86</v>
      </c>
      <c r="AY244" s="237" t="s">
        <v>137</v>
      </c>
      <c r="BK244" s="239">
        <f>SUM(BK245:BK246)</f>
        <v>0</v>
      </c>
    </row>
    <row r="245" spans="2:65" s="147" customFormat="1" ht="25.5" customHeight="1">
      <c r="B245" s="148"/>
      <c r="C245" s="243" t="s">
        <v>346</v>
      </c>
      <c r="D245" s="243" t="s">
        <v>138</v>
      </c>
      <c r="E245" s="244" t="s">
        <v>347</v>
      </c>
      <c r="F245" s="245" t="s">
        <v>348</v>
      </c>
      <c r="G245" s="245"/>
      <c r="H245" s="245"/>
      <c r="I245" s="245"/>
      <c r="J245" s="246" t="s">
        <v>214</v>
      </c>
      <c r="K245" s="247">
        <v>80.274000000000001</v>
      </c>
      <c r="L245" s="299">
        <v>0</v>
      </c>
      <c r="M245" s="299"/>
      <c r="N245" s="248">
        <f>ROUND(L245*K245,2)</f>
        <v>0</v>
      </c>
      <c r="O245" s="248"/>
      <c r="P245" s="248"/>
      <c r="Q245" s="248"/>
      <c r="R245" s="152"/>
      <c r="T245" s="249" t="s">
        <v>5</v>
      </c>
      <c r="U245" s="250" t="s">
        <v>43</v>
      </c>
      <c r="V245" s="251">
        <v>1.48</v>
      </c>
      <c r="W245" s="251">
        <f>V245*K245</f>
        <v>118.80552</v>
      </c>
      <c r="X245" s="251">
        <v>0</v>
      </c>
      <c r="Y245" s="251">
        <f>X245*K245</f>
        <v>0</v>
      </c>
      <c r="Z245" s="251">
        <v>0</v>
      </c>
      <c r="AA245" s="252">
        <f>Z245*K245</f>
        <v>0</v>
      </c>
      <c r="AR245" s="135" t="s">
        <v>142</v>
      </c>
      <c r="AT245" s="135" t="s">
        <v>138</v>
      </c>
      <c r="AU245" s="135" t="s">
        <v>97</v>
      </c>
      <c r="AY245" s="135" t="s">
        <v>137</v>
      </c>
      <c r="BE245" s="253">
        <f>IF(U245="základní",N245,0)</f>
        <v>0</v>
      </c>
      <c r="BF245" s="253">
        <f>IF(U245="snížená",N245,0)</f>
        <v>0</v>
      </c>
      <c r="BG245" s="253">
        <f>IF(U245="zákl. přenesená",N245,0)</f>
        <v>0</v>
      </c>
      <c r="BH245" s="253">
        <f>IF(U245="sníž. přenesená",N245,0)</f>
        <v>0</v>
      </c>
      <c r="BI245" s="253">
        <f>IF(U245="nulová",N245,0)</f>
        <v>0</v>
      </c>
      <c r="BJ245" s="135" t="s">
        <v>86</v>
      </c>
      <c r="BK245" s="253">
        <f>ROUND(L245*K245,2)</f>
        <v>0</v>
      </c>
      <c r="BL245" s="135" t="s">
        <v>142</v>
      </c>
      <c r="BM245" s="135" t="s">
        <v>349</v>
      </c>
    </row>
    <row r="246" spans="2:65" s="147" customFormat="1" ht="38.25" customHeight="1">
      <c r="B246" s="148"/>
      <c r="C246" s="243" t="s">
        <v>350</v>
      </c>
      <c r="D246" s="243" t="s">
        <v>138</v>
      </c>
      <c r="E246" s="244" t="s">
        <v>351</v>
      </c>
      <c r="F246" s="245" t="s">
        <v>352</v>
      </c>
      <c r="G246" s="245"/>
      <c r="H246" s="245"/>
      <c r="I246" s="245"/>
      <c r="J246" s="246" t="s">
        <v>214</v>
      </c>
      <c r="K246" s="247">
        <v>80.274000000000001</v>
      </c>
      <c r="L246" s="299">
        <v>0</v>
      </c>
      <c r="M246" s="299"/>
      <c r="N246" s="248">
        <f>ROUND(L246*K246,2)</f>
        <v>0</v>
      </c>
      <c r="O246" s="248"/>
      <c r="P246" s="248"/>
      <c r="Q246" s="248"/>
      <c r="R246" s="152"/>
      <c r="T246" s="249" t="s">
        <v>5</v>
      </c>
      <c r="U246" s="250" t="s">
        <v>43</v>
      </c>
      <c r="V246" s="251">
        <v>0.98799999999999999</v>
      </c>
      <c r="W246" s="251">
        <f>V246*K246</f>
        <v>79.310711999999995</v>
      </c>
      <c r="X246" s="251">
        <v>0</v>
      </c>
      <c r="Y246" s="251">
        <f>X246*K246</f>
        <v>0</v>
      </c>
      <c r="Z246" s="251">
        <v>0</v>
      </c>
      <c r="AA246" s="252">
        <f>Z246*K246</f>
        <v>0</v>
      </c>
      <c r="AR246" s="135" t="s">
        <v>142</v>
      </c>
      <c r="AT246" s="135" t="s">
        <v>138</v>
      </c>
      <c r="AU246" s="135" t="s">
        <v>97</v>
      </c>
      <c r="AY246" s="135" t="s">
        <v>137</v>
      </c>
      <c r="BE246" s="253">
        <f>IF(U246="základní",N246,0)</f>
        <v>0</v>
      </c>
      <c r="BF246" s="253">
        <f>IF(U246="snížená",N246,0)</f>
        <v>0</v>
      </c>
      <c r="BG246" s="253">
        <f>IF(U246="zákl. přenesená",N246,0)</f>
        <v>0</v>
      </c>
      <c r="BH246" s="253">
        <f>IF(U246="sníž. přenesená",N246,0)</f>
        <v>0</v>
      </c>
      <c r="BI246" s="253">
        <f>IF(U246="nulová",N246,0)</f>
        <v>0</v>
      </c>
      <c r="BJ246" s="135" t="s">
        <v>86</v>
      </c>
      <c r="BK246" s="253">
        <f>ROUND(L246*K246,2)</f>
        <v>0</v>
      </c>
      <c r="BL246" s="135" t="s">
        <v>142</v>
      </c>
      <c r="BM246" s="135" t="s">
        <v>353</v>
      </c>
    </row>
    <row r="247" spans="2:65" s="230" customFormat="1" ht="37.35" customHeight="1">
      <c r="B247" s="229"/>
      <c r="D247" s="231" t="s">
        <v>116</v>
      </c>
      <c r="E247" s="231"/>
      <c r="F247" s="231"/>
      <c r="G247" s="231"/>
      <c r="H247" s="231"/>
      <c r="I247" s="231"/>
      <c r="J247" s="231"/>
      <c r="K247" s="231"/>
      <c r="L247" s="231"/>
      <c r="M247" s="231"/>
      <c r="N247" s="292">
        <f>BK247</f>
        <v>0</v>
      </c>
      <c r="O247" s="293"/>
      <c r="P247" s="293"/>
      <c r="Q247" s="293"/>
      <c r="R247" s="233"/>
      <c r="T247" s="234"/>
      <c r="W247" s="235">
        <f>W248+W287+W352+W426</f>
        <v>583.13687300000004</v>
      </c>
      <c r="Y247" s="235">
        <f>Y248+Y287+Y352+Y426</f>
        <v>1.9324450000000002</v>
      </c>
      <c r="AA247" s="236">
        <f>AA248+AA287+AA352+AA426</f>
        <v>0.93450000000000011</v>
      </c>
      <c r="AR247" s="237" t="s">
        <v>97</v>
      </c>
      <c r="AT247" s="238" t="s">
        <v>77</v>
      </c>
      <c r="AU247" s="238" t="s">
        <v>78</v>
      </c>
      <c r="AY247" s="237" t="s">
        <v>137</v>
      </c>
      <c r="BK247" s="239">
        <f>BK248+BK287+BK352+BK426</f>
        <v>0</v>
      </c>
    </row>
    <row r="248" spans="2:65" s="230" customFormat="1" ht="19.899999999999999" customHeight="1">
      <c r="B248" s="229"/>
      <c r="D248" s="240" t="s">
        <v>117</v>
      </c>
      <c r="E248" s="240"/>
      <c r="F248" s="240"/>
      <c r="G248" s="240"/>
      <c r="H248" s="240"/>
      <c r="I248" s="240"/>
      <c r="J248" s="240"/>
      <c r="K248" s="240"/>
      <c r="L248" s="240"/>
      <c r="M248" s="240"/>
      <c r="N248" s="241">
        <f>BK248</f>
        <v>0</v>
      </c>
      <c r="O248" s="242"/>
      <c r="P248" s="242"/>
      <c r="Q248" s="242"/>
      <c r="R248" s="233"/>
      <c r="T248" s="234"/>
      <c r="W248" s="235">
        <f>SUM(W249:W286)</f>
        <v>108.28833999999998</v>
      </c>
      <c r="Y248" s="235">
        <f>SUM(Y249:Y286)</f>
        <v>0.36241000000000001</v>
      </c>
      <c r="AA248" s="236">
        <f>SUM(AA249:AA286)</f>
        <v>0.93450000000000011</v>
      </c>
      <c r="AR248" s="237" t="s">
        <v>97</v>
      </c>
      <c r="AT248" s="238" t="s">
        <v>77</v>
      </c>
      <c r="AU248" s="238" t="s">
        <v>86</v>
      </c>
      <c r="AY248" s="237" t="s">
        <v>137</v>
      </c>
      <c r="BK248" s="239">
        <f>SUM(BK249:BK286)</f>
        <v>0</v>
      </c>
    </row>
    <row r="249" spans="2:65" s="147" customFormat="1" ht="16.5" customHeight="1">
      <c r="B249" s="148"/>
      <c r="C249" s="243" t="s">
        <v>354</v>
      </c>
      <c r="D249" s="243" t="s">
        <v>138</v>
      </c>
      <c r="E249" s="244" t="s">
        <v>355</v>
      </c>
      <c r="F249" s="245" t="s">
        <v>356</v>
      </c>
      <c r="G249" s="245"/>
      <c r="H249" s="245"/>
      <c r="I249" s="245"/>
      <c r="J249" s="246" t="s">
        <v>263</v>
      </c>
      <c r="K249" s="247">
        <v>35</v>
      </c>
      <c r="L249" s="299">
        <v>0</v>
      </c>
      <c r="M249" s="299"/>
      <c r="N249" s="248">
        <f>ROUND(L249*K249,2)</f>
        <v>0</v>
      </c>
      <c r="O249" s="248"/>
      <c r="P249" s="248"/>
      <c r="Q249" s="248"/>
      <c r="R249" s="152"/>
      <c r="T249" s="249" t="s">
        <v>5</v>
      </c>
      <c r="U249" s="250" t="s">
        <v>43</v>
      </c>
      <c r="V249" s="251">
        <v>0.29299999999999998</v>
      </c>
      <c r="W249" s="251">
        <f>V249*K249</f>
        <v>10.254999999999999</v>
      </c>
      <c r="X249" s="251">
        <v>0</v>
      </c>
      <c r="Y249" s="251">
        <f>X249*K249</f>
        <v>0</v>
      </c>
      <c r="Z249" s="251">
        <v>2.6700000000000002E-2</v>
      </c>
      <c r="AA249" s="252">
        <f>Z249*K249</f>
        <v>0.93450000000000011</v>
      </c>
      <c r="AR249" s="135" t="s">
        <v>228</v>
      </c>
      <c r="AT249" s="135" t="s">
        <v>138</v>
      </c>
      <c r="AU249" s="135" t="s">
        <v>97</v>
      </c>
      <c r="AY249" s="135" t="s">
        <v>137</v>
      </c>
      <c r="BE249" s="253">
        <f>IF(U249="základní",N249,0)</f>
        <v>0</v>
      </c>
      <c r="BF249" s="253">
        <f>IF(U249="snížená",N249,0)</f>
        <v>0</v>
      </c>
      <c r="BG249" s="253">
        <f>IF(U249="zákl. přenesená",N249,0)</f>
        <v>0</v>
      </c>
      <c r="BH249" s="253">
        <f>IF(U249="sníž. přenesená",N249,0)</f>
        <v>0</v>
      </c>
      <c r="BI249" s="253">
        <f>IF(U249="nulová",N249,0)</f>
        <v>0</v>
      </c>
      <c r="BJ249" s="135" t="s">
        <v>86</v>
      </c>
      <c r="BK249" s="253">
        <f>ROUND(L249*K249,2)</f>
        <v>0</v>
      </c>
      <c r="BL249" s="135" t="s">
        <v>228</v>
      </c>
      <c r="BM249" s="135" t="s">
        <v>357</v>
      </c>
    </row>
    <row r="250" spans="2:65" s="255" customFormat="1" ht="25.5" customHeight="1">
      <c r="B250" s="254"/>
      <c r="E250" s="256" t="s">
        <v>5</v>
      </c>
      <c r="F250" s="257" t="s">
        <v>358</v>
      </c>
      <c r="G250" s="258"/>
      <c r="H250" s="258"/>
      <c r="I250" s="258"/>
      <c r="K250" s="256" t="s">
        <v>5</v>
      </c>
      <c r="R250" s="259"/>
      <c r="T250" s="260"/>
      <c r="AA250" s="261"/>
      <c r="AT250" s="256" t="s">
        <v>145</v>
      </c>
      <c r="AU250" s="256" t="s">
        <v>97</v>
      </c>
      <c r="AV250" s="255" t="s">
        <v>86</v>
      </c>
      <c r="AW250" s="255" t="s">
        <v>33</v>
      </c>
      <c r="AX250" s="255" t="s">
        <v>78</v>
      </c>
      <c r="AY250" s="256" t="s">
        <v>137</v>
      </c>
    </row>
    <row r="251" spans="2:65" s="263" customFormat="1" ht="16.5" customHeight="1">
      <c r="B251" s="262"/>
      <c r="E251" s="264" t="s">
        <v>5</v>
      </c>
      <c r="F251" s="265" t="s">
        <v>325</v>
      </c>
      <c r="G251" s="266"/>
      <c r="H251" s="266"/>
      <c r="I251" s="266"/>
      <c r="K251" s="267">
        <v>35</v>
      </c>
      <c r="R251" s="268"/>
      <c r="T251" s="269"/>
      <c r="AA251" s="270"/>
      <c r="AT251" s="264" t="s">
        <v>145</v>
      </c>
      <c r="AU251" s="264" t="s">
        <v>97</v>
      </c>
      <c r="AV251" s="263" t="s">
        <v>97</v>
      </c>
      <c r="AW251" s="263" t="s">
        <v>33</v>
      </c>
      <c r="AX251" s="263" t="s">
        <v>78</v>
      </c>
      <c r="AY251" s="264" t="s">
        <v>137</v>
      </c>
    </row>
    <row r="252" spans="2:65" s="272" customFormat="1" ht="16.5" customHeight="1">
      <c r="B252" s="271"/>
      <c r="E252" s="273" t="s">
        <v>5</v>
      </c>
      <c r="F252" s="274" t="s">
        <v>147</v>
      </c>
      <c r="G252" s="275"/>
      <c r="H252" s="275"/>
      <c r="I252" s="275"/>
      <c r="K252" s="276">
        <v>35</v>
      </c>
      <c r="R252" s="277"/>
      <c r="T252" s="278"/>
      <c r="AA252" s="279"/>
      <c r="AT252" s="273" t="s">
        <v>145</v>
      </c>
      <c r="AU252" s="273" t="s">
        <v>97</v>
      </c>
      <c r="AV252" s="272" t="s">
        <v>142</v>
      </c>
      <c r="AW252" s="272" t="s">
        <v>33</v>
      </c>
      <c r="AX252" s="272" t="s">
        <v>86</v>
      </c>
      <c r="AY252" s="273" t="s">
        <v>137</v>
      </c>
    </row>
    <row r="253" spans="2:65" s="147" customFormat="1" ht="25.5" customHeight="1">
      <c r="B253" s="148"/>
      <c r="C253" s="243" t="s">
        <v>359</v>
      </c>
      <c r="D253" s="243" t="s">
        <v>138</v>
      </c>
      <c r="E253" s="244" t="s">
        <v>360</v>
      </c>
      <c r="F253" s="245" t="s">
        <v>361</v>
      </c>
      <c r="G253" s="245"/>
      <c r="H253" s="245"/>
      <c r="I253" s="245"/>
      <c r="J253" s="246" t="s">
        <v>263</v>
      </c>
      <c r="K253" s="247">
        <v>14.8</v>
      </c>
      <c r="L253" s="299">
        <v>0</v>
      </c>
      <c r="M253" s="299"/>
      <c r="N253" s="248">
        <f>ROUND(L253*K253,2)</f>
        <v>0</v>
      </c>
      <c r="O253" s="248"/>
      <c r="P253" s="248"/>
      <c r="Q253" s="248"/>
      <c r="R253" s="152"/>
      <c r="T253" s="249" t="s">
        <v>5</v>
      </c>
      <c r="U253" s="250" t="s">
        <v>43</v>
      </c>
      <c r="V253" s="251">
        <v>0.36299999999999999</v>
      </c>
      <c r="W253" s="251">
        <f>V253*K253</f>
        <v>5.3723999999999998</v>
      </c>
      <c r="X253" s="251">
        <v>1.25E-3</v>
      </c>
      <c r="Y253" s="251">
        <f>X253*K253</f>
        <v>1.8500000000000003E-2</v>
      </c>
      <c r="Z253" s="251">
        <v>0</v>
      </c>
      <c r="AA253" s="252">
        <f>Z253*K253</f>
        <v>0</v>
      </c>
      <c r="AR253" s="135" t="s">
        <v>228</v>
      </c>
      <c r="AT253" s="135" t="s">
        <v>138</v>
      </c>
      <c r="AU253" s="135" t="s">
        <v>97</v>
      </c>
      <c r="AY253" s="135" t="s">
        <v>137</v>
      </c>
      <c r="BE253" s="253">
        <f>IF(U253="základní",N253,0)</f>
        <v>0</v>
      </c>
      <c r="BF253" s="253">
        <f>IF(U253="snížená",N253,0)</f>
        <v>0</v>
      </c>
      <c r="BG253" s="253">
        <f>IF(U253="zákl. přenesená",N253,0)</f>
        <v>0</v>
      </c>
      <c r="BH253" s="253">
        <f>IF(U253="sníž. přenesená",N253,0)</f>
        <v>0</v>
      </c>
      <c r="BI253" s="253">
        <f>IF(U253="nulová",N253,0)</f>
        <v>0</v>
      </c>
      <c r="BJ253" s="135" t="s">
        <v>86</v>
      </c>
      <c r="BK253" s="253">
        <f>ROUND(L253*K253,2)</f>
        <v>0</v>
      </c>
      <c r="BL253" s="135" t="s">
        <v>228</v>
      </c>
      <c r="BM253" s="135" t="s">
        <v>362</v>
      </c>
    </row>
    <row r="254" spans="2:65" s="263" customFormat="1" ht="16.5" customHeight="1">
      <c r="B254" s="262"/>
      <c r="E254" s="264" t="s">
        <v>5</v>
      </c>
      <c r="F254" s="282" t="s">
        <v>704</v>
      </c>
      <c r="G254" s="283"/>
      <c r="H254" s="283"/>
      <c r="I254" s="283"/>
      <c r="K254" s="267">
        <v>14.8</v>
      </c>
      <c r="R254" s="268"/>
      <c r="T254" s="269"/>
      <c r="AA254" s="270"/>
      <c r="AT254" s="264" t="s">
        <v>145</v>
      </c>
      <c r="AU254" s="264" t="s">
        <v>97</v>
      </c>
      <c r="AV254" s="263" t="s">
        <v>97</v>
      </c>
      <c r="AW254" s="263" t="s">
        <v>33</v>
      </c>
      <c r="AX254" s="263" t="s">
        <v>78</v>
      </c>
      <c r="AY254" s="264" t="s">
        <v>137</v>
      </c>
    </row>
    <row r="255" spans="2:65" s="272" customFormat="1" ht="16.5" customHeight="1">
      <c r="B255" s="271"/>
      <c r="E255" s="273" t="s">
        <v>5</v>
      </c>
      <c r="F255" s="274" t="s">
        <v>147</v>
      </c>
      <c r="G255" s="275"/>
      <c r="H255" s="275"/>
      <c r="I255" s="275"/>
      <c r="K255" s="276">
        <v>14.8</v>
      </c>
      <c r="R255" s="277"/>
      <c r="T255" s="278"/>
      <c r="AA255" s="279"/>
      <c r="AT255" s="273" t="s">
        <v>145</v>
      </c>
      <c r="AU255" s="273" t="s">
        <v>97</v>
      </c>
      <c r="AV255" s="272" t="s">
        <v>142</v>
      </c>
      <c r="AW255" s="272" t="s">
        <v>33</v>
      </c>
      <c r="AX255" s="272" t="s">
        <v>86</v>
      </c>
      <c r="AY255" s="273" t="s">
        <v>137</v>
      </c>
    </row>
    <row r="256" spans="2:65" s="147" customFormat="1" ht="25.5" customHeight="1">
      <c r="B256" s="148"/>
      <c r="C256" s="243" t="s">
        <v>363</v>
      </c>
      <c r="D256" s="243" t="s">
        <v>138</v>
      </c>
      <c r="E256" s="244" t="s">
        <v>364</v>
      </c>
      <c r="F256" s="245" t="s">
        <v>365</v>
      </c>
      <c r="G256" s="245"/>
      <c r="H256" s="245"/>
      <c r="I256" s="245"/>
      <c r="J256" s="246" t="s">
        <v>263</v>
      </c>
      <c r="K256" s="247">
        <v>52.5</v>
      </c>
      <c r="L256" s="299">
        <v>0</v>
      </c>
      <c r="M256" s="299"/>
      <c r="N256" s="248">
        <f>ROUND(L256*K256,2)</f>
        <v>0</v>
      </c>
      <c r="O256" s="248"/>
      <c r="P256" s="248"/>
      <c r="Q256" s="248"/>
      <c r="R256" s="152"/>
      <c r="T256" s="249" t="s">
        <v>5</v>
      </c>
      <c r="U256" s="250" t="s">
        <v>43</v>
      </c>
      <c r="V256" s="251">
        <v>0.38300000000000001</v>
      </c>
      <c r="W256" s="251">
        <f>V256*K256</f>
        <v>20.107500000000002</v>
      </c>
      <c r="X256" s="251">
        <v>1.7600000000000001E-3</v>
      </c>
      <c r="Y256" s="251">
        <f>X256*K256</f>
        <v>9.240000000000001E-2</v>
      </c>
      <c r="Z256" s="251">
        <v>0</v>
      </c>
      <c r="AA256" s="252">
        <f>Z256*K256</f>
        <v>0</v>
      </c>
      <c r="AR256" s="135" t="s">
        <v>228</v>
      </c>
      <c r="AT256" s="135" t="s">
        <v>138</v>
      </c>
      <c r="AU256" s="135" t="s">
        <v>97</v>
      </c>
      <c r="AY256" s="135" t="s">
        <v>137</v>
      </c>
      <c r="BE256" s="253">
        <f>IF(U256="základní",N256,0)</f>
        <v>0</v>
      </c>
      <c r="BF256" s="253">
        <f>IF(U256="snížená",N256,0)</f>
        <v>0</v>
      </c>
      <c r="BG256" s="253">
        <f>IF(U256="zákl. přenesená",N256,0)</f>
        <v>0</v>
      </c>
      <c r="BH256" s="253">
        <f>IF(U256="sníž. přenesená",N256,0)</f>
        <v>0</v>
      </c>
      <c r="BI256" s="253">
        <f>IF(U256="nulová",N256,0)</f>
        <v>0</v>
      </c>
      <c r="BJ256" s="135" t="s">
        <v>86</v>
      </c>
      <c r="BK256" s="253">
        <f>ROUND(L256*K256,2)</f>
        <v>0</v>
      </c>
      <c r="BL256" s="135" t="s">
        <v>228</v>
      </c>
      <c r="BM256" s="135" t="s">
        <v>366</v>
      </c>
    </row>
    <row r="257" spans="2:65" s="263" customFormat="1" ht="16.5" customHeight="1">
      <c r="B257" s="262"/>
      <c r="E257" s="264" t="s">
        <v>5</v>
      </c>
      <c r="F257" s="282" t="s">
        <v>367</v>
      </c>
      <c r="G257" s="283"/>
      <c r="H257" s="283"/>
      <c r="I257" s="283"/>
      <c r="K257" s="267">
        <v>52.5</v>
      </c>
      <c r="R257" s="268"/>
      <c r="T257" s="269"/>
      <c r="AA257" s="270"/>
      <c r="AT257" s="264" t="s">
        <v>145</v>
      </c>
      <c r="AU257" s="264" t="s">
        <v>97</v>
      </c>
      <c r="AV257" s="263" t="s">
        <v>97</v>
      </c>
      <c r="AW257" s="263" t="s">
        <v>33</v>
      </c>
      <c r="AX257" s="263" t="s">
        <v>78</v>
      </c>
      <c r="AY257" s="264" t="s">
        <v>137</v>
      </c>
    </row>
    <row r="258" spans="2:65" s="272" customFormat="1" ht="16.5" customHeight="1">
      <c r="B258" s="271"/>
      <c r="E258" s="273" t="s">
        <v>5</v>
      </c>
      <c r="F258" s="274" t="s">
        <v>147</v>
      </c>
      <c r="G258" s="275"/>
      <c r="H258" s="275"/>
      <c r="I258" s="275"/>
      <c r="K258" s="276">
        <v>52.5</v>
      </c>
      <c r="R258" s="277"/>
      <c r="T258" s="278"/>
      <c r="AA258" s="279"/>
      <c r="AT258" s="273" t="s">
        <v>145</v>
      </c>
      <c r="AU258" s="273" t="s">
        <v>97</v>
      </c>
      <c r="AV258" s="272" t="s">
        <v>142</v>
      </c>
      <c r="AW258" s="272" t="s">
        <v>33</v>
      </c>
      <c r="AX258" s="272" t="s">
        <v>86</v>
      </c>
      <c r="AY258" s="273" t="s">
        <v>137</v>
      </c>
    </row>
    <row r="259" spans="2:65" s="147" customFormat="1" ht="25.5" customHeight="1">
      <c r="B259" s="148"/>
      <c r="C259" s="243" t="s">
        <v>368</v>
      </c>
      <c r="D259" s="243" t="s">
        <v>138</v>
      </c>
      <c r="E259" s="244" t="s">
        <v>369</v>
      </c>
      <c r="F259" s="245" t="s">
        <v>370</v>
      </c>
      <c r="G259" s="245"/>
      <c r="H259" s="245"/>
      <c r="I259" s="245"/>
      <c r="J259" s="246" t="s">
        <v>263</v>
      </c>
      <c r="K259" s="247">
        <v>48</v>
      </c>
      <c r="L259" s="299">
        <v>0</v>
      </c>
      <c r="M259" s="299"/>
      <c r="N259" s="248">
        <f t="shared" ref="N259:N266" si="0">ROUND(L259*K259,2)</f>
        <v>0</v>
      </c>
      <c r="O259" s="248"/>
      <c r="P259" s="248"/>
      <c r="Q259" s="248"/>
      <c r="R259" s="152"/>
      <c r="T259" s="249" t="s">
        <v>5</v>
      </c>
      <c r="U259" s="250" t="s">
        <v>43</v>
      </c>
      <c r="V259" s="251">
        <v>0.40400000000000003</v>
      </c>
      <c r="W259" s="251">
        <f t="shared" ref="W259:W266" si="1">V259*K259</f>
        <v>19.392000000000003</v>
      </c>
      <c r="X259" s="251">
        <v>2.7699999999999999E-3</v>
      </c>
      <c r="Y259" s="251">
        <f t="shared" ref="Y259:Y266" si="2">X259*K259</f>
        <v>0.13295999999999999</v>
      </c>
      <c r="Z259" s="251">
        <v>0</v>
      </c>
      <c r="AA259" s="252">
        <f t="shared" ref="AA259:AA266" si="3">Z259*K259</f>
        <v>0</v>
      </c>
      <c r="AR259" s="135" t="s">
        <v>228</v>
      </c>
      <c r="AT259" s="135" t="s">
        <v>138</v>
      </c>
      <c r="AU259" s="135" t="s">
        <v>97</v>
      </c>
      <c r="AY259" s="135" t="s">
        <v>137</v>
      </c>
      <c r="BE259" s="253">
        <f t="shared" ref="BE259:BE266" si="4">IF(U259="základní",N259,0)</f>
        <v>0</v>
      </c>
      <c r="BF259" s="253">
        <f t="shared" ref="BF259:BF266" si="5">IF(U259="snížená",N259,0)</f>
        <v>0</v>
      </c>
      <c r="BG259" s="253">
        <f t="shared" ref="BG259:BG266" si="6">IF(U259="zákl. přenesená",N259,0)</f>
        <v>0</v>
      </c>
      <c r="BH259" s="253">
        <f t="shared" ref="BH259:BH266" si="7">IF(U259="sníž. přenesená",N259,0)</f>
        <v>0</v>
      </c>
      <c r="BI259" s="253">
        <f t="shared" ref="BI259:BI266" si="8">IF(U259="nulová",N259,0)</f>
        <v>0</v>
      </c>
      <c r="BJ259" s="135" t="s">
        <v>86</v>
      </c>
      <c r="BK259" s="253">
        <f t="shared" ref="BK259:BK266" si="9">ROUND(L259*K259,2)</f>
        <v>0</v>
      </c>
      <c r="BL259" s="135" t="s">
        <v>228</v>
      </c>
      <c r="BM259" s="135" t="s">
        <v>371</v>
      </c>
    </row>
    <row r="260" spans="2:65" s="147" customFormat="1" ht="25.5" customHeight="1">
      <c r="B260" s="148"/>
      <c r="C260" s="243" t="s">
        <v>372</v>
      </c>
      <c r="D260" s="243" t="s">
        <v>138</v>
      </c>
      <c r="E260" s="244" t="s">
        <v>373</v>
      </c>
      <c r="F260" s="245" t="s">
        <v>374</v>
      </c>
      <c r="G260" s="245"/>
      <c r="H260" s="245"/>
      <c r="I260" s="245"/>
      <c r="J260" s="246" t="s">
        <v>263</v>
      </c>
      <c r="K260" s="247">
        <v>28.5</v>
      </c>
      <c r="L260" s="299">
        <v>0</v>
      </c>
      <c r="M260" s="299"/>
      <c r="N260" s="248">
        <f t="shared" si="0"/>
        <v>0</v>
      </c>
      <c r="O260" s="248"/>
      <c r="P260" s="248"/>
      <c r="Q260" s="248"/>
      <c r="R260" s="152"/>
      <c r="T260" s="249" t="s">
        <v>5</v>
      </c>
      <c r="U260" s="250" t="s">
        <v>43</v>
      </c>
      <c r="V260" s="251">
        <v>0.42199999999999999</v>
      </c>
      <c r="W260" s="251">
        <f t="shared" si="1"/>
        <v>12.026999999999999</v>
      </c>
      <c r="X260" s="251">
        <v>5.1999999999999995E-4</v>
      </c>
      <c r="Y260" s="251">
        <f t="shared" si="2"/>
        <v>1.4819999999999998E-2</v>
      </c>
      <c r="Z260" s="251">
        <v>0</v>
      </c>
      <c r="AA260" s="252">
        <f t="shared" si="3"/>
        <v>0</v>
      </c>
      <c r="AR260" s="135" t="s">
        <v>228</v>
      </c>
      <c r="AT260" s="135" t="s">
        <v>138</v>
      </c>
      <c r="AU260" s="135" t="s">
        <v>97</v>
      </c>
      <c r="AY260" s="135" t="s">
        <v>137</v>
      </c>
      <c r="BE260" s="253">
        <f t="shared" si="4"/>
        <v>0</v>
      </c>
      <c r="BF260" s="253">
        <f t="shared" si="5"/>
        <v>0</v>
      </c>
      <c r="BG260" s="253">
        <f t="shared" si="6"/>
        <v>0</v>
      </c>
      <c r="BH260" s="253">
        <f t="shared" si="7"/>
        <v>0</v>
      </c>
      <c r="BI260" s="253">
        <f t="shared" si="8"/>
        <v>0</v>
      </c>
      <c r="BJ260" s="135" t="s">
        <v>86</v>
      </c>
      <c r="BK260" s="253">
        <f t="shared" si="9"/>
        <v>0</v>
      </c>
      <c r="BL260" s="135" t="s">
        <v>228</v>
      </c>
      <c r="BM260" s="135" t="s">
        <v>375</v>
      </c>
    </row>
    <row r="261" spans="2:65" s="147" customFormat="1" ht="25.5" customHeight="1">
      <c r="B261" s="148"/>
      <c r="C261" s="243" t="s">
        <v>376</v>
      </c>
      <c r="D261" s="243" t="s">
        <v>138</v>
      </c>
      <c r="E261" s="244" t="s">
        <v>377</v>
      </c>
      <c r="F261" s="245" t="s">
        <v>378</v>
      </c>
      <c r="G261" s="245"/>
      <c r="H261" s="245"/>
      <c r="I261" s="245"/>
      <c r="J261" s="246" t="s">
        <v>263</v>
      </c>
      <c r="K261" s="247">
        <v>7</v>
      </c>
      <c r="L261" s="299">
        <v>0</v>
      </c>
      <c r="M261" s="299"/>
      <c r="N261" s="248">
        <f t="shared" si="0"/>
        <v>0</v>
      </c>
      <c r="O261" s="248"/>
      <c r="P261" s="248"/>
      <c r="Q261" s="248"/>
      <c r="R261" s="152"/>
      <c r="T261" s="249" t="s">
        <v>5</v>
      </c>
      <c r="U261" s="250" t="s">
        <v>43</v>
      </c>
      <c r="V261" s="251">
        <v>0.48199999999999998</v>
      </c>
      <c r="W261" s="251">
        <f t="shared" si="1"/>
        <v>3.3739999999999997</v>
      </c>
      <c r="X261" s="251">
        <v>1.7700000000000001E-3</v>
      </c>
      <c r="Y261" s="251">
        <f t="shared" si="2"/>
        <v>1.239E-2</v>
      </c>
      <c r="Z261" s="251">
        <v>0</v>
      </c>
      <c r="AA261" s="252">
        <f t="shared" si="3"/>
        <v>0</v>
      </c>
      <c r="AR261" s="135" t="s">
        <v>228</v>
      </c>
      <c r="AT261" s="135" t="s">
        <v>138</v>
      </c>
      <c r="AU261" s="135" t="s">
        <v>97</v>
      </c>
      <c r="AY261" s="135" t="s">
        <v>137</v>
      </c>
      <c r="BE261" s="253">
        <f t="shared" si="4"/>
        <v>0</v>
      </c>
      <c r="BF261" s="253">
        <f t="shared" si="5"/>
        <v>0</v>
      </c>
      <c r="BG261" s="253">
        <f t="shared" si="6"/>
        <v>0</v>
      </c>
      <c r="BH261" s="253">
        <f t="shared" si="7"/>
        <v>0</v>
      </c>
      <c r="BI261" s="253">
        <f t="shared" si="8"/>
        <v>0</v>
      </c>
      <c r="BJ261" s="135" t="s">
        <v>86</v>
      </c>
      <c r="BK261" s="253">
        <f t="shared" si="9"/>
        <v>0</v>
      </c>
      <c r="BL261" s="135" t="s">
        <v>228</v>
      </c>
      <c r="BM261" s="135" t="s">
        <v>379</v>
      </c>
    </row>
    <row r="262" spans="2:65" s="147" customFormat="1" ht="16.5" customHeight="1">
      <c r="B262" s="148"/>
      <c r="C262" s="243" t="s">
        <v>380</v>
      </c>
      <c r="D262" s="243" t="s">
        <v>138</v>
      </c>
      <c r="E262" s="244" t="s">
        <v>381</v>
      </c>
      <c r="F262" s="245" t="s">
        <v>382</v>
      </c>
      <c r="G262" s="245"/>
      <c r="H262" s="245"/>
      <c r="I262" s="245"/>
      <c r="J262" s="246" t="s">
        <v>263</v>
      </c>
      <c r="K262" s="247">
        <v>48</v>
      </c>
      <c r="L262" s="299">
        <v>0</v>
      </c>
      <c r="M262" s="299"/>
      <c r="N262" s="248">
        <f t="shared" si="0"/>
        <v>0</v>
      </c>
      <c r="O262" s="248"/>
      <c r="P262" s="248"/>
      <c r="Q262" s="248"/>
      <c r="R262" s="152"/>
      <c r="T262" s="249" t="s">
        <v>5</v>
      </c>
      <c r="U262" s="250" t="s">
        <v>43</v>
      </c>
      <c r="V262" s="251">
        <v>0.314</v>
      </c>
      <c r="W262" s="251">
        <f t="shared" si="1"/>
        <v>15.071999999999999</v>
      </c>
      <c r="X262" s="251">
        <v>1.09E-3</v>
      </c>
      <c r="Y262" s="251">
        <f t="shared" si="2"/>
        <v>5.2320000000000005E-2</v>
      </c>
      <c r="Z262" s="251">
        <v>0</v>
      </c>
      <c r="AA262" s="252">
        <f t="shared" si="3"/>
        <v>0</v>
      </c>
      <c r="AR262" s="135" t="s">
        <v>228</v>
      </c>
      <c r="AT262" s="135" t="s">
        <v>138</v>
      </c>
      <c r="AU262" s="135" t="s">
        <v>97</v>
      </c>
      <c r="AY262" s="135" t="s">
        <v>137</v>
      </c>
      <c r="BE262" s="253">
        <f t="shared" si="4"/>
        <v>0</v>
      </c>
      <c r="BF262" s="253">
        <f t="shared" si="5"/>
        <v>0</v>
      </c>
      <c r="BG262" s="253">
        <f t="shared" si="6"/>
        <v>0</v>
      </c>
      <c r="BH262" s="253">
        <f t="shared" si="7"/>
        <v>0</v>
      </c>
      <c r="BI262" s="253">
        <f t="shared" si="8"/>
        <v>0</v>
      </c>
      <c r="BJ262" s="135" t="s">
        <v>86</v>
      </c>
      <c r="BK262" s="253">
        <f t="shared" si="9"/>
        <v>0</v>
      </c>
      <c r="BL262" s="135" t="s">
        <v>228</v>
      </c>
      <c r="BM262" s="135" t="s">
        <v>383</v>
      </c>
    </row>
    <row r="263" spans="2:65" s="147" customFormat="1" ht="16.5" customHeight="1">
      <c r="B263" s="148"/>
      <c r="C263" s="284" t="s">
        <v>384</v>
      </c>
      <c r="D263" s="284" t="s">
        <v>238</v>
      </c>
      <c r="E263" s="285" t="s">
        <v>385</v>
      </c>
      <c r="F263" s="286" t="s">
        <v>386</v>
      </c>
      <c r="G263" s="286"/>
      <c r="H263" s="286"/>
      <c r="I263" s="286"/>
      <c r="J263" s="287" t="s">
        <v>302</v>
      </c>
      <c r="K263" s="288">
        <v>12</v>
      </c>
      <c r="L263" s="300">
        <v>0</v>
      </c>
      <c r="M263" s="300"/>
      <c r="N263" s="289">
        <f t="shared" si="0"/>
        <v>0</v>
      </c>
      <c r="O263" s="248"/>
      <c r="P263" s="248"/>
      <c r="Q263" s="248"/>
      <c r="R263" s="152"/>
      <c r="T263" s="249" t="s">
        <v>5</v>
      </c>
      <c r="U263" s="250" t="s">
        <v>43</v>
      </c>
      <c r="V263" s="251">
        <v>0</v>
      </c>
      <c r="W263" s="251">
        <f t="shared" si="1"/>
        <v>0</v>
      </c>
      <c r="X263" s="251">
        <v>1.2099999999999999E-3</v>
      </c>
      <c r="Y263" s="251">
        <f t="shared" si="2"/>
        <v>1.4519999999999998E-2</v>
      </c>
      <c r="Z263" s="251">
        <v>0</v>
      </c>
      <c r="AA263" s="252">
        <f t="shared" si="3"/>
        <v>0</v>
      </c>
      <c r="AR263" s="135" t="s">
        <v>312</v>
      </c>
      <c r="AT263" s="135" t="s">
        <v>238</v>
      </c>
      <c r="AU263" s="135" t="s">
        <v>97</v>
      </c>
      <c r="AY263" s="135" t="s">
        <v>137</v>
      </c>
      <c r="BE263" s="253">
        <f t="shared" si="4"/>
        <v>0</v>
      </c>
      <c r="BF263" s="253">
        <f t="shared" si="5"/>
        <v>0</v>
      </c>
      <c r="BG263" s="253">
        <f t="shared" si="6"/>
        <v>0</v>
      </c>
      <c r="BH263" s="253">
        <f t="shared" si="7"/>
        <v>0</v>
      </c>
      <c r="BI263" s="253">
        <f t="shared" si="8"/>
        <v>0</v>
      </c>
      <c r="BJ263" s="135" t="s">
        <v>86</v>
      </c>
      <c r="BK263" s="253">
        <f t="shared" si="9"/>
        <v>0</v>
      </c>
      <c r="BL263" s="135" t="s">
        <v>228</v>
      </c>
      <c r="BM263" s="135" t="s">
        <v>387</v>
      </c>
    </row>
    <row r="264" spans="2:65" s="147" customFormat="1" ht="25.5" customHeight="1">
      <c r="B264" s="148"/>
      <c r="C264" s="243" t="s">
        <v>388</v>
      </c>
      <c r="D264" s="243" t="s">
        <v>138</v>
      </c>
      <c r="E264" s="244" t="s">
        <v>389</v>
      </c>
      <c r="F264" s="245" t="s">
        <v>390</v>
      </c>
      <c r="G264" s="245"/>
      <c r="H264" s="245"/>
      <c r="I264" s="245"/>
      <c r="J264" s="246" t="s">
        <v>302</v>
      </c>
      <c r="K264" s="247">
        <v>21</v>
      </c>
      <c r="L264" s="299">
        <v>0</v>
      </c>
      <c r="M264" s="299"/>
      <c r="N264" s="248">
        <f t="shared" si="0"/>
        <v>0</v>
      </c>
      <c r="O264" s="248"/>
      <c r="P264" s="248"/>
      <c r="Q264" s="248"/>
      <c r="R264" s="152"/>
      <c r="T264" s="249" t="s">
        <v>5</v>
      </c>
      <c r="U264" s="250" t="s">
        <v>43</v>
      </c>
      <c r="V264" s="251">
        <v>0.17399999999999999</v>
      </c>
      <c r="W264" s="251">
        <f t="shared" si="1"/>
        <v>3.6539999999999999</v>
      </c>
      <c r="X264" s="251">
        <v>0</v>
      </c>
      <c r="Y264" s="251">
        <f t="shared" si="2"/>
        <v>0</v>
      </c>
      <c r="Z264" s="251">
        <v>0</v>
      </c>
      <c r="AA264" s="252">
        <f t="shared" si="3"/>
        <v>0</v>
      </c>
      <c r="AR264" s="135" t="s">
        <v>228</v>
      </c>
      <c r="AT264" s="135" t="s">
        <v>138</v>
      </c>
      <c r="AU264" s="135" t="s">
        <v>97</v>
      </c>
      <c r="AY264" s="135" t="s">
        <v>137</v>
      </c>
      <c r="BE264" s="253">
        <f t="shared" si="4"/>
        <v>0</v>
      </c>
      <c r="BF264" s="253">
        <f t="shared" si="5"/>
        <v>0</v>
      </c>
      <c r="BG264" s="253">
        <f t="shared" si="6"/>
        <v>0</v>
      </c>
      <c r="BH264" s="253">
        <f t="shared" si="7"/>
        <v>0</v>
      </c>
      <c r="BI264" s="253">
        <f t="shared" si="8"/>
        <v>0</v>
      </c>
      <c r="BJ264" s="135" t="s">
        <v>86</v>
      </c>
      <c r="BK264" s="253">
        <f t="shared" si="9"/>
        <v>0</v>
      </c>
      <c r="BL264" s="135" t="s">
        <v>228</v>
      </c>
      <c r="BM264" s="135" t="s">
        <v>391</v>
      </c>
    </row>
    <row r="265" spans="2:65" s="147" customFormat="1" ht="25.5" customHeight="1">
      <c r="B265" s="148"/>
      <c r="C265" s="243" t="s">
        <v>392</v>
      </c>
      <c r="D265" s="243" t="s">
        <v>138</v>
      </c>
      <c r="E265" s="244" t="s">
        <v>393</v>
      </c>
      <c r="F265" s="245" t="s">
        <v>394</v>
      </c>
      <c r="G265" s="245"/>
      <c r="H265" s="245"/>
      <c r="I265" s="245"/>
      <c r="J265" s="246" t="s">
        <v>302</v>
      </c>
      <c r="K265" s="247">
        <v>4</v>
      </c>
      <c r="L265" s="299">
        <v>0</v>
      </c>
      <c r="M265" s="299"/>
      <c r="N265" s="248">
        <f t="shared" si="0"/>
        <v>0</v>
      </c>
      <c r="O265" s="248"/>
      <c r="P265" s="248"/>
      <c r="Q265" s="248"/>
      <c r="R265" s="152"/>
      <c r="T265" s="249" t="s">
        <v>5</v>
      </c>
      <c r="U265" s="250" t="s">
        <v>43</v>
      </c>
      <c r="V265" s="251">
        <v>0.25900000000000001</v>
      </c>
      <c r="W265" s="251">
        <f t="shared" si="1"/>
        <v>1.036</v>
      </c>
      <c r="X265" s="251">
        <v>0</v>
      </c>
      <c r="Y265" s="251">
        <f t="shared" si="2"/>
        <v>0</v>
      </c>
      <c r="Z265" s="251">
        <v>0</v>
      </c>
      <c r="AA265" s="252">
        <f t="shared" si="3"/>
        <v>0</v>
      </c>
      <c r="AR265" s="135" t="s">
        <v>228</v>
      </c>
      <c r="AT265" s="135" t="s">
        <v>138</v>
      </c>
      <c r="AU265" s="135" t="s">
        <v>97</v>
      </c>
      <c r="AY265" s="135" t="s">
        <v>137</v>
      </c>
      <c r="BE265" s="253">
        <f t="shared" si="4"/>
        <v>0</v>
      </c>
      <c r="BF265" s="253">
        <f t="shared" si="5"/>
        <v>0</v>
      </c>
      <c r="BG265" s="253">
        <f t="shared" si="6"/>
        <v>0</v>
      </c>
      <c r="BH265" s="253">
        <f t="shared" si="7"/>
        <v>0</v>
      </c>
      <c r="BI265" s="253">
        <f t="shared" si="8"/>
        <v>0</v>
      </c>
      <c r="BJ265" s="135" t="s">
        <v>86</v>
      </c>
      <c r="BK265" s="253">
        <f t="shared" si="9"/>
        <v>0</v>
      </c>
      <c r="BL265" s="135" t="s">
        <v>228</v>
      </c>
      <c r="BM265" s="135" t="s">
        <v>395</v>
      </c>
    </row>
    <row r="266" spans="2:65" s="147" customFormat="1" ht="25.5" customHeight="1">
      <c r="B266" s="148"/>
      <c r="C266" s="243" t="s">
        <v>396</v>
      </c>
      <c r="D266" s="243" t="s">
        <v>138</v>
      </c>
      <c r="E266" s="244" t="s">
        <v>397</v>
      </c>
      <c r="F266" s="245" t="s">
        <v>398</v>
      </c>
      <c r="G266" s="245"/>
      <c r="H266" s="245"/>
      <c r="I266" s="245"/>
      <c r="J266" s="246" t="s">
        <v>302</v>
      </c>
      <c r="K266" s="247">
        <v>2</v>
      </c>
      <c r="L266" s="299">
        <v>0</v>
      </c>
      <c r="M266" s="299"/>
      <c r="N266" s="248">
        <f t="shared" si="0"/>
        <v>0</v>
      </c>
      <c r="O266" s="248"/>
      <c r="P266" s="248"/>
      <c r="Q266" s="248"/>
      <c r="R266" s="152"/>
      <c r="T266" s="249" t="s">
        <v>5</v>
      </c>
      <c r="U266" s="250" t="s">
        <v>43</v>
      </c>
      <c r="V266" s="251">
        <v>2.54</v>
      </c>
      <c r="W266" s="251">
        <f t="shared" si="1"/>
        <v>5.08</v>
      </c>
      <c r="X266" s="251">
        <v>6.4000000000000003E-3</v>
      </c>
      <c r="Y266" s="251">
        <f t="shared" si="2"/>
        <v>1.2800000000000001E-2</v>
      </c>
      <c r="Z266" s="251">
        <v>0</v>
      </c>
      <c r="AA266" s="252">
        <f t="shared" si="3"/>
        <v>0</v>
      </c>
      <c r="AR266" s="135" t="s">
        <v>228</v>
      </c>
      <c r="AT266" s="135" t="s">
        <v>138</v>
      </c>
      <c r="AU266" s="135" t="s">
        <v>97</v>
      </c>
      <c r="AY266" s="135" t="s">
        <v>137</v>
      </c>
      <c r="BE266" s="253">
        <f t="shared" si="4"/>
        <v>0</v>
      </c>
      <c r="BF266" s="253">
        <f t="shared" si="5"/>
        <v>0</v>
      </c>
      <c r="BG266" s="253">
        <f t="shared" si="6"/>
        <v>0</v>
      </c>
      <c r="BH266" s="253">
        <f t="shared" si="7"/>
        <v>0</v>
      </c>
      <c r="BI266" s="253">
        <f t="shared" si="8"/>
        <v>0</v>
      </c>
      <c r="BJ266" s="135" t="s">
        <v>86</v>
      </c>
      <c r="BK266" s="253">
        <f t="shared" si="9"/>
        <v>0</v>
      </c>
      <c r="BL266" s="135" t="s">
        <v>228</v>
      </c>
      <c r="BM266" s="135" t="s">
        <v>399</v>
      </c>
    </row>
    <row r="267" spans="2:65" s="263" customFormat="1" ht="16.5" customHeight="1">
      <c r="B267" s="262"/>
      <c r="E267" s="264" t="s">
        <v>5</v>
      </c>
      <c r="F267" s="282" t="s">
        <v>400</v>
      </c>
      <c r="G267" s="283"/>
      <c r="H267" s="283"/>
      <c r="I267" s="283"/>
      <c r="K267" s="267">
        <v>2</v>
      </c>
      <c r="R267" s="268"/>
      <c r="T267" s="269"/>
      <c r="AA267" s="270"/>
      <c r="AT267" s="264" t="s">
        <v>145</v>
      </c>
      <c r="AU267" s="264" t="s">
        <v>97</v>
      </c>
      <c r="AV267" s="263" t="s">
        <v>97</v>
      </c>
      <c r="AW267" s="263" t="s">
        <v>33</v>
      </c>
      <c r="AX267" s="263" t="s">
        <v>78</v>
      </c>
      <c r="AY267" s="264" t="s">
        <v>137</v>
      </c>
    </row>
    <row r="268" spans="2:65" s="272" customFormat="1" ht="16.5" customHeight="1">
      <c r="B268" s="271"/>
      <c r="E268" s="273" t="s">
        <v>5</v>
      </c>
      <c r="F268" s="274" t="s">
        <v>147</v>
      </c>
      <c r="G268" s="275"/>
      <c r="H268" s="275"/>
      <c r="I268" s="275"/>
      <c r="K268" s="276">
        <v>2</v>
      </c>
      <c r="R268" s="277"/>
      <c r="T268" s="278"/>
      <c r="AA268" s="279"/>
      <c r="AT268" s="273" t="s">
        <v>145</v>
      </c>
      <c r="AU268" s="273" t="s">
        <v>97</v>
      </c>
      <c r="AV268" s="272" t="s">
        <v>142</v>
      </c>
      <c r="AW268" s="272" t="s">
        <v>33</v>
      </c>
      <c r="AX268" s="272" t="s">
        <v>86</v>
      </c>
      <c r="AY268" s="273" t="s">
        <v>137</v>
      </c>
    </row>
    <row r="269" spans="2:65" s="147" customFormat="1" ht="25.5" customHeight="1">
      <c r="B269" s="148"/>
      <c r="C269" s="243" t="s">
        <v>401</v>
      </c>
      <c r="D269" s="243" t="s">
        <v>138</v>
      </c>
      <c r="E269" s="244" t="s">
        <v>402</v>
      </c>
      <c r="F269" s="245" t="s">
        <v>403</v>
      </c>
      <c r="G269" s="245"/>
      <c r="H269" s="245"/>
      <c r="I269" s="245"/>
      <c r="J269" s="246" t="s">
        <v>302</v>
      </c>
      <c r="K269" s="247">
        <v>2</v>
      </c>
      <c r="L269" s="299">
        <v>0</v>
      </c>
      <c r="M269" s="299"/>
      <c r="N269" s="248">
        <f>ROUND(L269*K269,2)</f>
        <v>0</v>
      </c>
      <c r="O269" s="248"/>
      <c r="P269" s="248"/>
      <c r="Q269" s="248"/>
      <c r="R269" s="152"/>
      <c r="T269" s="249" t="s">
        <v>5</v>
      </c>
      <c r="U269" s="250" t="s">
        <v>43</v>
      </c>
      <c r="V269" s="251">
        <v>0.113</v>
      </c>
      <c r="W269" s="251">
        <f>V269*K269</f>
        <v>0.22600000000000001</v>
      </c>
      <c r="X269" s="251">
        <v>3.4000000000000002E-4</v>
      </c>
      <c r="Y269" s="251">
        <f>X269*K269</f>
        <v>6.8000000000000005E-4</v>
      </c>
      <c r="Z269" s="251">
        <v>0</v>
      </c>
      <c r="AA269" s="252">
        <f>Z269*K269</f>
        <v>0</v>
      </c>
      <c r="AR269" s="135" t="s">
        <v>228</v>
      </c>
      <c r="AT269" s="135" t="s">
        <v>138</v>
      </c>
      <c r="AU269" s="135" t="s">
        <v>97</v>
      </c>
      <c r="AY269" s="135" t="s">
        <v>137</v>
      </c>
      <c r="BE269" s="253">
        <f>IF(U269="základní",N269,0)</f>
        <v>0</v>
      </c>
      <c r="BF269" s="253">
        <f>IF(U269="snížená",N269,0)</f>
        <v>0</v>
      </c>
      <c r="BG269" s="253">
        <f>IF(U269="zákl. přenesená",N269,0)</f>
        <v>0</v>
      </c>
      <c r="BH269" s="253">
        <f>IF(U269="sníž. přenesená",N269,0)</f>
        <v>0</v>
      </c>
      <c r="BI269" s="253">
        <f>IF(U269="nulová",N269,0)</f>
        <v>0</v>
      </c>
      <c r="BJ269" s="135" t="s">
        <v>86</v>
      </c>
      <c r="BK269" s="253">
        <f>ROUND(L269*K269,2)</f>
        <v>0</v>
      </c>
      <c r="BL269" s="135" t="s">
        <v>228</v>
      </c>
      <c r="BM269" s="135" t="s">
        <v>404</v>
      </c>
    </row>
    <row r="270" spans="2:65" s="263" customFormat="1" ht="16.5" customHeight="1">
      <c r="B270" s="262"/>
      <c r="E270" s="264" t="s">
        <v>5</v>
      </c>
      <c r="F270" s="282" t="s">
        <v>405</v>
      </c>
      <c r="G270" s="283"/>
      <c r="H270" s="283"/>
      <c r="I270" s="283"/>
      <c r="K270" s="267">
        <v>2</v>
      </c>
      <c r="R270" s="268"/>
      <c r="T270" s="269"/>
      <c r="AA270" s="270"/>
      <c r="AT270" s="264" t="s">
        <v>145</v>
      </c>
      <c r="AU270" s="264" t="s">
        <v>97</v>
      </c>
      <c r="AV270" s="263" t="s">
        <v>97</v>
      </c>
      <c r="AW270" s="263" t="s">
        <v>33</v>
      </c>
      <c r="AX270" s="263" t="s">
        <v>78</v>
      </c>
      <c r="AY270" s="264" t="s">
        <v>137</v>
      </c>
    </row>
    <row r="271" spans="2:65" s="272" customFormat="1" ht="16.5" customHeight="1">
      <c r="B271" s="271"/>
      <c r="E271" s="273" t="s">
        <v>5</v>
      </c>
      <c r="F271" s="274" t="s">
        <v>147</v>
      </c>
      <c r="G271" s="275"/>
      <c r="H271" s="275"/>
      <c r="I271" s="275"/>
      <c r="K271" s="276">
        <v>2</v>
      </c>
      <c r="R271" s="277"/>
      <c r="T271" s="278"/>
      <c r="AA271" s="279"/>
      <c r="AT271" s="273" t="s">
        <v>145</v>
      </c>
      <c r="AU271" s="273" t="s">
        <v>97</v>
      </c>
      <c r="AV271" s="272" t="s">
        <v>142</v>
      </c>
      <c r="AW271" s="272" t="s">
        <v>33</v>
      </c>
      <c r="AX271" s="272" t="s">
        <v>86</v>
      </c>
      <c r="AY271" s="273" t="s">
        <v>137</v>
      </c>
    </row>
    <row r="272" spans="2:65" s="147" customFormat="1" ht="38.25" customHeight="1">
      <c r="B272" s="148"/>
      <c r="C272" s="243" t="s">
        <v>406</v>
      </c>
      <c r="D272" s="243" t="s">
        <v>138</v>
      </c>
      <c r="E272" s="244" t="s">
        <v>407</v>
      </c>
      <c r="F272" s="245" t="s">
        <v>408</v>
      </c>
      <c r="G272" s="245"/>
      <c r="H272" s="245"/>
      <c r="I272" s="245"/>
      <c r="J272" s="246" t="s">
        <v>302</v>
      </c>
      <c r="K272" s="247">
        <v>4</v>
      </c>
      <c r="L272" s="299">
        <v>0</v>
      </c>
      <c r="M272" s="299"/>
      <c r="N272" s="248">
        <f>ROUND(L272*K272,2)</f>
        <v>0</v>
      </c>
      <c r="O272" s="248"/>
      <c r="P272" s="248"/>
      <c r="Q272" s="248"/>
      <c r="R272" s="152"/>
      <c r="T272" s="249" t="s">
        <v>5</v>
      </c>
      <c r="U272" s="250" t="s">
        <v>43</v>
      </c>
      <c r="V272" s="251">
        <v>0.22500000000000001</v>
      </c>
      <c r="W272" s="251">
        <f>V272*K272</f>
        <v>0.9</v>
      </c>
      <c r="X272" s="251">
        <v>2.1199999999999999E-3</v>
      </c>
      <c r="Y272" s="251">
        <f>X272*K272</f>
        <v>8.4799999999999997E-3</v>
      </c>
      <c r="Z272" s="251">
        <v>0</v>
      </c>
      <c r="AA272" s="252">
        <f>Z272*K272</f>
        <v>0</v>
      </c>
      <c r="AR272" s="135" t="s">
        <v>228</v>
      </c>
      <c r="AT272" s="135" t="s">
        <v>138</v>
      </c>
      <c r="AU272" s="135" t="s">
        <v>97</v>
      </c>
      <c r="AY272" s="135" t="s">
        <v>137</v>
      </c>
      <c r="BE272" s="253">
        <f>IF(U272="základní",N272,0)</f>
        <v>0</v>
      </c>
      <c r="BF272" s="253">
        <f>IF(U272="snížená",N272,0)</f>
        <v>0</v>
      </c>
      <c r="BG272" s="253">
        <f>IF(U272="zákl. přenesená",N272,0)</f>
        <v>0</v>
      </c>
      <c r="BH272" s="253">
        <f>IF(U272="sníž. přenesená",N272,0)</f>
        <v>0</v>
      </c>
      <c r="BI272" s="253">
        <f>IF(U272="nulová",N272,0)</f>
        <v>0</v>
      </c>
      <c r="BJ272" s="135" t="s">
        <v>86</v>
      </c>
      <c r="BK272" s="253">
        <f>ROUND(L272*K272,2)</f>
        <v>0</v>
      </c>
      <c r="BL272" s="135" t="s">
        <v>228</v>
      </c>
      <c r="BM272" s="135" t="s">
        <v>409</v>
      </c>
    </row>
    <row r="273" spans="2:65" s="147" customFormat="1" ht="16.5" customHeight="1">
      <c r="B273" s="148"/>
      <c r="C273" s="243" t="s">
        <v>410</v>
      </c>
      <c r="D273" s="243" t="s">
        <v>138</v>
      </c>
      <c r="E273" s="244" t="s">
        <v>411</v>
      </c>
      <c r="F273" s="245" t="s">
        <v>412</v>
      </c>
      <c r="G273" s="245"/>
      <c r="H273" s="245"/>
      <c r="I273" s="245"/>
      <c r="J273" s="246" t="s">
        <v>302</v>
      </c>
      <c r="K273" s="247">
        <v>4</v>
      </c>
      <c r="L273" s="299">
        <v>0</v>
      </c>
      <c r="M273" s="299"/>
      <c r="N273" s="248">
        <f>ROUND(L273*K273,2)</f>
        <v>0</v>
      </c>
      <c r="O273" s="248"/>
      <c r="P273" s="248"/>
      <c r="Q273" s="248"/>
      <c r="R273" s="152"/>
      <c r="T273" s="249" t="s">
        <v>5</v>
      </c>
      <c r="U273" s="250" t="s">
        <v>43</v>
      </c>
      <c r="V273" s="251">
        <v>0.17699999999999999</v>
      </c>
      <c r="W273" s="251">
        <f>V273*K273</f>
        <v>0.70799999999999996</v>
      </c>
      <c r="X273" s="251">
        <v>2.9E-4</v>
      </c>
      <c r="Y273" s="251">
        <f>X273*K273</f>
        <v>1.16E-3</v>
      </c>
      <c r="Z273" s="251">
        <v>0</v>
      </c>
      <c r="AA273" s="252">
        <f>Z273*K273</f>
        <v>0</v>
      </c>
      <c r="AR273" s="135" t="s">
        <v>228</v>
      </c>
      <c r="AT273" s="135" t="s">
        <v>138</v>
      </c>
      <c r="AU273" s="135" t="s">
        <v>97</v>
      </c>
      <c r="AY273" s="135" t="s">
        <v>137</v>
      </c>
      <c r="BE273" s="253">
        <f>IF(U273="základní",N273,0)</f>
        <v>0</v>
      </c>
      <c r="BF273" s="253">
        <f>IF(U273="snížená",N273,0)</f>
        <v>0</v>
      </c>
      <c r="BG273" s="253">
        <f>IF(U273="zákl. přenesená",N273,0)</f>
        <v>0</v>
      </c>
      <c r="BH273" s="253">
        <f>IF(U273="sníž. přenesená",N273,0)</f>
        <v>0</v>
      </c>
      <c r="BI273" s="253">
        <f>IF(U273="nulová",N273,0)</f>
        <v>0</v>
      </c>
      <c r="BJ273" s="135" t="s">
        <v>86</v>
      </c>
      <c r="BK273" s="253">
        <f>ROUND(L273*K273,2)</f>
        <v>0</v>
      </c>
      <c r="BL273" s="135" t="s">
        <v>228</v>
      </c>
      <c r="BM273" s="135" t="s">
        <v>413</v>
      </c>
    </row>
    <row r="274" spans="2:65" s="147" customFormat="1" ht="25.5" customHeight="1">
      <c r="B274" s="148"/>
      <c r="C274" s="243" t="s">
        <v>414</v>
      </c>
      <c r="D274" s="243" t="s">
        <v>138</v>
      </c>
      <c r="E274" s="244" t="s">
        <v>415</v>
      </c>
      <c r="F274" s="245" t="s">
        <v>416</v>
      </c>
      <c r="G274" s="245"/>
      <c r="H274" s="245"/>
      <c r="I274" s="245"/>
      <c r="J274" s="246" t="s">
        <v>302</v>
      </c>
      <c r="K274" s="247">
        <v>2</v>
      </c>
      <c r="L274" s="299">
        <v>0</v>
      </c>
      <c r="M274" s="299"/>
      <c r="N274" s="248">
        <f>ROUND(L274*K274,2)</f>
        <v>0</v>
      </c>
      <c r="O274" s="248"/>
      <c r="P274" s="248"/>
      <c r="Q274" s="248"/>
      <c r="R274" s="152"/>
      <c r="T274" s="249" t="s">
        <v>5</v>
      </c>
      <c r="U274" s="250" t="s">
        <v>43</v>
      </c>
      <c r="V274" s="251">
        <v>0.113</v>
      </c>
      <c r="W274" s="251">
        <f>V274*K274</f>
        <v>0.22600000000000001</v>
      </c>
      <c r="X274" s="251">
        <v>5.1000000000000004E-4</v>
      </c>
      <c r="Y274" s="251">
        <f>X274*K274</f>
        <v>1.0200000000000001E-3</v>
      </c>
      <c r="Z274" s="251">
        <v>0</v>
      </c>
      <c r="AA274" s="252">
        <f>Z274*K274</f>
        <v>0</v>
      </c>
      <c r="AR274" s="135" t="s">
        <v>228</v>
      </c>
      <c r="AT274" s="135" t="s">
        <v>138</v>
      </c>
      <c r="AU274" s="135" t="s">
        <v>97</v>
      </c>
      <c r="AY274" s="135" t="s">
        <v>137</v>
      </c>
      <c r="BE274" s="253">
        <f>IF(U274="základní",N274,0)</f>
        <v>0</v>
      </c>
      <c r="BF274" s="253">
        <f>IF(U274="snížená",N274,0)</f>
        <v>0</v>
      </c>
      <c r="BG274" s="253">
        <f>IF(U274="zákl. přenesená",N274,0)</f>
        <v>0</v>
      </c>
      <c r="BH274" s="253">
        <f>IF(U274="sníž. přenesená",N274,0)</f>
        <v>0</v>
      </c>
      <c r="BI274" s="253">
        <f>IF(U274="nulová",N274,0)</f>
        <v>0</v>
      </c>
      <c r="BJ274" s="135" t="s">
        <v>86</v>
      </c>
      <c r="BK274" s="253">
        <f>ROUND(L274*K274,2)</f>
        <v>0</v>
      </c>
      <c r="BL274" s="135" t="s">
        <v>228</v>
      </c>
      <c r="BM274" s="135" t="s">
        <v>417</v>
      </c>
    </row>
    <row r="275" spans="2:65" s="263" customFormat="1" ht="16.5" customHeight="1">
      <c r="B275" s="262"/>
      <c r="E275" s="264" t="s">
        <v>5</v>
      </c>
      <c r="F275" s="282" t="s">
        <v>418</v>
      </c>
      <c r="G275" s="283"/>
      <c r="H275" s="283"/>
      <c r="I275" s="283"/>
      <c r="K275" s="267">
        <v>2</v>
      </c>
      <c r="R275" s="268"/>
      <c r="T275" s="269"/>
      <c r="AA275" s="270"/>
      <c r="AT275" s="264" t="s">
        <v>145</v>
      </c>
      <c r="AU275" s="264" t="s">
        <v>97</v>
      </c>
      <c r="AV275" s="263" t="s">
        <v>97</v>
      </c>
      <c r="AW275" s="263" t="s">
        <v>33</v>
      </c>
      <c r="AX275" s="263" t="s">
        <v>78</v>
      </c>
      <c r="AY275" s="264" t="s">
        <v>137</v>
      </c>
    </row>
    <row r="276" spans="2:65" s="272" customFormat="1" ht="16.5" customHeight="1">
      <c r="B276" s="271"/>
      <c r="E276" s="273" t="s">
        <v>5</v>
      </c>
      <c r="F276" s="274" t="s">
        <v>147</v>
      </c>
      <c r="G276" s="275"/>
      <c r="H276" s="275"/>
      <c r="I276" s="275"/>
      <c r="K276" s="276">
        <v>2</v>
      </c>
      <c r="R276" s="277"/>
      <c r="T276" s="278"/>
      <c r="AA276" s="279"/>
      <c r="AT276" s="273" t="s">
        <v>145</v>
      </c>
      <c r="AU276" s="273" t="s">
        <v>97</v>
      </c>
      <c r="AV276" s="272" t="s">
        <v>142</v>
      </c>
      <c r="AW276" s="272" t="s">
        <v>33</v>
      </c>
      <c r="AX276" s="272" t="s">
        <v>86</v>
      </c>
      <c r="AY276" s="273" t="s">
        <v>137</v>
      </c>
    </row>
    <row r="277" spans="2:65" s="147" customFormat="1" ht="25.5" customHeight="1">
      <c r="B277" s="148"/>
      <c r="C277" s="243" t="s">
        <v>419</v>
      </c>
      <c r="D277" s="243" t="s">
        <v>138</v>
      </c>
      <c r="E277" s="244" t="s">
        <v>420</v>
      </c>
      <c r="F277" s="245" t="s">
        <v>421</v>
      </c>
      <c r="G277" s="245"/>
      <c r="H277" s="245"/>
      <c r="I277" s="245"/>
      <c r="J277" s="246" t="s">
        <v>302</v>
      </c>
      <c r="K277" s="247">
        <v>3</v>
      </c>
      <c r="L277" s="299">
        <v>0</v>
      </c>
      <c r="M277" s="299"/>
      <c r="N277" s="248">
        <f>ROUND(L277*K277,2)</f>
        <v>0</v>
      </c>
      <c r="O277" s="248"/>
      <c r="P277" s="248"/>
      <c r="Q277" s="248"/>
      <c r="R277" s="152"/>
      <c r="T277" s="249" t="s">
        <v>5</v>
      </c>
      <c r="U277" s="250" t="s">
        <v>43</v>
      </c>
      <c r="V277" s="251">
        <v>0.113</v>
      </c>
      <c r="W277" s="251">
        <f>V277*K277</f>
        <v>0.33900000000000002</v>
      </c>
      <c r="X277" s="251">
        <v>9.0000000000000006E-5</v>
      </c>
      <c r="Y277" s="251">
        <f>X277*K277</f>
        <v>2.7E-4</v>
      </c>
      <c r="Z277" s="251">
        <v>0</v>
      </c>
      <c r="AA277" s="252">
        <f>Z277*K277</f>
        <v>0</v>
      </c>
      <c r="AR277" s="135" t="s">
        <v>228</v>
      </c>
      <c r="AT277" s="135" t="s">
        <v>138</v>
      </c>
      <c r="AU277" s="135" t="s">
        <v>97</v>
      </c>
      <c r="AY277" s="135" t="s">
        <v>137</v>
      </c>
      <c r="BE277" s="253">
        <f>IF(U277="základní",N277,0)</f>
        <v>0</v>
      </c>
      <c r="BF277" s="253">
        <f>IF(U277="snížená",N277,0)</f>
        <v>0</v>
      </c>
      <c r="BG277" s="253">
        <f>IF(U277="zákl. přenesená",N277,0)</f>
        <v>0</v>
      </c>
      <c r="BH277" s="253">
        <f>IF(U277="sníž. přenesená",N277,0)</f>
        <v>0</v>
      </c>
      <c r="BI277" s="253">
        <f>IF(U277="nulová",N277,0)</f>
        <v>0</v>
      </c>
      <c r="BJ277" s="135" t="s">
        <v>86</v>
      </c>
      <c r="BK277" s="253">
        <f>ROUND(L277*K277,2)</f>
        <v>0</v>
      </c>
      <c r="BL277" s="135" t="s">
        <v>228</v>
      </c>
      <c r="BM277" s="135" t="s">
        <v>422</v>
      </c>
    </row>
    <row r="278" spans="2:65" s="263" customFormat="1" ht="16.5" customHeight="1">
      <c r="B278" s="262"/>
      <c r="E278" s="264" t="s">
        <v>5</v>
      </c>
      <c r="F278" s="282" t="s">
        <v>702</v>
      </c>
      <c r="G278" s="283"/>
      <c r="H278" s="283"/>
      <c r="I278" s="283"/>
      <c r="K278" s="267">
        <v>3</v>
      </c>
      <c r="R278" s="268"/>
      <c r="T278" s="269"/>
      <c r="AA278" s="270"/>
      <c r="AT278" s="264" t="s">
        <v>145</v>
      </c>
      <c r="AU278" s="264" t="s">
        <v>97</v>
      </c>
      <c r="AV278" s="263" t="s">
        <v>97</v>
      </c>
      <c r="AW278" s="263" t="s">
        <v>33</v>
      </c>
      <c r="AX278" s="263" t="s">
        <v>86</v>
      </c>
      <c r="AY278" s="264" t="s">
        <v>137</v>
      </c>
    </row>
    <row r="279" spans="2:65" s="147" customFormat="1" ht="25.5" customHeight="1">
      <c r="B279" s="148"/>
      <c r="C279" s="243" t="s">
        <v>423</v>
      </c>
      <c r="D279" s="243" t="s">
        <v>138</v>
      </c>
      <c r="E279" s="244" t="s">
        <v>424</v>
      </c>
      <c r="F279" s="245" t="s">
        <v>425</v>
      </c>
      <c r="G279" s="245"/>
      <c r="H279" s="245"/>
      <c r="I279" s="245"/>
      <c r="J279" s="246" t="s">
        <v>302</v>
      </c>
      <c r="K279" s="247">
        <v>1</v>
      </c>
      <c r="L279" s="299">
        <v>0</v>
      </c>
      <c r="M279" s="299"/>
      <c r="N279" s="248">
        <f>ROUND(L279*K279,2)</f>
        <v>0</v>
      </c>
      <c r="O279" s="248"/>
      <c r="P279" s="248"/>
      <c r="Q279" s="248"/>
      <c r="R279" s="152"/>
      <c r="T279" s="249" t="s">
        <v>5</v>
      </c>
      <c r="U279" s="250" t="s">
        <v>43</v>
      </c>
      <c r="V279" s="251">
        <v>0.113</v>
      </c>
      <c r="W279" s="251">
        <f>V279*K279</f>
        <v>0.113</v>
      </c>
      <c r="X279" s="251">
        <v>9.0000000000000006E-5</v>
      </c>
      <c r="Y279" s="251">
        <f>X279*K279</f>
        <v>9.0000000000000006E-5</v>
      </c>
      <c r="Z279" s="251">
        <v>0</v>
      </c>
      <c r="AA279" s="252">
        <f>Z279*K279</f>
        <v>0</v>
      </c>
      <c r="AR279" s="135" t="s">
        <v>228</v>
      </c>
      <c r="AT279" s="135" t="s">
        <v>138</v>
      </c>
      <c r="AU279" s="135" t="s">
        <v>97</v>
      </c>
      <c r="AY279" s="135" t="s">
        <v>137</v>
      </c>
      <c r="BE279" s="253">
        <f>IF(U279="základní",N279,0)</f>
        <v>0</v>
      </c>
      <c r="BF279" s="253">
        <f>IF(U279="snížená",N279,0)</f>
        <v>0</v>
      </c>
      <c r="BG279" s="253">
        <f>IF(U279="zákl. přenesená",N279,0)</f>
        <v>0</v>
      </c>
      <c r="BH279" s="253">
        <f>IF(U279="sníž. přenesená",N279,0)</f>
        <v>0</v>
      </c>
      <c r="BI279" s="253">
        <f>IF(U279="nulová",N279,0)</f>
        <v>0</v>
      </c>
      <c r="BJ279" s="135" t="s">
        <v>86</v>
      </c>
      <c r="BK279" s="253">
        <f>ROUND(L279*K279,2)</f>
        <v>0</v>
      </c>
      <c r="BL279" s="135" t="s">
        <v>228</v>
      </c>
      <c r="BM279" s="135" t="s">
        <v>426</v>
      </c>
    </row>
    <row r="280" spans="2:65" s="263" customFormat="1" ht="16.5" customHeight="1">
      <c r="B280" s="262"/>
      <c r="E280" s="264" t="s">
        <v>5</v>
      </c>
      <c r="F280" s="282" t="s">
        <v>427</v>
      </c>
      <c r="G280" s="283"/>
      <c r="H280" s="283"/>
      <c r="I280" s="283"/>
      <c r="K280" s="267">
        <v>1</v>
      </c>
      <c r="R280" s="268"/>
      <c r="T280" s="269"/>
      <c r="AA280" s="270"/>
      <c r="AT280" s="264" t="s">
        <v>145</v>
      </c>
      <c r="AU280" s="264" t="s">
        <v>97</v>
      </c>
      <c r="AV280" s="263" t="s">
        <v>97</v>
      </c>
      <c r="AW280" s="263" t="s">
        <v>33</v>
      </c>
      <c r="AX280" s="263" t="s">
        <v>78</v>
      </c>
      <c r="AY280" s="264" t="s">
        <v>137</v>
      </c>
    </row>
    <row r="281" spans="2:65" s="272" customFormat="1" ht="16.5" customHeight="1">
      <c r="B281" s="271"/>
      <c r="E281" s="273" t="s">
        <v>5</v>
      </c>
      <c r="F281" s="274" t="s">
        <v>147</v>
      </c>
      <c r="G281" s="275"/>
      <c r="H281" s="275"/>
      <c r="I281" s="275"/>
      <c r="K281" s="276">
        <v>1</v>
      </c>
      <c r="R281" s="277"/>
      <c r="T281" s="278"/>
      <c r="AA281" s="279"/>
      <c r="AT281" s="273" t="s">
        <v>145</v>
      </c>
      <c r="AU281" s="273" t="s">
        <v>97</v>
      </c>
      <c r="AV281" s="272" t="s">
        <v>142</v>
      </c>
      <c r="AW281" s="272" t="s">
        <v>33</v>
      </c>
      <c r="AX281" s="272" t="s">
        <v>86</v>
      </c>
      <c r="AY281" s="273" t="s">
        <v>137</v>
      </c>
    </row>
    <row r="282" spans="2:65" s="147" customFormat="1" ht="25.5" customHeight="1">
      <c r="B282" s="148"/>
      <c r="C282" s="243" t="s">
        <v>428</v>
      </c>
      <c r="D282" s="243" t="s">
        <v>138</v>
      </c>
      <c r="E282" s="244" t="s">
        <v>429</v>
      </c>
      <c r="F282" s="245" t="s">
        <v>430</v>
      </c>
      <c r="G282" s="245"/>
      <c r="H282" s="245"/>
      <c r="I282" s="245"/>
      <c r="J282" s="246" t="s">
        <v>263</v>
      </c>
      <c r="K282" s="247">
        <v>163</v>
      </c>
      <c r="L282" s="299">
        <v>0</v>
      </c>
      <c r="M282" s="299"/>
      <c r="N282" s="248">
        <f>ROUND(L282*K282,2)</f>
        <v>0</v>
      </c>
      <c r="O282" s="248"/>
      <c r="P282" s="248"/>
      <c r="Q282" s="248"/>
      <c r="R282" s="152"/>
      <c r="T282" s="249" t="s">
        <v>5</v>
      </c>
      <c r="U282" s="250" t="s">
        <v>43</v>
      </c>
      <c r="V282" s="251">
        <v>4.8000000000000001E-2</v>
      </c>
      <c r="W282" s="251">
        <f>V282*K282</f>
        <v>7.8239999999999998</v>
      </c>
      <c r="X282" s="251">
        <v>0</v>
      </c>
      <c r="Y282" s="251">
        <f>X282*K282</f>
        <v>0</v>
      </c>
      <c r="Z282" s="251">
        <v>0</v>
      </c>
      <c r="AA282" s="252">
        <f>Z282*K282</f>
        <v>0</v>
      </c>
      <c r="AR282" s="135" t="s">
        <v>228</v>
      </c>
      <c r="AT282" s="135" t="s">
        <v>138</v>
      </c>
      <c r="AU282" s="135" t="s">
        <v>97</v>
      </c>
      <c r="AY282" s="135" t="s">
        <v>137</v>
      </c>
      <c r="BE282" s="253">
        <f>IF(U282="základní",N282,0)</f>
        <v>0</v>
      </c>
      <c r="BF282" s="253">
        <f>IF(U282="snížená",N282,0)</f>
        <v>0</v>
      </c>
      <c r="BG282" s="253">
        <f>IF(U282="zákl. přenesená",N282,0)</f>
        <v>0</v>
      </c>
      <c r="BH282" s="253">
        <f>IF(U282="sníž. přenesená",N282,0)</f>
        <v>0</v>
      </c>
      <c r="BI282" s="253">
        <f>IF(U282="nulová",N282,0)</f>
        <v>0</v>
      </c>
      <c r="BJ282" s="135" t="s">
        <v>86</v>
      </c>
      <c r="BK282" s="253">
        <f>ROUND(L282*K282,2)</f>
        <v>0</v>
      </c>
      <c r="BL282" s="135" t="s">
        <v>228</v>
      </c>
      <c r="BM282" s="135" t="s">
        <v>431</v>
      </c>
    </row>
    <row r="283" spans="2:65" s="263" customFormat="1" ht="16.5" customHeight="1">
      <c r="B283" s="262"/>
      <c r="E283" s="264" t="s">
        <v>5</v>
      </c>
      <c r="F283" s="282" t="s">
        <v>703</v>
      </c>
      <c r="G283" s="283"/>
      <c r="H283" s="283"/>
      <c r="I283" s="283"/>
      <c r="K283" s="267">
        <v>163</v>
      </c>
      <c r="R283" s="268"/>
      <c r="T283" s="269"/>
      <c r="AA283" s="270"/>
      <c r="AT283" s="264" t="s">
        <v>145</v>
      </c>
      <c r="AU283" s="264" t="s">
        <v>97</v>
      </c>
      <c r="AV283" s="263" t="s">
        <v>97</v>
      </c>
      <c r="AW283" s="263" t="s">
        <v>33</v>
      </c>
      <c r="AX283" s="263" t="s">
        <v>78</v>
      </c>
      <c r="AY283" s="264" t="s">
        <v>137</v>
      </c>
    </row>
    <row r="284" spans="2:65" s="272" customFormat="1" ht="16.5" customHeight="1">
      <c r="B284" s="271"/>
      <c r="E284" s="273" t="s">
        <v>5</v>
      </c>
      <c r="F284" s="274" t="s">
        <v>147</v>
      </c>
      <c r="G284" s="275"/>
      <c r="H284" s="275"/>
      <c r="I284" s="275"/>
      <c r="K284" s="276">
        <v>163</v>
      </c>
      <c r="R284" s="277"/>
      <c r="T284" s="278"/>
      <c r="AA284" s="279"/>
      <c r="AT284" s="273" t="s">
        <v>145</v>
      </c>
      <c r="AU284" s="273" t="s">
        <v>97</v>
      </c>
      <c r="AV284" s="272" t="s">
        <v>142</v>
      </c>
      <c r="AW284" s="272" t="s">
        <v>33</v>
      </c>
      <c r="AX284" s="272" t="s">
        <v>86</v>
      </c>
      <c r="AY284" s="273" t="s">
        <v>137</v>
      </c>
    </row>
    <row r="285" spans="2:65" s="147" customFormat="1" ht="25.5" customHeight="1">
      <c r="B285" s="148"/>
      <c r="C285" s="243" t="s">
        <v>432</v>
      </c>
      <c r="D285" s="243" t="s">
        <v>138</v>
      </c>
      <c r="E285" s="244" t="s">
        <v>433</v>
      </c>
      <c r="F285" s="245" t="s">
        <v>434</v>
      </c>
      <c r="G285" s="245"/>
      <c r="H285" s="245"/>
      <c r="I285" s="245"/>
      <c r="J285" s="246" t="s">
        <v>263</v>
      </c>
      <c r="K285" s="247">
        <v>35</v>
      </c>
      <c r="L285" s="299">
        <v>0</v>
      </c>
      <c r="M285" s="299"/>
      <c r="N285" s="248">
        <f>ROUND(L285*K285,2)</f>
        <v>0</v>
      </c>
      <c r="O285" s="248"/>
      <c r="P285" s="248"/>
      <c r="Q285" s="248"/>
      <c r="R285" s="152"/>
      <c r="T285" s="249" t="s">
        <v>5</v>
      </c>
      <c r="U285" s="250" t="s">
        <v>43</v>
      </c>
      <c r="V285" s="251">
        <v>5.8999999999999997E-2</v>
      </c>
      <c r="W285" s="251">
        <f>V285*K285</f>
        <v>2.0649999999999999</v>
      </c>
      <c r="X285" s="251">
        <v>0</v>
      </c>
      <c r="Y285" s="251">
        <f>X285*K285</f>
        <v>0</v>
      </c>
      <c r="Z285" s="251">
        <v>0</v>
      </c>
      <c r="AA285" s="252">
        <f>Z285*K285</f>
        <v>0</v>
      </c>
      <c r="AR285" s="135" t="s">
        <v>228</v>
      </c>
      <c r="AT285" s="135" t="s">
        <v>138</v>
      </c>
      <c r="AU285" s="135" t="s">
        <v>97</v>
      </c>
      <c r="AY285" s="135" t="s">
        <v>137</v>
      </c>
      <c r="BE285" s="253">
        <f>IF(U285="základní",N285,0)</f>
        <v>0</v>
      </c>
      <c r="BF285" s="253">
        <f>IF(U285="snížená",N285,0)</f>
        <v>0</v>
      </c>
      <c r="BG285" s="253">
        <f>IF(U285="zákl. přenesená",N285,0)</f>
        <v>0</v>
      </c>
      <c r="BH285" s="253">
        <f>IF(U285="sníž. přenesená",N285,0)</f>
        <v>0</v>
      </c>
      <c r="BI285" s="253">
        <f>IF(U285="nulová",N285,0)</f>
        <v>0</v>
      </c>
      <c r="BJ285" s="135" t="s">
        <v>86</v>
      </c>
      <c r="BK285" s="253">
        <f>ROUND(L285*K285,2)</f>
        <v>0</v>
      </c>
      <c r="BL285" s="135" t="s">
        <v>228</v>
      </c>
      <c r="BM285" s="135" t="s">
        <v>435</v>
      </c>
    </row>
    <row r="286" spans="2:65" s="147" customFormat="1" ht="25.5" customHeight="1">
      <c r="B286" s="148"/>
      <c r="C286" s="243" t="s">
        <v>436</v>
      </c>
      <c r="D286" s="243" t="s">
        <v>138</v>
      </c>
      <c r="E286" s="244" t="s">
        <v>437</v>
      </c>
      <c r="F286" s="245" t="s">
        <v>438</v>
      </c>
      <c r="G286" s="245"/>
      <c r="H286" s="245"/>
      <c r="I286" s="245"/>
      <c r="J286" s="246" t="s">
        <v>214</v>
      </c>
      <c r="K286" s="247">
        <v>0.35199999999999998</v>
      </c>
      <c r="L286" s="299">
        <v>0</v>
      </c>
      <c r="M286" s="299"/>
      <c r="N286" s="248">
        <f>ROUND(L286*K286,2)</f>
        <v>0</v>
      </c>
      <c r="O286" s="248"/>
      <c r="P286" s="248"/>
      <c r="Q286" s="248"/>
      <c r="R286" s="152"/>
      <c r="T286" s="249" t="s">
        <v>5</v>
      </c>
      <c r="U286" s="250" t="s">
        <v>43</v>
      </c>
      <c r="V286" s="251">
        <v>1.47</v>
      </c>
      <c r="W286" s="251">
        <f>V286*K286</f>
        <v>0.51744000000000001</v>
      </c>
      <c r="X286" s="251">
        <v>0</v>
      </c>
      <c r="Y286" s="251">
        <f>X286*K286</f>
        <v>0</v>
      </c>
      <c r="Z286" s="251">
        <v>0</v>
      </c>
      <c r="AA286" s="252">
        <f>Z286*K286</f>
        <v>0</v>
      </c>
      <c r="AR286" s="135" t="s">
        <v>228</v>
      </c>
      <c r="AT286" s="135" t="s">
        <v>138</v>
      </c>
      <c r="AU286" s="135" t="s">
        <v>97</v>
      </c>
      <c r="AY286" s="135" t="s">
        <v>137</v>
      </c>
      <c r="BE286" s="253">
        <f>IF(U286="základní",N286,0)</f>
        <v>0</v>
      </c>
      <c r="BF286" s="253">
        <f>IF(U286="snížená",N286,0)</f>
        <v>0</v>
      </c>
      <c r="BG286" s="253">
        <f>IF(U286="zákl. přenesená",N286,0)</f>
        <v>0</v>
      </c>
      <c r="BH286" s="253">
        <f>IF(U286="sníž. přenesená",N286,0)</f>
        <v>0</v>
      </c>
      <c r="BI286" s="253">
        <f>IF(U286="nulová",N286,0)</f>
        <v>0</v>
      </c>
      <c r="BJ286" s="135" t="s">
        <v>86</v>
      </c>
      <c r="BK286" s="253">
        <f>ROUND(L286*K286,2)</f>
        <v>0</v>
      </c>
      <c r="BL286" s="135" t="s">
        <v>228</v>
      </c>
      <c r="BM286" s="135" t="s">
        <v>439</v>
      </c>
    </row>
    <row r="287" spans="2:65" s="230" customFormat="1" ht="29.85" customHeight="1">
      <c r="B287" s="229"/>
      <c r="D287" s="240" t="s">
        <v>118</v>
      </c>
      <c r="E287" s="240"/>
      <c r="F287" s="240"/>
      <c r="G287" s="240"/>
      <c r="H287" s="240"/>
      <c r="I287" s="240"/>
      <c r="J287" s="240"/>
      <c r="K287" s="240"/>
      <c r="L287" s="240"/>
      <c r="M287" s="240"/>
      <c r="N287" s="290">
        <f>BK287</f>
        <v>0</v>
      </c>
      <c r="O287" s="291"/>
      <c r="P287" s="291"/>
      <c r="Q287" s="291"/>
      <c r="R287" s="233"/>
      <c r="T287" s="234"/>
      <c r="W287" s="235">
        <f>SUM(W288:W351)</f>
        <v>400.25131900000008</v>
      </c>
      <c r="Y287" s="235">
        <f>SUM(Y288:Y351)</f>
        <v>0.94092500000000001</v>
      </c>
      <c r="AA287" s="236">
        <f>SUM(AA288:AA351)</f>
        <v>0</v>
      </c>
      <c r="AR287" s="237" t="s">
        <v>97</v>
      </c>
      <c r="AT287" s="238" t="s">
        <v>77</v>
      </c>
      <c r="AU287" s="238" t="s">
        <v>86</v>
      </c>
      <c r="AY287" s="237" t="s">
        <v>137</v>
      </c>
      <c r="BK287" s="239">
        <f>SUM(BK288:BK351)</f>
        <v>0</v>
      </c>
    </row>
    <row r="288" spans="2:65" s="147" customFormat="1" ht="25.5" customHeight="1">
      <c r="B288" s="148"/>
      <c r="C288" s="243" t="s">
        <v>440</v>
      </c>
      <c r="D288" s="243" t="s">
        <v>138</v>
      </c>
      <c r="E288" s="244" t="s">
        <v>441</v>
      </c>
      <c r="F288" s="245" t="s">
        <v>442</v>
      </c>
      <c r="G288" s="245"/>
      <c r="H288" s="245"/>
      <c r="I288" s="245"/>
      <c r="J288" s="246" t="s">
        <v>263</v>
      </c>
      <c r="K288" s="247">
        <v>28.5</v>
      </c>
      <c r="L288" s="299">
        <v>0</v>
      </c>
      <c r="M288" s="299"/>
      <c r="N288" s="248">
        <f>ROUND(L288*K288,2)</f>
        <v>0</v>
      </c>
      <c r="O288" s="248"/>
      <c r="P288" s="248"/>
      <c r="Q288" s="248"/>
      <c r="R288" s="152"/>
      <c r="T288" s="249" t="s">
        <v>5</v>
      </c>
      <c r="U288" s="250" t="s">
        <v>43</v>
      </c>
      <c r="V288" s="251">
        <v>0.33400000000000002</v>
      </c>
      <c r="W288" s="251">
        <f>V288*K288</f>
        <v>9.5190000000000001</v>
      </c>
      <c r="X288" s="251">
        <v>1.9400000000000001E-3</v>
      </c>
      <c r="Y288" s="251">
        <f>X288*K288</f>
        <v>5.5290000000000006E-2</v>
      </c>
      <c r="Z288" s="251">
        <v>0</v>
      </c>
      <c r="AA288" s="252">
        <f>Z288*K288</f>
        <v>0</v>
      </c>
      <c r="AR288" s="135" t="s">
        <v>228</v>
      </c>
      <c r="AT288" s="135" t="s">
        <v>138</v>
      </c>
      <c r="AU288" s="135" t="s">
        <v>97</v>
      </c>
      <c r="AY288" s="135" t="s">
        <v>137</v>
      </c>
      <c r="BE288" s="253">
        <f>IF(U288="základní",N288,0)</f>
        <v>0</v>
      </c>
      <c r="BF288" s="253">
        <f>IF(U288="snížená",N288,0)</f>
        <v>0</v>
      </c>
      <c r="BG288" s="253">
        <f>IF(U288="zákl. přenesená",N288,0)</f>
        <v>0</v>
      </c>
      <c r="BH288" s="253">
        <f>IF(U288="sníž. přenesená",N288,0)</f>
        <v>0</v>
      </c>
      <c r="BI288" s="253">
        <f>IF(U288="nulová",N288,0)</f>
        <v>0</v>
      </c>
      <c r="BJ288" s="135" t="s">
        <v>86</v>
      </c>
      <c r="BK288" s="253">
        <f>ROUND(L288*K288,2)</f>
        <v>0</v>
      </c>
      <c r="BL288" s="135" t="s">
        <v>228</v>
      </c>
      <c r="BM288" s="135" t="s">
        <v>443</v>
      </c>
    </row>
    <row r="289" spans="2:65" s="255" customFormat="1" ht="16.5" customHeight="1">
      <c r="B289" s="254"/>
      <c r="E289" s="256" t="s">
        <v>5</v>
      </c>
      <c r="F289" s="257" t="s">
        <v>444</v>
      </c>
      <c r="G289" s="258"/>
      <c r="H289" s="258"/>
      <c r="I289" s="258"/>
      <c r="K289" s="256" t="s">
        <v>5</v>
      </c>
      <c r="R289" s="259"/>
      <c r="T289" s="260"/>
      <c r="AA289" s="261"/>
      <c r="AT289" s="256" t="s">
        <v>145</v>
      </c>
      <c r="AU289" s="256" t="s">
        <v>97</v>
      </c>
      <c r="AV289" s="255" t="s">
        <v>86</v>
      </c>
      <c r="AW289" s="255" t="s">
        <v>33</v>
      </c>
      <c r="AX289" s="255" t="s">
        <v>78</v>
      </c>
      <c r="AY289" s="256" t="s">
        <v>137</v>
      </c>
    </row>
    <row r="290" spans="2:65" s="263" customFormat="1" ht="16.5" customHeight="1">
      <c r="B290" s="262"/>
      <c r="E290" s="264" t="s">
        <v>5</v>
      </c>
      <c r="F290" s="265" t="s">
        <v>11</v>
      </c>
      <c r="G290" s="266"/>
      <c r="H290" s="266"/>
      <c r="I290" s="266"/>
      <c r="K290" s="267">
        <v>15</v>
      </c>
      <c r="R290" s="268"/>
      <c r="T290" s="269"/>
      <c r="AA290" s="270"/>
      <c r="AT290" s="264" t="s">
        <v>145</v>
      </c>
      <c r="AU290" s="264" t="s">
        <v>97</v>
      </c>
      <c r="AV290" s="263" t="s">
        <v>97</v>
      </c>
      <c r="AW290" s="263" t="s">
        <v>33</v>
      </c>
      <c r="AX290" s="263" t="s">
        <v>78</v>
      </c>
      <c r="AY290" s="264" t="s">
        <v>137</v>
      </c>
    </row>
    <row r="291" spans="2:65" s="263" customFormat="1" ht="16.5" customHeight="1">
      <c r="B291" s="262"/>
      <c r="E291" s="264" t="s">
        <v>5</v>
      </c>
      <c r="F291" s="265" t="s">
        <v>445</v>
      </c>
      <c r="G291" s="266"/>
      <c r="H291" s="266"/>
      <c r="I291" s="266"/>
      <c r="K291" s="267">
        <v>13.5</v>
      </c>
      <c r="R291" s="268"/>
      <c r="T291" s="269"/>
      <c r="AA291" s="270"/>
      <c r="AT291" s="264" t="s">
        <v>145</v>
      </c>
      <c r="AU291" s="264" t="s">
        <v>97</v>
      </c>
      <c r="AV291" s="263" t="s">
        <v>97</v>
      </c>
      <c r="AW291" s="263" t="s">
        <v>33</v>
      </c>
      <c r="AX291" s="263" t="s">
        <v>78</v>
      </c>
      <c r="AY291" s="264" t="s">
        <v>137</v>
      </c>
    </row>
    <row r="292" spans="2:65" s="272" customFormat="1" ht="16.5" customHeight="1">
      <c r="B292" s="271"/>
      <c r="E292" s="273" t="s">
        <v>5</v>
      </c>
      <c r="F292" s="274" t="s">
        <v>147</v>
      </c>
      <c r="G292" s="275"/>
      <c r="H292" s="275"/>
      <c r="I292" s="275"/>
      <c r="K292" s="276">
        <v>28.5</v>
      </c>
      <c r="R292" s="277"/>
      <c r="T292" s="278"/>
      <c r="AA292" s="279"/>
      <c r="AT292" s="273" t="s">
        <v>145</v>
      </c>
      <c r="AU292" s="273" t="s">
        <v>97</v>
      </c>
      <c r="AV292" s="272" t="s">
        <v>142</v>
      </c>
      <c r="AW292" s="272" t="s">
        <v>33</v>
      </c>
      <c r="AX292" s="272" t="s">
        <v>86</v>
      </c>
      <c r="AY292" s="273" t="s">
        <v>137</v>
      </c>
    </row>
    <row r="293" spans="2:65" s="147" customFormat="1" ht="25.5" customHeight="1">
      <c r="B293" s="148"/>
      <c r="C293" s="243" t="s">
        <v>446</v>
      </c>
      <c r="D293" s="243" t="s">
        <v>138</v>
      </c>
      <c r="E293" s="244" t="s">
        <v>447</v>
      </c>
      <c r="F293" s="245" t="s">
        <v>448</v>
      </c>
      <c r="G293" s="245"/>
      <c r="H293" s="245"/>
      <c r="I293" s="245"/>
      <c r="J293" s="246" t="s">
        <v>263</v>
      </c>
      <c r="K293" s="247">
        <v>16.5</v>
      </c>
      <c r="L293" s="299">
        <v>0</v>
      </c>
      <c r="M293" s="299"/>
      <c r="N293" s="248">
        <f>ROUND(L293*K293,2)</f>
        <v>0</v>
      </c>
      <c r="O293" s="248"/>
      <c r="P293" s="248"/>
      <c r="Q293" s="248"/>
      <c r="R293" s="152"/>
      <c r="T293" s="249" t="s">
        <v>5</v>
      </c>
      <c r="U293" s="250" t="s">
        <v>43</v>
      </c>
      <c r="V293" s="251">
        <v>0.55600000000000005</v>
      </c>
      <c r="W293" s="251">
        <f>V293*K293</f>
        <v>9.1740000000000013</v>
      </c>
      <c r="X293" s="251">
        <v>6.9999999999999999E-4</v>
      </c>
      <c r="Y293" s="251">
        <f>X293*K293</f>
        <v>1.155E-2</v>
      </c>
      <c r="Z293" s="251">
        <v>0</v>
      </c>
      <c r="AA293" s="252">
        <f>Z293*K293</f>
        <v>0</v>
      </c>
      <c r="AR293" s="135" t="s">
        <v>228</v>
      </c>
      <c r="AT293" s="135" t="s">
        <v>138</v>
      </c>
      <c r="AU293" s="135" t="s">
        <v>97</v>
      </c>
      <c r="AY293" s="135" t="s">
        <v>137</v>
      </c>
      <c r="BE293" s="253">
        <f>IF(U293="základní",N293,0)</f>
        <v>0</v>
      </c>
      <c r="BF293" s="253">
        <f>IF(U293="snížená",N293,0)</f>
        <v>0</v>
      </c>
      <c r="BG293" s="253">
        <f>IF(U293="zákl. přenesená",N293,0)</f>
        <v>0</v>
      </c>
      <c r="BH293" s="253">
        <f>IF(U293="sníž. přenesená",N293,0)</f>
        <v>0</v>
      </c>
      <c r="BI293" s="253">
        <f>IF(U293="nulová",N293,0)</f>
        <v>0</v>
      </c>
      <c r="BJ293" s="135" t="s">
        <v>86</v>
      </c>
      <c r="BK293" s="253">
        <f>ROUND(L293*K293,2)</f>
        <v>0</v>
      </c>
      <c r="BL293" s="135" t="s">
        <v>228</v>
      </c>
      <c r="BM293" s="135" t="s">
        <v>449</v>
      </c>
    </row>
    <row r="294" spans="2:65" s="255" customFormat="1" ht="16.5" customHeight="1">
      <c r="B294" s="254"/>
      <c r="E294" s="256" t="s">
        <v>5</v>
      </c>
      <c r="F294" s="257" t="s">
        <v>450</v>
      </c>
      <c r="G294" s="258"/>
      <c r="H294" s="258"/>
      <c r="I294" s="258"/>
      <c r="K294" s="256" t="s">
        <v>5</v>
      </c>
      <c r="R294" s="259"/>
      <c r="T294" s="260"/>
      <c r="AA294" s="261"/>
      <c r="AT294" s="256" t="s">
        <v>145</v>
      </c>
      <c r="AU294" s="256" t="s">
        <v>97</v>
      </c>
      <c r="AV294" s="255" t="s">
        <v>86</v>
      </c>
      <c r="AW294" s="255" t="s">
        <v>33</v>
      </c>
      <c r="AX294" s="255" t="s">
        <v>78</v>
      </c>
      <c r="AY294" s="256" t="s">
        <v>137</v>
      </c>
    </row>
    <row r="295" spans="2:65" s="263" customFormat="1" ht="16.5" customHeight="1">
      <c r="B295" s="262"/>
      <c r="E295" s="264" t="s">
        <v>5</v>
      </c>
      <c r="F295" s="265" t="s">
        <v>451</v>
      </c>
      <c r="G295" s="266"/>
      <c r="H295" s="266"/>
      <c r="I295" s="266"/>
      <c r="K295" s="267">
        <v>16.5</v>
      </c>
      <c r="R295" s="268"/>
      <c r="T295" s="269"/>
      <c r="AA295" s="270"/>
      <c r="AT295" s="264" t="s">
        <v>145</v>
      </c>
      <c r="AU295" s="264" t="s">
        <v>97</v>
      </c>
      <c r="AV295" s="263" t="s">
        <v>97</v>
      </c>
      <c r="AW295" s="263" t="s">
        <v>33</v>
      </c>
      <c r="AX295" s="263" t="s">
        <v>78</v>
      </c>
      <c r="AY295" s="264" t="s">
        <v>137</v>
      </c>
    </row>
    <row r="296" spans="2:65" s="272" customFormat="1" ht="16.5" customHeight="1">
      <c r="B296" s="271"/>
      <c r="E296" s="273" t="s">
        <v>5</v>
      </c>
      <c r="F296" s="274" t="s">
        <v>147</v>
      </c>
      <c r="G296" s="275"/>
      <c r="H296" s="275"/>
      <c r="I296" s="275"/>
      <c r="K296" s="276">
        <v>16.5</v>
      </c>
      <c r="R296" s="277"/>
      <c r="T296" s="278"/>
      <c r="AA296" s="279"/>
      <c r="AT296" s="273" t="s">
        <v>145</v>
      </c>
      <c r="AU296" s="273" t="s">
        <v>97</v>
      </c>
      <c r="AV296" s="272" t="s">
        <v>142</v>
      </c>
      <c r="AW296" s="272" t="s">
        <v>33</v>
      </c>
      <c r="AX296" s="272" t="s">
        <v>86</v>
      </c>
      <c r="AY296" s="273" t="s">
        <v>137</v>
      </c>
    </row>
    <row r="297" spans="2:65" s="147" customFormat="1" ht="25.5" customHeight="1">
      <c r="B297" s="148"/>
      <c r="C297" s="243" t="s">
        <v>452</v>
      </c>
      <c r="D297" s="243" t="s">
        <v>138</v>
      </c>
      <c r="E297" s="244" t="s">
        <v>453</v>
      </c>
      <c r="F297" s="245" t="s">
        <v>454</v>
      </c>
      <c r="G297" s="245"/>
      <c r="H297" s="245"/>
      <c r="I297" s="245"/>
      <c r="J297" s="246" t="s">
        <v>263</v>
      </c>
      <c r="K297" s="247">
        <v>90.5</v>
      </c>
      <c r="L297" s="299">
        <v>0</v>
      </c>
      <c r="M297" s="299"/>
      <c r="N297" s="248">
        <f>ROUND(L297*K297,2)</f>
        <v>0</v>
      </c>
      <c r="O297" s="248"/>
      <c r="P297" s="248"/>
      <c r="Q297" s="248"/>
      <c r="R297" s="152"/>
      <c r="T297" s="249" t="s">
        <v>5</v>
      </c>
      <c r="U297" s="250" t="s">
        <v>43</v>
      </c>
      <c r="V297" s="251">
        <v>0.52900000000000003</v>
      </c>
      <c r="W297" s="251">
        <f>V297*K297</f>
        <v>47.874500000000005</v>
      </c>
      <c r="X297" s="251">
        <v>7.7999999999999999E-4</v>
      </c>
      <c r="Y297" s="251">
        <f>X297*K297</f>
        <v>7.059E-2</v>
      </c>
      <c r="Z297" s="251">
        <v>0</v>
      </c>
      <c r="AA297" s="252">
        <f>Z297*K297</f>
        <v>0</v>
      </c>
      <c r="AR297" s="135" t="s">
        <v>228</v>
      </c>
      <c r="AT297" s="135" t="s">
        <v>138</v>
      </c>
      <c r="AU297" s="135" t="s">
        <v>97</v>
      </c>
      <c r="AY297" s="135" t="s">
        <v>137</v>
      </c>
      <c r="BE297" s="253">
        <f>IF(U297="základní",N297,0)</f>
        <v>0</v>
      </c>
      <c r="BF297" s="253">
        <f>IF(U297="snížená",N297,0)</f>
        <v>0</v>
      </c>
      <c r="BG297" s="253">
        <f>IF(U297="zákl. přenesená",N297,0)</f>
        <v>0</v>
      </c>
      <c r="BH297" s="253">
        <f>IF(U297="sníž. přenesená",N297,0)</f>
        <v>0</v>
      </c>
      <c r="BI297" s="253">
        <f>IF(U297="nulová",N297,0)</f>
        <v>0</v>
      </c>
      <c r="BJ297" s="135" t="s">
        <v>86</v>
      </c>
      <c r="BK297" s="253">
        <f>ROUND(L297*K297,2)</f>
        <v>0</v>
      </c>
      <c r="BL297" s="135" t="s">
        <v>228</v>
      </c>
      <c r="BM297" s="135" t="s">
        <v>455</v>
      </c>
    </row>
    <row r="298" spans="2:65" s="255" customFormat="1" ht="16.5" customHeight="1">
      <c r="B298" s="254"/>
      <c r="E298" s="256" t="s">
        <v>5</v>
      </c>
      <c r="F298" s="257" t="s">
        <v>450</v>
      </c>
      <c r="G298" s="258"/>
      <c r="H298" s="258"/>
      <c r="I298" s="258"/>
      <c r="K298" s="256" t="s">
        <v>5</v>
      </c>
      <c r="R298" s="259"/>
      <c r="T298" s="260"/>
      <c r="AA298" s="261"/>
      <c r="AT298" s="256" t="s">
        <v>145</v>
      </c>
      <c r="AU298" s="256" t="s">
        <v>97</v>
      </c>
      <c r="AV298" s="255" t="s">
        <v>86</v>
      </c>
      <c r="AW298" s="255" t="s">
        <v>33</v>
      </c>
      <c r="AX298" s="255" t="s">
        <v>78</v>
      </c>
      <c r="AY298" s="256" t="s">
        <v>137</v>
      </c>
    </row>
    <row r="299" spans="2:65" s="263" customFormat="1" ht="25.5" customHeight="1">
      <c r="B299" s="262"/>
      <c r="E299" s="264" t="s">
        <v>5</v>
      </c>
      <c r="F299" s="265" t="s">
        <v>700</v>
      </c>
      <c r="G299" s="266"/>
      <c r="H299" s="266"/>
      <c r="I299" s="266"/>
      <c r="K299" s="267">
        <v>90.5</v>
      </c>
      <c r="R299" s="268"/>
      <c r="T299" s="269"/>
      <c r="AA299" s="270"/>
      <c r="AT299" s="264" t="s">
        <v>145</v>
      </c>
      <c r="AU299" s="264" t="s">
        <v>97</v>
      </c>
      <c r="AV299" s="263" t="s">
        <v>97</v>
      </c>
      <c r="AW299" s="263" t="s">
        <v>33</v>
      </c>
      <c r="AX299" s="263" t="s">
        <v>78</v>
      </c>
      <c r="AY299" s="264" t="s">
        <v>137</v>
      </c>
    </row>
    <row r="300" spans="2:65" s="272" customFormat="1" ht="16.5" customHeight="1">
      <c r="B300" s="271"/>
      <c r="E300" s="273" t="s">
        <v>5</v>
      </c>
      <c r="F300" s="274" t="s">
        <v>147</v>
      </c>
      <c r="G300" s="275"/>
      <c r="H300" s="275"/>
      <c r="I300" s="275"/>
      <c r="K300" s="276">
        <v>90.5</v>
      </c>
      <c r="R300" s="277"/>
      <c r="T300" s="278"/>
      <c r="AA300" s="279"/>
      <c r="AT300" s="273" t="s">
        <v>145</v>
      </c>
      <c r="AU300" s="273" t="s">
        <v>97</v>
      </c>
      <c r="AV300" s="272" t="s">
        <v>142</v>
      </c>
      <c r="AW300" s="272" t="s">
        <v>33</v>
      </c>
      <c r="AX300" s="272" t="s">
        <v>86</v>
      </c>
      <c r="AY300" s="273" t="s">
        <v>137</v>
      </c>
    </row>
    <row r="301" spans="2:65" s="147" customFormat="1" ht="25.5" customHeight="1">
      <c r="B301" s="148"/>
      <c r="C301" s="243" t="s">
        <v>456</v>
      </c>
      <c r="D301" s="243" t="s">
        <v>138</v>
      </c>
      <c r="E301" s="244" t="s">
        <v>457</v>
      </c>
      <c r="F301" s="245" t="s">
        <v>458</v>
      </c>
      <c r="G301" s="245"/>
      <c r="H301" s="245"/>
      <c r="I301" s="245"/>
      <c r="J301" s="246" t="s">
        <v>263</v>
      </c>
      <c r="K301" s="247">
        <v>132.5</v>
      </c>
      <c r="L301" s="299">
        <v>0</v>
      </c>
      <c r="M301" s="299"/>
      <c r="N301" s="248">
        <f>ROUND(L301*K301,2)</f>
        <v>0</v>
      </c>
      <c r="O301" s="248"/>
      <c r="P301" s="248"/>
      <c r="Q301" s="248"/>
      <c r="R301" s="152"/>
      <c r="T301" s="249" t="s">
        <v>5</v>
      </c>
      <c r="U301" s="250" t="s">
        <v>43</v>
      </c>
      <c r="V301" s="251">
        <v>0.61599999999999999</v>
      </c>
      <c r="W301" s="251">
        <f>V301*K301</f>
        <v>81.62</v>
      </c>
      <c r="X301" s="251">
        <v>9.6000000000000002E-4</v>
      </c>
      <c r="Y301" s="251">
        <f>X301*K301</f>
        <v>0.12720000000000001</v>
      </c>
      <c r="Z301" s="251">
        <v>0</v>
      </c>
      <c r="AA301" s="252">
        <f>Z301*K301</f>
        <v>0</v>
      </c>
      <c r="AR301" s="135" t="s">
        <v>228</v>
      </c>
      <c r="AT301" s="135" t="s">
        <v>138</v>
      </c>
      <c r="AU301" s="135" t="s">
        <v>97</v>
      </c>
      <c r="AY301" s="135" t="s">
        <v>137</v>
      </c>
      <c r="BE301" s="253">
        <f>IF(U301="základní",N301,0)</f>
        <v>0</v>
      </c>
      <c r="BF301" s="253">
        <f>IF(U301="snížená",N301,0)</f>
        <v>0</v>
      </c>
      <c r="BG301" s="253">
        <f>IF(U301="zákl. přenesená",N301,0)</f>
        <v>0</v>
      </c>
      <c r="BH301" s="253">
        <f>IF(U301="sníž. přenesená",N301,0)</f>
        <v>0</v>
      </c>
      <c r="BI301" s="253">
        <f>IF(U301="nulová",N301,0)</f>
        <v>0</v>
      </c>
      <c r="BJ301" s="135" t="s">
        <v>86</v>
      </c>
      <c r="BK301" s="253">
        <f>ROUND(L301*K301,2)</f>
        <v>0</v>
      </c>
      <c r="BL301" s="135" t="s">
        <v>228</v>
      </c>
      <c r="BM301" s="135" t="s">
        <v>459</v>
      </c>
    </row>
    <row r="302" spans="2:65" s="255" customFormat="1" ht="16.5" customHeight="1">
      <c r="B302" s="254"/>
      <c r="E302" s="256" t="s">
        <v>5</v>
      </c>
      <c r="F302" s="257" t="s">
        <v>450</v>
      </c>
      <c r="G302" s="258"/>
      <c r="H302" s="258"/>
      <c r="I302" s="258"/>
      <c r="K302" s="256" t="s">
        <v>5</v>
      </c>
      <c r="R302" s="259"/>
      <c r="T302" s="260"/>
      <c r="AA302" s="261"/>
      <c r="AT302" s="256" t="s">
        <v>145</v>
      </c>
      <c r="AU302" s="256" t="s">
        <v>97</v>
      </c>
      <c r="AV302" s="255" t="s">
        <v>86</v>
      </c>
      <c r="AW302" s="255" t="s">
        <v>33</v>
      </c>
      <c r="AX302" s="255" t="s">
        <v>78</v>
      </c>
      <c r="AY302" s="256" t="s">
        <v>137</v>
      </c>
    </row>
    <row r="303" spans="2:65" s="263" customFormat="1" ht="16.5" customHeight="1">
      <c r="B303" s="262"/>
      <c r="E303" s="264" t="s">
        <v>5</v>
      </c>
      <c r="F303" s="265" t="s">
        <v>460</v>
      </c>
      <c r="G303" s="266"/>
      <c r="H303" s="266"/>
      <c r="I303" s="266"/>
      <c r="K303" s="267">
        <v>52</v>
      </c>
      <c r="R303" s="268"/>
      <c r="T303" s="269"/>
      <c r="AA303" s="270"/>
      <c r="AT303" s="264" t="s">
        <v>145</v>
      </c>
      <c r="AU303" s="264" t="s">
        <v>97</v>
      </c>
      <c r="AV303" s="263" t="s">
        <v>97</v>
      </c>
      <c r="AW303" s="263" t="s">
        <v>33</v>
      </c>
      <c r="AX303" s="263" t="s">
        <v>78</v>
      </c>
      <c r="AY303" s="264" t="s">
        <v>137</v>
      </c>
    </row>
    <row r="304" spans="2:65" s="263" customFormat="1" ht="16.5" customHeight="1">
      <c r="B304" s="262"/>
      <c r="E304" s="264" t="s">
        <v>5</v>
      </c>
      <c r="F304" s="265" t="s">
        <v>701</v>
      </c>
      <c r="G304" s="266"/>
      <c r="H304" s="266"/>
      <c r="I304" s="266"/>
      <c r="K304" s="267">
        <v>80.5</v>
      </c>
      <c r="R304" s="268"/>
      <c r="T304" s="269"/>
      <c r="AA304" s="270"/>
      <c r="AT304" s="264" t="s">
        <v>145</v>
      </c>
      <c r="AU304" s="264" t="s">
        <v>97</v>
      </c>
      <c r="AV304" s="263" t="s">
        <v>97</v>
      </c>
      <c r="AW304" s="263" t="s">
        <v>33</v>
      </c>
      <c r="AX304" s="263" t="s">
        <v>78</v>
      </c>
      <c r="AY304" s="264" t="s">
        <v>137</v>
      </c>
    </row>
    <row r="305" spans="2:65" s="272" customFormat="1" ht="16.5" customHeight="1">
      <c r="B305" s="271"/>
      <c r="E305" s="273" t="s">
        <v>5</v>
      </c>
      <c r="F305" s="274" t="s">
        <v>147</v>
      </c>
      <c r="G305" s="275"/>
      <c r="H305" s="275"/>
      <c r="I305" s="275"/>
      <c r="K305" s="276">
        <v>132.5</v>
      </c>
      <c r="R305" s="277"/>
      <c r="T305" s="278"/>
      <c r="AA305" s="279"/>
      <c r="AT305" s="273" t="s">
        <v>145</v>
      </c>
      <c r="AU305" s="273" t="s">
        <v>97</v>
      </c>
      <c r="AV305" s="272" t="s">
        <v>142</v>
      </c>
      <c r="AW305" s="272" t="s">
        <v>33</v>
      </c>
      <c r="AX305" s="272" t="s">
        <v>86</v>
      </c>
      <c r="AY305" s="273" t="s">
        <v>137</v>
      </c>
    </row>
    <row r="306" spans="2:65" s="147" customFormat="1" ht="25.5" customHeight="1">
      <c r="B306" s="148"/>
      <c r="C306" s="243" t="s">
        <v>461</v>
      </c>
      <c r="D306" s="243" t="s">
        <v>138</v>
      </c>
      <c r="E306" s="244" t="s">
        <v>462</v>
      </c>
      <c r="F306" s="245" t="s">
        <v>463</v>
      </c>
      <c r="G306" s="245"/>
      <c r="H306" s="245"/>
      <c r="I306" s="245"/>
      <c r="J306" s="246" t="s">
        <v>263</v>
      </c>
      <c r="K306" s="247">
        <v>34.5</v>
      </c>
      <c r="L306" s="299">
        <v>0</v>
      </c>
      <c r="M306" s="299"/>
      <c r="N306" s="248">
        <f>ROUND(L306*K306,2)</f>
        <v>0</v>
      </c>
      <c r="O306" s="248"/>
      <c r="P306" s="248"/>
      <c r="Q306" s="248"/>
      <c r="R306" s="152"/>
      <c r="T306" s="249" t="s">
        <v>5</v>
      </c>
      <c r="U306" s="250" t="s">
        <v>43</v>
      </c>
      <c r="V306" s="251">
        <v>0.69599999999999995</v>
      </c>
      <c r="W306" s="251">
        <f>V306*K306</f>
        <v>24.011999999999997</v>
      </c>
      <c r="X306" s="251">
        <v>1.25E-3</v>
      </c>
      <c r="Y306" s="251">
        <f>X306*K306</f>
        <v>4.3125000000000004E-2</v>
      </c>
      <c r="Z306" s="251">
        <v>0</v>
      </c>
      <c r="AA306" s="252">
        <f>Z306*K306</f>
        <v>0</v>
      </c>
      <c r="AR306" s="135" t="s">
        <v>228</v>
      </c>
      <c r="AT306" s="135" t="s">
        <v>138</v>
      </c>
      <c r="AU306" s="135" t="s">
        <v>97</v>
      </c>
      <c r="AY306" s="135" t="s">
        <v>137</v>
      </c>
      <c r="BE306" s="253">
        <f>IF(U306="základní",N306,0)</f>
        <v>0</v>
      </c>
      <c r="BF306" s="253">
        <f>IF(U306="snížená",N306,0)</f>
        <v>0</v>
      </c>
      <c r="BG306" s="253">
        <f>IF(U306="zákl. přenesená",N306,0)</f>
        <v>0</v>
      </c>
      <c r="BH306" s="253">
        <f>IF(U306="sníž. přenesená",N306,0)</f>
        <v>0</v>
      </c>
      <c r="BI306" s="253">
        <f>IF(U306="nulová",N306,0)</f>
        <v>0</v>
      </c>
      <c r="BJ306" s="135" t="s">
        <v>86</v>
      </c>
      <c r="BK306" s="253">
        <f>ROUND(L306*K306,2)</f>
        <v>0</v>
      </c>
      <c r="BL306" s="135" t="s">
        <v>228</v>
      </c>
      <c r="BM306" s="135" t="s">
        <v>464</v>
      </c>
    </row>
    <row r="307" spans="2:65" s="255" customFormat="1" ht="16.5" customHeight="1">
      <c r="B307" s="254"/>
      <c r="E307" s="256" t="s">
        <v>5</v>
      </c>
      <c r="F307" s="257" t="s">
        <v>450</v>
      </c>
      <c r="G307" s="258"/>
      <c r="H307" s="258"/>
      <c r="I307" s="258"/>
      <c r="K307" s="256" t="s">
        <v>5</v>
      </c>
      <c r="R307" s="259"/>
      <c r="T307" s="260"/>
      <c r="AA307" s="261"/>
      <c r="AT307" s="256" t="s">
        <v>145</v>
      </c>
      <c r="AU307" s="256" t="s">
        <v>97</v>
      </c>
      <c r="AV307" s="255" t="s">
        <v>86</v>
      </c>
      <c r="AW307" s="255" t="s">
        <v>33</v>
      </c>
      <c r="AX307" s="255" t="s">
        <v>78</v>
      </c>
      <c r="AY307" s="256" t="s">
        <v>137</v>
      </c>
    </row>
    <row r="308" spans="2:65" s="263" customFormat="1" ht="16.5" customHeight="1">
      <c r="B308" s="262"/>
      <c r="E308" s="264" t="s">
        <v>5</v>
      </c>
      <c r="F308" s="265" t="s">
        <v>11</v>
      </c>
      <c r="G308" s="266"/>
      <c r="H308" s="266"/>
      <c r="I308" s="266"/>
      <c r="K308" s="267">
        <v>15</v>
      </c>
      <c r="R308" s="268"/>
      <c r="T308" s="269"/>
      <c r="AA308" s="270"/>
      <c r="AT308" s="264" t="s">
        <v>145</v>
      </c>
      <c r="AU308" s="264" t="s">
        <v>97</v>
      </c>
      <c r="AV308" s="263" t="s">
        <v>97</v>
      </c>
      <c r="AW308" s="263" t="s">
        <v>33</v>
      </c>
      <c r="AX308" s="263" t="s">
        <v>78</v>
      </c>
      <c r="AY308" s="264" t="s">
        <v>137</v>
      </c>
    </row>
    <row r="309" spans="2:65" s="263" customFormat="1" ht="16.5" customHeight="1">
      <c r="B309" s="262"/>
      <c r="E309" s="264" t="s">
        <v>5</v>
      </c>
      <c r="F309" s="265" t="s">
        <v>465</v>
      </c>
      <c r="G309" s="266"/>
      <c r="H309" s="266"/>
      <c r="I309" s="266"/>
      <c r="K309" s="267">
        <v>19.5</v>
      </c>
      <c r="R309" s="268"/>
      <c r="T309" s="269"/>
      <c r="AA309" s="270"/>
      <c r="AT309" s="264" t="s">
        <v>145</v>
      </c>
      <c r="AU309" s="264" t="s">
        <v>97</v>
      </c>
      <c r="AV309" s="263" t="s">
        <v>97</v>
      </c>
      <c r="AW309" s="263" t="s">
        <v>33</v>
      </c>
      <c r="AX309" s="263" t="s">
        <v>78</v>
      </c>
      <c r="AY309" s="264" t="s">
        <v>137</v>
      </c>
    </row>
    <row r="310" spans="2:65" s="272" customFormat="1" ht="16.5" customHeight="1">
      <c r="B310" s="271"/>
      <c r="E310" s="273" t="s">
        <v>5</v>
      </c>
      <c r="F310" s="274" t="s">
        <v>147</v>
      </c>
      <c r="G310" s="275"/>
      <c r="H310" s="275"/>
      <c r="I310" s="275"/>
      <c r="K310" s="276">
        <v>34.5</v>
      </c>
      <c r="R310" s="277"/>
      <c r="T310" s="278"/>
      <c r="AA310" s="279"/>
      <c r="AT310" s="273" t="s">
        <v>145</v>
      </c>
      <c r="AU310" s="273" t="s">
        <v>97</v>
      </c>
      <c r="AV310" s="272" t="s">
        <v>142</v>
      </c>
      <c r="AW310" s="272" t="s">
        <v>33</v>
      </c>
      <c r="AX310" s="272" t="s">
        <v>86</v>
      </c>
      <c r="AY310" s="273" t="s">
        <v>137</v>
      </c>
    </row>
    <row r="311" spans="2:65" s="147" customFormat="1" ht="25.5" customHeight="1">
      <c r="B311" s="148"/>
      <c r="C311" s="243" t="s">
        <v>466</v>
      </c>
      <c r="D311" s="243" t="s">
        <v>138</v>
      </c>
      <c r="E311" s="244" t="s">
        <v>467</v>
      </c>
      <c r="F311" s="245" t="s">
        <v>468</v>
      </c>
      <c r="G311" s="245"/>
      <c r="H311" s="245"/>
      <c r="I311" s="245"/>
      <c r="J311" s="246" t="s">
        <v>263</v>
      </c>
      <c r="K311" s="247">
        <v>6</v>
      </c>
      <c r="L311" s="299">
        <v>0</v>
      </c>
      <c r="M311" s="299"/>
      <c r="N311" s="248">
        <f>ROUND(L311*K311,2)</f>
        <v>0</v>
      </c>
      <c r="O311" s="248"/>
      <c r="P311" s="248"/>
      <c r="Q311" s="248"/>
      <c r="R311" s="152"/>
      <c r="T311" s="249" t="s">
        <v>5</v>
      </c>
      <c r="U311" s="250" t="s">
        <v>43</v>
      </c>
      <c r="V311" s="251">
        <v>0.74299999999999999</v>
      </c>
      <c r="W311" s="251">
        <f>V311*K311</f>
        <v>4.4580000000000002</v>
      </c>
      <c r="X311" s="251">
        <v>2.5600000000000002E-3</v>
      </c>
      <c r="Y311" s="251">
        <f>X311*K311</f>
        <v>1.5360000000000002E-2</v>
      </c>
      <c r="Z311" s="251">
        <v>0</v>
      </c>
      <c r="AA311" s="252">
        <f>Z311*K311</f>
        <v>0</v>
      </c>
      <c r="AR311" s="135" t="s">
        <v>228</v>
      </c>
      <c r="AT311" s="135" t="s">
        <v>138</v>
      </c>
      <c r="AU311" s="135" t="s">
        <v>97</v>
      </c>
      <c r="AY311" s="135" t="s">
        <v>137</v>
      </c>
      <c r="BE311" s="253">
        <f>IF(U311="základní",N311,0)</f>
        <v>0</v>
      </c>
      <c r="BF311" s="253">
        <f>IF(U311="snížená",N311,0)</f>
        <v>0</v>
      </c>
      <c r="BG311" s="253">
        <f>IF(U311="zákl. přenesená",N311,0)</f>
        <v>0</v>
      </c>
      <c r="BH311" s="253">
        <f>IF(U311="sníž. přenesená",N311,0)</f>
        <v>0</v>
      </c>
      <c r="BI311" s="253">
        <f>IF(U311="nulová",N311,0)</f>
        <v>0</v>
      </c>
      <c r="BJ311" s="135" t="s">
        <v>86</v>
      </c>
      <c r="BK311" s="253">
        <f>ROUND(L311*K311,2)</f>
        <v>0</v>
      </c>
      <c r="BL311" s="135" t="s">
        <v>228</v>
      </c>
      <c r="BM311" s="135" t="s">
        <v>469</v>
      </c>
    </row>
    <row r="312" spans="2:65" s="255" customFormat="1" ht="16.5" customHeight="1">
      <c r="B312" s="254"/>
      <c r="E312" s="256" t="s">
        <v>5</v>
      </c>
      <c r="F312" s="257" t="s">
        <v>450</v>
      </c>
      <c r="G312" s="258"/>
      <c r="H312" s="258"/>
      <c r="I312" s="258"/>
      <c r="K312" s="256" t="s">
        <v>5</v>
      </c>
      <c r="R312" s="259"/>
      <c r="T312" s="260"/>
      <c r="AA312" s="261"/>
      <c r="AT312" s="256" t="s">
        <v>145</v>
      </c>
      <c r="AU312" s="256" t="s">
        <v>97</v>
      </c>
      <c r="AV312" s="255" t="s">
        <v>86</v>
      </c>
      <c r="AW312" s="255" t="s">
        <v>33</v>
      </c>
      <c r="AX312" s="255" t="s">
        <v>78</v>
      </c>
      <c r="AY312" s="256" t="s">
        <v>137</v>
      </c>
    </row>
    <row r="313" spans="2:65" s="263" customFormat="1" ht="16.5" customHeight="1">
      <c r="B313" s="262"/>
      <c r="E313" s="264" t="s">
        <v>5</v>
      </c>
      <c r="F313" s="265" t="s">
        <v>170</v>
      </c>
      <c r="G313" s="266"/>
      <c r="H313" s="266"/>
      <c r="I313" s="266"/>
      <c r="K313" s="267">
        <v>6</v>
      </c>
      <c r="R313" s="268"/>
      <c r="T313" s="269"/>
      <c r="AA313" s="270"/>
      <c r="AT313" s="264" t="s">
        <v>145</v>
      </c>
      <c r="AU313" s="264" t="s">
        <v>97</v>
      </c>
      <c r="AV313" s="263" t="s">
        <v>97</v>
      </c>
      <c r="AW313" s="263" t="s">
        <v>33</v>
      </c>
      <c r="AX313" s="263" t="s">
        <v>78</v>
      </c>
      <c r="AY313" s="264" t="s">
        <v>137</v>
      </c>
    </row>
    <row r="314" spans="2:65" s="272" customFormat="1" ht="16.5" customHeight="1">
      <c r="B314" s="271"/>
      <c r="E314" s="273" t="s">
        <v>5</v>
      </c>
      <c r="F314" s="274" t="s">
        <v>147</v>
      </c>
      <c r="G314" s="275"/>
      <c r="H314" s="275"/>
      <c r="I314" s="275"/>
      <c r="K314" s="276">
        <v>6</v>
      </c>
      <c r="R314" s="277"/>
      <c r="T314" s="278"/>
      <c r="AA314" s="279"/>
      <c r="AT314" s="273" t="s">
        <v>145</v>
      </c>
      <c r="AU314" s="273" t="s">
        <v>97</v>
      </c>
      <c r="AV314" s="272" t="s">
        <v>142</v>
      </c>
      <c r="AW314" s="272" t="s">
        <v>33</v>
      </c>
      <c r="AX314" s="272" t="s">
        <v>86</v>
      </c>
      <c r="AY314" s="273" t="s">
        <v>137</v>
      </c>
    </row>
    <row r="315" spans="2:65" s="147" customFormat="1" ht="25.5" customHeight="1">
      <c r="B315" s="148"/>
      <c r="C315" s="243" t="s">
        <v>470</v>
      </c>
      <c r="D315" s="243" t="s">
        <v>138</v>
      </c>
      <c r="E315" s="244" t="s">
        <v>471</v>
      </c>
      <c r="F315" s="245" t="s">
        <v>472</v>
      </c>
      <c r="G315" s="245"/>
      <c r="H315" s="245"/>
      <c r="I315" s="245"/>
      <c r="J315" s="246" t="s">
        <v>263</v>
      </c>
      <c r="K315" s="247">
        <v>21.5</v>
      </c>
      <c r="L315" s="299">
        <v>0</v>
      </c>
      <c r="M315" s="299"/>
      <c r="N315" s="248">
        <f>ROUND(L315*K315,2)</f>
        <v>0</v>
      </c>
      <c r="O315" s="248"/>
      <c r="P315" s="248"/>
      <c r="Q315" s="248"/>
      <c r="R315" s="152"/>
      <c r="T315" s="249" t="s">
        <v>5</v>
      </c>
      <c r="U315" s="250" t="s">
        <v>43</v>
      </c>
      <c r="V315" s="251">
        <v>0.78900000000000003</v>
      </c>
      <c r="W315" s="251">
        <f>V315*K315</f>
        <v>16.9635</v>
      </c>
      <c r="X315" s="251">
        <v>3.64E-3</v>
      </c>
      <c r="Y315" s="251">
        <f>X315*K315</f>
        <v>7.8259999999999996E-2</v>
      </c>
      <c r="Z315" s="251">
        <v>0</v>
      </c>
      <c r="AA315" s="252">
        <f>Z315*K315</f>
        <v>0</v>
      </c>
      <c r="AR315" s="135" t="s">
        <v>228</v>
      </c>
      <c r="AT315" s="135" t="s">
        <v>138</v>
      </c>
      <c r="AU315" s="135" t="s">
        <v>97</v>
      </c>
      <c r="AY315" s="135" t="s">
        <v>137</v>
      </c>
      <c r="BE315" s="253">
        <f>IF(U315="základní",N315,0)</f>
        <v>0</v>
      </c>
      <c r="BF315" s="253">
        <f>IF(U315="snížená",N315,0)</f>
        <v>0</v>
      </c>
      <c r="BG315" s="253">
        <f>IF(U315="zákl. přenesená",N315,0)</f>
        <v>0</v>
      </c>
      <c r="BH315" s="253">
        <f>IF(U315="sníž. přenesená",N315,0)</f>
        <v>0</v>
      </c>
      <c r="BI315" s="253">
        <f>IF(U315="nulová",N315,0)</f>
        <v>0</v>
      </c>
      <c r="BJ315" s="135" t="s">
        <v>86</v>
      </c>
      <c r="BK315" s="253">
        <f>ROUND(L315*K315,2)</f>
        <v>0</v>
      </c>
      <c r="BL315" s="135" t="s">
        <v>228</v>
      </c>
      <c r="BM315" s="135" t="s">
        <v>473</v>
      </c>
    </row>
    <row r="316" spans="2:65" s="255" customFormat="1" ht="16.5" customHeight="1">
      <c r="B316" s="254"/>
      <c r="E316" s="256" t="s">
        <v>5</v>
      </c>
      <c r="F316" s="257" t="s">
        <v>450</v>
      </c>
      <c r="G316" s="258"/>
      <c r="H316" s="258"/>
      <c r="I316" s="258"/>
      <c r="K316" s="256" t="s">
        <v>5</v>
      </c>
      <c r="R316" s="259"/>
      <c r="T316" s="260"/>
      <c r="AA316" s="261"/>
      <c r="AT316" s="256" t="s">
        <v>145</v>
      </c>
      <c r="AU316" s="256" t="s">
        <v>97</v>
      </c>
      <c r="AV316" s="255" t="s">
        <v>86</v>
      </c>
      <c r="AW316" s="255" t="s">
        <v>33</v>
      </c>
      <c r="AX316" s="255" t="s">
        <v>78</v>
      </c>
      <c r="AY316" s="256" t="s">
        <v>137</v>
      </c>
    </row>
    <row r="317" spans="2:65" s="263" customFormat="1" ht="16.5" customHeight="1">
      <c r="B317" s="262"/>
      <c r="E317" s="264" t="s">
        <v>5</v>
      </c>
      <c r="F317" s="265" t="s">
        <v>474</v>
      </c>
      <c r="G317" s="266"/>
      <c r="H317" s="266"/>
      <c r="I317" s="266"/>
      <c r="K317" s="267">
        <v>21.5</v>
      </c>
      <c r="R317" s="268"/>
      <c r="T317" s="269"/>
      <c r="AA317" s="270"/>
      <c r="AT317" s="264" t="s">
        <v>145</v>
      </c>
      <c r="AU317" s="264" t="s">
        <v>97</v>
      </c>
      <c r="AV317" s="263" t="s">
        <v>97</v>
      </c>
      <c r="AW317" s="263" t="s">
        <v>33</v>
      </c>
      <c r="AX317" s="263" t="s">
        <v>78</v>
      </c>
      <c r="AY317" s="264" t="s">
        <v>137</v>
      </c>
    </row>
    <row r="318" spans="2:65" s="272" customFormat="1" ht="16.5" customHeight="1">
      <c r="B318" s="271"/>
      <c r="E318" s="273" t="s">
        <v>5</v>
      </c>
      <c r="F318" s="274" t="s">
        <v>147</v>
      </c>
      <c r="G318" s="275"/>
      <c r="H318" s="275"/>
      <c r="I318" s="275"/>
      <c r="K318" s="276">
        <v>21.5</v>
      </c>
      <c r="R318" s="277"/>
      <c r="T318" s="278"/>
      <c r="AA318" s="279"/>
      <c r="AT318" s="273" t="s">
        <v>145</v>
      </c>
      <c r="AU318" s="273" t="s">
        <v>97</v>
      </c>
      <c r="AV318" s="272" t="s">
        <v>142</v>
      </c>
      <c r="AW318" s="272" t="s">
        <v>33</v>
      </c>
      <c r="AX318" s="272" t="s">
        <v>86</v>
      </c>
      <c r="AY318" s="273" t="s">
        <v>137</v>
      </c>
    </row>
    <row r="319" spans="2:65" s="147" customFormat="1" ht="25.5" customHeight="1">
      <c r="B319" s="148"/>
      <c r="C319" s="243" t="s">
        <v>475</v>
      </c>
      <c r="D319" s="243" t="s">
        <v>138</v>
      </c>
      <c r="E319" s="244" t="s">
        <v>476</v>
      </c>
      <c r="F319" s="245" t="s">
        <v>477</v>
      </c>
      <c r="G319" s="245"/>
      <c r="H319" s="245"/>
      <c r="I319" s="245"/>
      <c r="J319" s="246" t="s">
        <v>263</v>
      </c>
      <c r="K319" s="247">
        <v>34.5</v>
      </c>
      <c r="L319" s="299">
        <v>0</v>
      </c>
      <c r="M319" s="299"/>
      <c r="N319" s="248">
        <f>ROUND(L319*K319,2)</f>
        <v>0</v>
      </c>
      <c r="O319" s="248"/>
      <c r="P319" s="248"/>
      <c r="Q319" s="248"/>
      <c r="R319" s="152"/>
      <c r="T319" s="249" t="s">
        <v>5</v>
      </c>
      <c r="U319" s="250" t="s">
        <v>43</v>
      </c>
      <c r="V319" s="251">
        <v>0.81399999999999995</v>
      </c>
      <c r="W319" s="251">
        <f>V319*K319</f>
        <v>28.082999999999998</v>
      </c>
      <c r="X319" s="251">
        <v>6.1000000000000004E-3</v>
      </c>
      <c r="Y319" s="251">
        <f>X319*K319</f>
        <v>0.21045000000000003</v>
      </c>
      <c r="Z319" s="251">
        <v>0</v>
      </c>
      <c r="AA319" s="252">
        <f>Z319*K319</f>
        <v>0</v>
      </c>
      <c r="AR319" s="135" t="s">
        <v>228</v>
      </c>
      <c r="AT319" s="135" t="s">
        <v>138</v>
      </c>
      <c r="AU319" s="135" t="s">
        <v>97</v>
      </c>
      <c r="AY319" s="135" t="s">
        <v>137</v>
      </c>
      <c r="BE319" s="253">
        <f>IF(U319="základní",N319,0)</f>
        <v>0</v>
      </c>
      <c r="BF319" s="253">
        <f>IF(U319="snížená",N319,0)</f>
        <v>0</v>
      </c>
      <c r="BG319" s="253">
        <f>IF(U319="zákl. přenesená",N319,0)</f>
        <v>0</v>
      </c>
      <c r="BH319" s="253">
        <f>IF(U319="sníž. přenesená",N319,0)</f>
        <v>0</v>
      </c>
      <c r="BI319" s="253">
        <f>IF(U319="nulová",N319,0)</f>
        <v>0</v>
      </c>
      <c r="BJ319" s="135" t="s">
        <v>86</v>
      </c>
      <c r="BK319" s="253">
        <f>ROUND(L319*K319,2)</f>
        <v>0</v>
      </c>
      <c r="BL319" s="135" t="s">
        <v>228</v>
      </c>
      <c r="BM319" s="135" t="s">
        <v>478</v>
      </c>
    </row>
    <row r="320" spans="2:65" s="255" customFormat="1" ht="16.5" customHeight="1">
      <c r="B320" s="254"/>
      <c r="E320" s="256" t="s">
        <v>5</v>
      </c>
      <c r="F320" s="257" t="s">
        <v>450</v>
      </c>
      <c r="G320" s="258"/>
      <c r="H320" s="258"/>
      <c r="I320" s="258"/>
      <c r="K320" s="256" t="s">
        <v>5</v>
      </c>
      <c r="R320" s="259"/>
      <c r="T320" s="260"/>
      <c r="AA320" s="261"/>
      <c r="AT320" s="256" t="s">
        <v>145</v>
      </c>
      <c r="AU320" s="256" t="s">
        <v>97</v>
      </c>
      <c r="AV320" s="255" t="s">
        <v>86</v>
      </c>
      <c r="AW320" s="255" t="s">
        <v>33</v>
      </c>
      <c r="AX320" s="255" t="s">
        <v>78</v>
      </c>
      <c r="AY320" s="256" t="s">
        <v>137</v>
      </c>
    </row>
    <row r="321" spans="2:65" s="263" customFormat="1" ht="16.5" customHeight="1">
      <c r="B321" s="262"/>
      <c r="E321" s="264" t="s">
        <v>5</v>
      </c>
      <c r="F321" s="265" t="s">
        <v>11</v>
      </c>
      <c r="G321" s="266"/>
      <c r="H321" s="266"/>
      <c r="I321" s="266"/>
      <c r="K321" s="267">
        <v>15</v>
      </c>
      <c r="R321" s="268"/>
      <c r="T321" s="269"/>
      <c r="AA321" s="270"/>
      <c r="AT321" s="264" t="s">
        <v>145</v>
      </c>
      <c r="AU321" s="264" t="s">
        <v>97</v>
      </c>
      <c r="AV321" s="263" t="s">
        <v>97</v>
      </c>
      <c r="AW321" s="263" t="s">
        <v>33</v>
      </c>
      <c r="AX321" s="263" t="s">
        <v>78</v>
      </c>
      <c r="AY321" s="264" t="s">
        <v>137</v>
      </c>
    </row>
    <row r="322" spans="2:65" s="263" customFormat="1" ht="16.5" customHeight="1">
      <c r="B322" s="262"/>
      <c r="E322" s="264" t="s">
        <v>5</v>
      </c>
      <c r="F322" s="265" t="s">
        <v>465</v>
      </c>
      <c r="G322" s="266"/>
      <c r="H322" s="266"/>
      <c r="I322" s="266"/>
      <c r="K322" s="267">
        <v>19.5</v>
      </c>
      <c r="R322" s="268"/>
      <c r="T322" s="269"/>
      <c r="AA322" s="270"/>
      <c r="AT322" s="264" t="s">
        <v>145</v>
      </c>
      <c r="AU322" s="264" t="s">
        <v>97</v>
      </c>
      <c r="AV322" s="263" t="s">
        <v>97</v>
      </c>
      <c r="AW322" s="263" t="s">
        <v>33</v>
      </c>
      <c r="AX322" s="263" t="s">
        <v>78</v>
      </c>
      <c r="AY322" s="264" t="s">
        <v>137</v>
      </c>
    </row>
    <row r="323" spans="2:65" s="272" customFormat="1" ht="16.5" customHeight="1">
      <c r="B323" s="271"/>
      <c r="E323" s="273" t="s">
        <v>5</v>
      </c>
      <c r="F323" s="274" t="s">
        <v>147</v>
      </c>
      <c r="G323" s="275"/>
      <c r="H323" s="275"/>
      <c r="I323" s="275"/>
      <c r="K323" s="276">
        <v>34.5</v>
      </c>
      <c r="R323" s="277"/>
      <c r="T323" s="278"/>
      <c r="AA323" s="279"/>
      <c r="AT323" s="273" t="s">
        <v>145</v>
      </c>
      <c r="AU323" s="273" t="s">
        <v>97</v>
      </c>
      <c r="AV323" s="272" t="s">
        <v>142</v>
      </c>
      <c r="AW323" s="272" t="s">
        <v>33</v>
      </c>
      <c r="AX323" s="272" t="s">
        <v>86</v>
      </c>
      <c r="AY323" s="273" t="s">
        <v>137</v>
      </c>
    </row>
    <row r="324" spans="2:65" s="147" customFormat="1" ht="38.25" customHeight="1">
      <c r="B324" s="148"/>
      <c r="C324" s="243" t="s">
        <v>479</v>
      </c>
      <c r="D324" s="243" t="s">
        <v>138</v>
      </c>
      <c r="E324" s="244" t="s">
        <v>480</v>
      </c>
      <c r="F324" s="245" t="s">
        <v>481</v>
      </c>
      <c r="G324" s="245"/>
      <c r="H324" s="245"/>
      <c r="I324" s="245"/>
      <c r="J324" s="246" t="s">
        <v>263</v>
      </c>
      <c r="K324" s="247">
        <v>192</v>
      </c>
      <c r="L324" s="299">
        <v>0</v>
      </c>
      <c r="M324" s="299"/>
      <c r="N324" s="248">
        <f>ROUND(L324*K324,2)</f>
        <v>0</v>
      </c>
      <c r="O324" s="248"/>
      <c r="P324" s="248"/>
      <c r="Q324" s="248"/>
      <c r="R324" s="152"/>
      <c r="T324" s="249" t="s">
        <v>5</v>
      </c>
      <c r="U324" s="250" t="s">
        <v>43</v>
      </c>
      <c r="V324" s="251">
        <v>0.11799999999999999</v>
      </c>
      <c r="W324" s="251">
        <f>V324*K324</f>
        <v>22.655999999999999</v>
      </c>
      <c r="X324" s="251">
        <v>2.0000000000000001E-4</v>
      </c>
      <c r="Y324" s="251">
        <f>X324*K324</f>
        <v>3.8400000000000004E-2</v>
      </c>
      <c r="Z324" s="251">
        <v>0</v>
      </c>
      <c r="AA324" s="252">
        <f>Z324*K324</f>
        <v>0</v>
      </c>
      <c r="AR324" s="135" t="s">
        <v>228</v>
      </c>
      <c r="AT324" s="135" t="s">
        <v>138</v>
      </c>
      <c r="AU324" s="135" t="s">
        <v>97</v>
      </c>
      <c r="AY324" s="135" t="s">
        <v>137</v>
      </c>
      <c r="BE324" s="253">
        <f>IF(U324="základní",N324,0)</f>
        <v>0</v>
      </c>
      <c r="BF324" s="253">
        <f>IF(U324="snížená",N324,0)</f>
        <v>0</v>
      </c>
      <c r="BG324" s="253">
        <f>IF(U324="zákl. přenesená",N324,0)</f>
        <v>0</v>
      </c>
      <c r="BH324" s="253">
        <f>IF(U324="sníž. přenesená",N324,0)</f>
        <v>0</v>
      </c>
      <c r="BI324" s="253">
        <f>IF(U324="nulová",N324,0)</f>
        <v>0</v>
      </c>
      <c r="BJ324" s="135" t="s">
        <v>86</v>
      </c>
      <c r="BK324" s="253">
        <f>ROUND(L324*K324,2)</f>
        <v>0</v>
      </c>
      <c r="BL324" s="135" t="s">
        <v>228</v>
      </c>
      <c r="BM324" s="135" t="s">
        <v>482</v>
      </c>
    </row>
    <row r="325" spans="2:65" s="263" customFormat="1" ht="16.5" customHeight="1">
      <c r="B325" s="262"/>
      <c r="E325" s="264" t="s">
        <v>5</v>
      </c>
      <c r="F325" s="282" t="s">
        <v>483</v>
      </c>
      <c r="G325" s="283"/>
      <c r="H325" s="283"/>
      <c r="I325" s="283"/>
      <c r="K325" s="267">
        <v>192</v>
      </c>
      <c r="R325" s="268"/>
      <c r="T325" s="269"/>
      <c r="AA325" s="270"/>
      <c r="AT325" s="264" t="s">
        <v>145</v>
      </c>
      <c r="AU325" s="264" t="s">
        <v>97</v>
      </c>
      <c r="AV325" s="263" t="s">
        <v>97</v>
      </c>
      <c r="AW325" s="263" t="s">
        <v>33</v>
      </c>
      <c r="AX325" s="263" t="s">
        <v>78</v>
      </c>
      <c r="AY325" s="264" t="s">
        <v>137</v>
      </c>
    </row>
    <row r="326" spans="2:65" s="272" customFormat="1" ht="16.5" customHeight="1">
      <c r="B326" s="271"/>
      <c r="E326" s="273" t="s">
        <v>5</v>
      </c>
      <c r="F326" s="274" t="s">
        <v>147</v>
      </c>
      <c r="G326" s="275"/>
      <c r="H326" s="275"/>
      <c r="I326" s="275"/>
      <c r="K326" s="276">
        <v>192</v>
      </c>
      <c r="R326" s="277"/>
      <c r="T326" s="278"/>
      <c r="AA326" s="279"/>
      <c r="AT326" s="273" t="s">
        <v>145</v>
      </c>
      <c r="AU326" s="273" t="s">
        <v>97</v>
      </c>
      <c r="AV326" s="272" t="s">
        <v>142</v>
      </c>
      <c r="AW326" s="272" t="s">
        <v>33</v>
      </c>
      <c r="AX326" s="272" t="s">
        <v>86</v>
      </c>
      <c r="AY326" s="273" t="s">
        <v>137</v>
      </c>
    </row>
    <row r="327" spans="2:65" s="147" customFormat="1" ht="38.25" customHeight="1">
      <c r="B327" s="148"/>
      <c r="C327" s="243" t="s">
        <v>484</v>
      </c>
      <c r="D327" s="243" t="s">
        <v>138</v>
      </c>
      <c r="E327" s="244" t="s">
        <v>485</v>
      </c>
      <c r="F327" s="245" t="s">
        <v>486</v>
      </c>
      <c r="G327" s="245"/>
      <c r="H327" s="245"/>
      <c r="I327" s="245"/>
      <c r="J327" s="246" t="s">
        <v>263</v>
      </c>
      <c r="K327" s="276">
        <v>132.5</v>
      </c>
      <c r="L327" s="299">
        <v>0</v>
      </c>
      <c r="M327" s="299"/>
      <c r="N327" s="248">
        <f>ROUND(L327*K327,2)</f>
        <v>0</v>
      </c>
      <c r="O327" s="248"/>
      <c r="P327" s="248"/>
      <c r="Q327" s="248"/>
      <c r="R327" s="152"/>
      <c r="T327" s="249" t="s">
        <v>5</v>
      </c>
      <c r="U327" s="250" t="s">
        <v>43</v>
      </c>
      <c r="V327" s="251">
        <v>0.11799999999999999</v>
      </c>
      <c r="W327" s="251">
        <f>V327*K327</f>
        <v>15.635</v>
      </c>
      <c r="X327" s="251">
        <v>2.4000000000000001E-4</v>
      </c>
      <c r="Y327" s="251">
        <f>X327*K327</f>
        <v>3.1800000000000002E-2</v>
      </c>
      <c r="Z327" s="251">
        <v>0</v>
      </c>
      <c r="AA327" s="252">
        <f>Z327*K327</f>
        <v>0</v>
      </c>
      <c r="AR327" s="135" t="s">
        <v>228</v>
      </c>
      <c r="AT327" s="135" t="s">
        <v>138</v>
      </c>
      <c r="AU327" s="135" t="s">
        <v>97</v>
      </c>
      <c r="AY327" s="135" t="s">
        <v>137</v>
      </c>
      <c r="BE327" s="253">
        <f>IF(U327="základní",N327,0)</f>
        <v>0</v>
      </c>
      <c r="BF327" s="253">
        <f>IF(U327="snížená",N327,0)</f>
        <v>0</v>
      </c>
      <c r="BG327" s="253">
        <f>IF(U327="zákl. přenesená",N327,0)</f>
        <v>0</v>
      </c>
      <c r="BH327" s="253">
        <f>IF(U327="sníž. přenesená",N327,0)</f>
        <v>0</v>
      </c>
      <c r="BI327" s="253">
        <f>IF(U327="nulová",N327,0)</f>
        <v>0</v>
      </c>
      <c r="BJ327" s="135" t="s">
        <v>86</v>
      </c>
      <c r="BK327" s="253">
        <f>ROUND(L327*K327,2)</f>
        <v>0</v>
      </c>
      <c r="BL327" s="135" t="s">
        <v>228</v>
      </c>
      <c r="BM327" s="135" t="s">
        <v>487</v>
      </c>
    </row>
    <row r="328" spans="2:65" s="263" customFormat="1" ht="16.5" customHeight="1">
      <c r="B328" s="262"/>
      <c r="E328" s="264" t="s">
        <v>5</v>
      </c>
      <c r="F328" s="282" t="s">
        <v>705</v>
      </c>
      <c r="G328" s="283"/>
      <c r="H328" s="283"/>
      <c r="I328" s="283"/>
      <c r="K328" s="267">
        <v>132.5</v>
      </c>
      <c r="R328" s="268"/>
      <c r="T328" s="269"/>
      <c r="AA328" s="270"/>
      <c r="AT328" s="264" t="s">
        <v>145</v>
      </c>
      <c r="AU328" s="264" t="s">
        <v>97</v>
      </c>
      <c r="AV328" s="263" t="s">
        <v>97</v>
      </c>
      <c r="AW328" s="263" t="s">
        <v>33</v>
      </c>
      <c r="AX328" s="263" t="s">
        <v>78</v>
      </c>
      <c r="AY328" s="264" t="s">
        <v>137</v>
      </c>
    </row>
    <row r="329" spans="2:65" s="272" customFormat="1" ht="16.5" customHeight="1">
      <c r="B329" s="271"/>
      <c r="E329" s="273" t="s">
        <v>5</v>
      </c>
      <c r="F329" s="274" t="s">
        <v>147</v>
      </c>
      <c r="G329" s="275"/>
      <c r="H329" s="275"/>
      <c r="I329" s="275"/>
      <c r="K329" s="276">
        <v>132.5</v>
      </c>
      <c r="R329" s="277"/>
      <c r="T329" s="278"/>
      <c r="AA329" s="279"/>
      <c r="AT329" s="273" t="s">
        <v>145</v>
      </c>
      <c r="AU329" s="273" t="s">
        <v>97</v>
      </c>
      <c r="AV329" s="272" t="s">
        <v>142</v>
      </c>
      <c r="AW329" s="272" t="s">
        <v>33</v>
      </c>
      <c r="AX329" s="272" t="s">
        <v>86</v>
      </c>
      <c r="AY329" s="273" t="s">
        <v>137</v>
      </c>
    </row>
    <row r="330" spans="2:65" s="147" customFormat="1" ht="38.25" customHeight="1">
      <c r="B330" s="148"/>
      <c r="C330" s="243" t="s">
        <v>488</v>
      </c>
      <c r="D330" s="243" t="s">
        <v>138</v>
      </c>
      <c r="E330" s="244" t="s">
        <v>489</v>
      </c>
      <c r="F330" s="245" t="s">
        <v>490</v>
      </c>
      <c r="G330" s="245"/>
      <c r="H330" s="245"/>
      <c r="I330" s="245"/>
      <c r="J330" s="246" t="s">
        <v>263</v>
      </c>
      <c r="K330" s="247">
        <v>56</v>
      </c>
      <c r="L330" s="299">
        <v>0</v>
      </c>
      <c r="M330" s="299"/>
      <c r="N330" s="248">
        <f>ROUND(L330*K330,2)</f>
        <v>0</v>
      </c>
      <c r="O330" s="248"/>
      <c r="P330" s="248"/>
      <c r="Q330" s="248"/>
      <c r="R330" s="152"/>
      <c r="T330" s="249" t="s">
        <v>5</v>
      </c>
      <c r="U330" s="250" t="s">
        <v>43</v>
      </c>
      <c r="V330" s="251">
        <v>0.11799999999999999</v>
      </c>
      <c r="W330" s="251">
        <f>V330*K330</f>
        <v>6.6079999999999997</v>
      </c>
      <c r="X330" s="251">
        <v>2.7E-4</v>
      </c>
      <c r="Y330" s="251">
        <f>X330*K330</f>
        <v>1.512E-2</v>
      </c>
      <c r="Z330" s="251">
        <v>0</v>
      </c>
      <c r="AA330" s="252">
        <f>Z330*K330</f>
        <v>0</v>
      </c>
      <c r="AR330" s="135" t="s">
        <v>228</v>
      </c>
      <c r="AT330" s="135" t="s">
        <v>138</v>
      </c>
      <c r="AU330" s="135" t="s">
        <v>97</v>
      </c>
      <c r="AY330" s="135" t="s">
        <v>137</v>
      </c>
      <c r="BE330" s="253">
        <f>IF(U330="základní",N330,0)</f>
        <v>0</v>
      </c>
      <c r="BF330" s="253">
        <f>IF(U330="snížená",N330,0)</f>
        <v>0</v>
      </c>
      <c r="BG330" s="253">
        <f>IF(U330="zákl. přenesená",N330,0)</f>
        <v>0</v>
      </c>
      <c r="BH330" s="253">
        <f>IF(U330="sníž. přenesená",N330,0)</f>
        <v>0</v>
      </c>
      <c r="BI330" s="253">
        <f>IF(U330="nulová",N330,0)</f>
        <v>0</v>
      </c>
      <c r="BJ330" s="135" t="s">
        <v>86</v>
      </c>
      <c r="BK330" s="253">
        <f>ROUND(L330*K330,2)</f>
        <v>0</v>
      </c>
      <c r="BL330" s="135" t="s">
        <v>228</v>
      </c>
      <c r="BM330" s="135" t="s">
        <v>491</v>
      </c>
    </row>
    <row r="331" spans="2:65" s="263" customFormat="1" ht="16.5" customHeight="1">
      <c r="B331" s="262"/>
      <c r="E331" s="264" t="s">
        <v>5</v>
      </c>
      <c r="F331" s="282" t="s">
        <v>492</v>
      </c>
      <c r="G331" s="283"/>
      <c r="H331" s="283"/>
      <c r="I331" s="283"/>
      <c r="K331" s="267">
        <v>56</v>
      </c>
      <c r="R331" s="268"/>
      <c r="T331" s="269"/>
      <c r="AA331" s="270"/>
      <c r="AT331" s="264" t="s">
        <v>145</v>
      </c>
      <c r="AU331" s="264" t="s">
        <v>97</v>
      </c>
      <c r="AV331" s="263" t="s">
        <v>97</v>
      </c>
      <c r="AW331" s="263" t="s">
        <v>33</v>
      </c>
      <c r="AX331" s="263" t="s">
        <v>78</v>
      </c>
      <c r="AY331" s="264" t="s">
        <v>137</v>
      </c>
    </row>
    <row r="332" spans="2:65" s="272" customFormat="1" ht="16.5" customHeight="1">
      <c r="B332" s="271"/>
      <c r="E332" s="273" t="s">
        <v>5</v>
      </c>
      <c r="F332" s="274" t="s">
        <v>147</v>
      </c>
      <c r="G332" s="275"/>
      <c r="H332" s="275"/>
      <c r="I332" s="275"/>
      <c r="K332" s="276">
        <v>56</v>
      </c>
      <c r="R332" s="277"/>
      <c r="T332" s="278"/>
      <c r="AA332" s="279"/>
      <c r="AT332" s="273" t="s">
        <v>145</v>
      </c>
      <c r="AU332" s="273" t="s">
        <v>97</v>
      </c>
      <c r="AV332" s="272" t="s">
        <v>142</v>
      </c>
      <c r="AW332" s="272" t="s">
        <v>33</v>
      </c>
      <c r="AX332" s="272" t="s">
        <v>86</v>
      </c>
      <c r="AY332" s="273" t="s">
        <v>137</v>
      </c>
    </row>
    <row r="333" spans="2:65" s="147" customFormat="1" ht="16.5" customHeight="1">
      <c r="B333" s="148"/>
      <c r="C333" s="243" t="s">
        <v>493</v>
      </c>
      <c r="D333" s="243" t="s">
        <v>138</v>
      </c>
      <c r="E333" s="244" t="s">
        <v>494</v>
      </c>
      <c r="F333" s="245" t="s">
        <v>495</v>
      </c>
      <c r="G333" s="245"/>
      <c r="H333" s="245"/>
      <c r="I333" s="245"/>
      <c r="J333" s="246" t="s">
        <v>302</v>
      </c>
      <c r="K333" s="247">
        <v>22</v>
      </c>
      <c r="L333" s="299">
        <v>0</v>
      </c>
      <c r="M333" s="299"/>
      <c r="N333" s="248">
        <f t="shared" ref="N333:N347" si="10">ROUND(L333*K333,2)</f>
        <v>0</v>
      </c>
      <c r="O333" s="248"/>
      <c r="P333" s="248"/>
      <c r="Q333" s="248"/>
      <c r="R333" s="152"/>
      <c r="T333" s="249" t="s">
        <v>5</v>
      </c>
      <c r="U333" s="250" t="s">
        <v>43</v>
      </c>
      <c r="V333" s="251">
        <v>0.42499999999999999</v>
      </c>
      <c r="W333" s="251">
        <f t="shared" ref="W333:W347" si="11">V333*K333</f>
        <v>9.35</v>
      </c>
      <c r="X333" s="251">
        <v>0</v>
      </c>
      <c r="Y333" s="251">
        <f t="shared" ref="Y333:Y347" si="12">X333*K333</f>
        <v>0</v>
      </c>
      <c r="Z333" s="251">
        <v>0</v>
      </c>
      <c r="AA333" s="252">
        <f t="shared" ref="AA333:AA347" si="13">Z333*K333</f>
        <v>0</v>
      </c>
      <c r="AR333" s="135" t="s">
        <v>228</v>
      </c>
      <c r="AT333" s="135" t="s">
        <v>138</v>
      </c>
      <c r="AU333" s="135" t="s">
        <v>97</v>
      </c>
      <c r="AY333" s="135" t="s">
        <v>137</v>
      </c>
      <c r="BE333" s="253">
        <f t="shared" ref="BE333:BE347" si="14">IF(U333="základní",N333,0)</f>
        <v>0</v>
      </c>
      <c r="BF333" s="253">
        <f t="shared" ref="BF333:BF347" si="15">IF(U333="snížená",N333,0)</f>
        <v>0</v>
      </c>
      <c r="BG333" s="253">
        <f t="shared" ref="BG333:BG347" si="16">IF(U333="zákl. přenesená",N333,0)</f>
        <v>0</v>
      </c>
      <c r="BH333" s="253">
        <f t="shared" ref="BH333:BH347" si="17">IF(U333="sníž. přenesená",N333,0)</f>
        <v>0</v>
      </c>
      <c r="BI333" s="253">
        <f t="shared" ref="BI333:BI347" si="18">IF(U333="nulová",N333,0)</f>
        <v>0</v>
      </c>
      <c r="BJ333" s="135" t="s">
        <v>86</v>
      </c>
      <c r="BK333" s="253">
        <f t="shared" ref="BK333:BK347" si="19">ROUND(L333*K333,2)</f>
        <v>0</v>
      </c>
      <c r="BL333" s="135" t="s">
        <v>228</v>
      </c>
      <c r="BM333" s="135" t="s">
        <v>496</v>
      </c>
    </row>
    <row r="334" spans="2:65" s="147" customFormat="1" ht="16.5" customHeight="1">
      <c r="B334" s="148"/>
      <c r="C334" s="243" t="s">
        <v>497</v>
      </c>
      <c r="D334" s="243" t="s">
        <v>138</v>
      </c>
      <c r="E334" s="244" t="s">
        <v>498</v>
      </c>
      <c r="F334" s="245" t="s">
        <v>499</v>
      </c>
      <c r="G334" s="245"/>
      <c r="H334" s="245"/>
      <c r="I334" s="245"/>
      <c r="J334" s="246" t="s">
        <v>302</v>
      </c>
      <c r="K334" s="247">
        <v>1</v>
      </c>
      <c r="L334" s="299">
        <v>0</v>
      </c>
      <c r="M334" s="299"/>
      <c r="N334" s="248">
        <f t="shared" si="10"/>
        <v>0</v>
      </c>
      <c r="O334" s="248"/>
      <c r="P334" s="248"/>
      <c r="Q334" s="248"/>
      <c r="R334" s="152"/>
      <c r="T334" s="249" t="s">
        <v>5</v>
      </c>
      <c r="U334" s="250" t="s">
        <v>43</v>
      </c>
      <c r="V334" s="251">
        <v>0.55900000000000005</v>
      </c>
      <c r="W334" s="251">
        <f t="shared" si="11"/>
        <v>0.55900000000000005</v>
      </c>
      <c r="X334" s="251">
        <v>0</v>
      </c>
      <c r="Y334" s="251">
        <f t="shared" si="12"/>
        <v>0</v>
      </c>
      <c r="Z334" s="251">
        <v>0</v>
      </c>
      <c r="AA334" s="252">
        <f t="shared" si="13"/>
        <v>0</v>
      </c>
      <c r="AR334" s="135" t="s">
        <v>228</v>
      </c>
      <c r="AT334" s="135" t="s">
        <v>138</v>
      </c>
      <c r="AU334" s="135" t="s">
        <v>97</v>
      </c>
      <c r="AY334" s="135" t="s">
        <v>137</v>
      </c>
      <c r="BE334" s="253">
        <f t="shared" si="14"/>
        <v>0</v>
      </c>
      <c r="BF334" s="253">
        <f t="shared" si="15"/>
        <v>0</v>
      </c>
      <c r="BG334" s="253">
        <f t="shared" si="16"/>
        <v>0</v>
      </c>
      <c r="BH334" s="253">
        <f t="shared" si="17"/>
        <v>0</v>
      </c>
      <c r="BI334" s="253">
        <f t="shared" si="18"/>
        <v>0</v>
      </c>
      <c r="BJ334" s="135" t="s">
        <v>86</v>
      </c>
      <c r="BK334" s="253">
        <f t="shared" si="19"/>
        <v>0</v>
      </c>
      <c r="BL334" s="135" t="s">
        <v>228</v>
      </c>
      <c r="BM334" s="135" t="s">
        <v>500</v>
      </c>
    </row>
    <row r="335" spans="2:65" s="147" customFormat="1" ht="25.5" customHeight="1">
      <c r="B335" s="148"/>
      <c r="C335" s="243" t="s">
        <v>501</v>
      </c>
      <c r="D335" s="243" t="s">
        <v>138</v>
      </c>
      <c r="E335" s="244" t="s">
        <v>502</v>
      </c>
      <c r="F335" s="245" t="s">
        <v>503</v>
      </c>
      <c r="G335" s="245"/>
      <c r="H335" s="245"/>
      <c r="I335" s="245"/>
      <c r="J335" s="246" t="s">
        <v>302</v>
      </c>
      <c r="K335" s="247">
        <v>22</v>
      </c>
      <c r="L335" s="299">
        <v>0</v>
      </c>
      <c r="M335" s="299"/>
      <c r="N335" s="248">
        <f t="shared" si="10"/>
        <v>0</v>
      </c>
      <c r="O335" s="248"/>
      <c r="P335" s="248"/>
      <c r="Q335" s="248"/>
      <c r="R335" s="152"/>
      <c r="T335" s="249" t="s">
        <v>5</v>
      </c>
      <c r="U335" s="250" t="s">
        <v>43</v>
      </c>
      <c r="V335" s="251">
        <v>0.26</v>
      </c>
      <c r="W335" s="251">
        <f t="shared" si="11"/>
        <v>5.7200000000000006</v>
      </c>
      <c r="X335" s="251">
        <v>2.2000000000000001E-4</v>
      </c>
      <c r="Y335" s="251">
        <f t="shared" si="12"/>
        <v>4.8400000000000006E-3</v>
      </c>
      <c r="Z335" s="251">
        <v>0</v>
      </c>
      <c r="AA335" s="252">
        <f t="shared" si="13"/>
        <v>0</v>
      </c>
      <c r="AR335" s="135" t="s">
        <v>228</v>
      </c>
      <c r="AT335" s="135" t="s">
        <v>138</v>
      </c>
      <c r="AU335" s="135" t="s">
        <v>97</v>
      </c>
      <c r="AY335" s="135" t="s">
        <v>137</v>
      </c>
      <c r="BE335" s="253">
        <f t="shared" si="14"/>
        <v>0</v>
      </c>
      <c r="BF335" s="253">
        <f t="shared" si="15"/>
        <v>0</v>
      </c>
      <c r="BG335" s="253">
        <f t="shared" si="16"/>
        <v>0</v>
      </c>
      <c r="BH335" s="253">
        <f t="shared" si="17"/>
        <v>0</v>
      </c>
      <c r="BI335" s="253">
        <f t="shared" si="18"/>
        <v>0</v>
      </c>
      <c r="BJ335" s="135" t="s">
        <v>86</v>
      </c>
      <c r="BK335" s="253">
        <f t="shared" si="19"/>
        <v>0</v>
      </c>
      <c r="BL335" s="135" t="s">
        <v>228</v>
      </c>
      <c r="BM335" s="135" t="s">
        <v>504</v>
      </c>
    </row>
    <row r="336" spans="2:65" s="147" customFormat="1" ht="25.5" customHeight="1">
      <c r="B336" s="148"/>
      <c r="C336" s="243" t="s">
        <v>505</v>
      </c>
      <c r="D336" s="243" t="s">
        <v>138</v>
      </c>
      <c r="E336" s="244" t="s">
        <v>506</v>
      </c>
      <c r="F336" s="245" t="s">
        <v>507</v>
      </c>
      <c r="G336" s="245"/>
      <c r="H336" s="245"/>
      <c r="I336" s="245"/>
      <c r="J336" s="246" t="s">
        <v>508</v>
      </c>
      <c r="K336" s="247">
        <v>21</v>
      </c>
      <c r="L336" s="299">
        <v>0</v>
      </c>
      <c r="M336" s="299"/>
      <c r="N336" s="248">
        <f t="shared" si="10"/>
        <v>0</v>
      </c>
      <c r="O336" s="248"/>
      <c r="P336" s="248"/>
      <c r="Q336" s="248"/>
      <c r="R336" s="152"/>
      <c r="T336" s="249" t="s">
        <v>5</v>
      </c>
      <c r="U336" s="250" t="s">
        <v>43</v>
      </c>
      <c r="V336" s="251">
        <v>0.52</v>
      </c>
      <c r="W336" s="251">
        <f t="shared" si="11"/>
        <v>10.92</v>
      </c>
      <c r="X336" s="251">
        <v>4.2999999999999999E-4</v>
      </c>
      <c r="Y336" s="251">
        <f t="shared" si="12"/>
        <v>9.0299999999999998E-3</v>
      </c>
      <c r="Z336" s="251">
        <v>0</v>
      </c>
      <c r="AA336" s="252">
        <f t="shared" si="13"/>
        <v>0</v>
      </c>
      <c r="AR336" s="135" t="s">
        <v>228</v>
      </c>
      <c r="AT336" s="135" t="s">
        <v>138</v>
      </c>
      <c r="AU336" s="135" t="s">
        <v>97</v>
      </c>
      <c r="AY336" s="135" t="s">
        <v>137</v>
      </c>
      <c r="BE336" s="253">
        <f t="shared" si="14"/>
        <v>0</v>
      </c>
      <c r="BF336" s="253">
        <f t="shared" si="15"/>
        <v>0</v>
      </c>
      <c r="BG336" s="253">
        <f t="shared" si="16"/>
        <v>0</v>
      </c>
      <c r="BH336" s="253">
        <f t="shared" si="17"/>
        <v>0</v>
      </c>
      <c r="BI336" s="253">
        <f t="shared" si="18"/>
        <v>0</v>
      </c>
      <c r="BJ336" s="135" t="s">
        <v>86</v>
      </c>
      <c r="BK336" s="253">
        <f t="shared" si="19"/>
        <v>0</v>
      </c>
      <c r="BL336" s="135" t="s">
        <v>228</v>
      </c>
      <c r="BM336" s="135" t="s">
        <v>509</v>
      </c>
    </row>
    <row r="337" spans="2:65" s="147" customFormat="1" ht="25.5" customHeight="1">
      <c r="B337" s="148"/>
      <c r="C337" s="243" t="s">
        <v>510</v>
      </c>
      <c r="D337" s="243" t="s">
        <v>138</v>
      </c>
      <c r="E337" s="244" t="s">
        <v>511</v>
      </c>
      <c r="F337" s="245" t="s">
        <v>512</v>
      </c>
      <c r="G337" s="245"/>
      <c r="H337" s="245"/>
      <c r="I337" s="245"/>
      <c r="J337" s="246" t="s">
        <v>302</v>
      </c>
      <c r="K337" s="247">
        <v>31</v>
      </c>
      <c r="L337" s="299">
        <v>0</v>
      </c>
      <c r="M337" s="299"/>
      <c r="N337" s="248">
        <f t="shared" si="10"/>
        <v>0</v>
      </c>
      <c r="O337" s="248"/>
      <c r="P337" s="248"/>
      <c r="Q337" s="248"/>
      <c r="R337" s="152"/>
      <c r="T337" s="249" t="s">
        <v>5</v>
      </c>
      <c r="U337" s="250" t="s">
        <v>43</v>
      </c>
      <c r="V337" s="251">
        <v>8.3000000000000004E-2</v>
      </c>
      <c r="W337" s="251">
        <f t="shared" si="11"/>
        <v>2.573</v>
      </c>
      <c r="X337" s="251">
        <v>2.2000000000000001E-4</v>
      </c>
      <c r="Y337" s="251">
        <f t="shared" si="12"/>
        <v>6.8200000000000005E-3</v>
      </c>
      <c r="Z337" s="251">
        <v>0</v>
      </c>
      <c r="AA337" s="252">
        <f t="shared" si="13"/>
        <v>0</v>
      </c>
      <c r="AR337" s="135" t="s">
        <v>228</v>
      </c>
      <c r="AT337" s="135" t="s">
        <v>138</v>
      </c>
      <c r="AU337" s="135" t="s">
        <v>97</v>
      </c>
      <c r="AY337" s="135" t="s">
        <v>137</v>
      </c>
      <c r="BE337" s="253">
        <f t="shared" si="14"/>
        <v>0</v>
      </c>
      <c r="BF337" s="253">
        <f t="shared" si="15"/>
        <v>0</v>
      </c>
      <c r="BG337" s="253">
        <f t="shared" si="16"/>
        <v>0</v>
      </c>
      <c r="BH337" s="253">
        <f t="shared" si="17"/>
        <v>0</v>
      </c>
      <c r="BI337" s="253">
        <f t="shared" si="18"/>
        <v>0</v>
      </c>
      <c r="BJ337" s="135" t="s">
        <v>86</v>
      </c>
      <c r="BK337" s="253">
        <f t="shared" si="19"/>
        <v>0</v>
      </c>
      <c r="BL337" s="135" t="s">
        <v>228</v>
      </c>
      <c r="BM337" s="135" t="s">
        <v>513</v>
      </c>
    </row>
    <row r="338" spans="2:65" s="147" customFormat="1" ht="25.5" customHeight="1">
      <c r="B338" s="148"/>
      <c r="C338" s="243" t="s">
        <v>514</v>
      </c>
      <c r="D338" s="243" t="s">
        <v>138</v>
      </c>
      <c r="E338" s="244" t="s">
        <v>515</v>
      </c>
      <c r="F338" s="245" t="s">
        <v>516</v>
      </c>
      <c r="G338" s="245"/>
      <c r="H338" s="245"/>
      <c r="I338" s="245"/>
      <c r="J338" s="246" t="s">
        <v>302</v>
      </c>
      <c r="K338" s="247">
        <v>4</v>
      </c>
      <c r="L338" s="299">
        <v>0</v>
      </c>
      <c r="M338" s="299"/>
      <c r="N338" s="248">
        <f t="shared" si="10"/>
        <v>0</v>
      </c>
      <c r="O338" s="248"/>
      <c r="P338" s="248"/>
      <c r="Q338" s="248"/>
      <c r="R338" s="152"/>
      <c r="T338" s="249" t="s">
        <v>5</v>
      </c>
      <c r="U338" s="250" t="s">
        <v>43</v>
      </c>
      <c r="V338" s="251">
        <v>0.114</v>
      </c>
      <c r="W338" s="251">
        <f t="shared" si="11"/>
        <v>0.45600000000000002</v>
      </c>
      <c r="X338" s="251">
        <v>2.7E-4</v>
      </c>
      <c r="Y338" s="251">
        <f t="shared" si="12"/>
        <v>1.08E-3</v>
      </c>
      <c r="Z338" s="251">
        <v>0</v>
      </c>
      <c r="AA338" s="252">
        <f t="shared" si="13"/>
        <v>0</v>
      </c>
      <c r="AR338" s="135" t="s">
        <v>228</v>
      </c>
      <c r="AT338" s="135" t="s">
        <v>138</v>
      </c>
      <c r="AU338" s="135" t="s">
        <v>97</v>
      </c>
      <c r="AY338" s="135" t="s">
        <v>137</v>
      </c>
      <c r="BE338" s="253">
        <f t="shared" si="14"/>
        <v>0</v>
      </c>
      <c r="BF338" s="253">
        <f t="shared" si="15"/>
        <v>0</v>
      </c>
      <c r="BG338" s="253">
        <f t="shared" si="16"/>
        <v>0</v>
      </c>
      <c r="BH338" s="253">
        <f t="shared" si="17"/>
        <v>0</v>
      </c>
      <c r="BI338" s="253">
        <f t="shared" si="18"/>
        <v>0</v>
      </c>
      <c r="BJ338" s="135" t="s">
        <v>86</v>
      </c>
      <c r="BK338" s="253">
        <f t="shared" si="19"/>
        <v>0</v>
      </c>
      <c r="BL338" s="135" t="s">
        <v>228</v>
      </c>
      <c r="BM338" s="135" t="s">
        <v>517</v>
      </c>
    </row>
    <row r="339" spans="2:65" s="147" customFormat="1" ht="16.5" customHeight="1">
      <c r="B339" s="148"/>
      <c r="C339" s="243" t="s">
        <v>518</v>
      </c>
      <c r="D339" s="243" t="s">
        <v>138</v>
      </c>
      <c r="E339" s="244" t="s">
        <v>519</v>
      </c>
      <c r="F339" s="245" t="s">
        <v>520</v>
      </c>
      <c r="G339" s="245"/>
      <c r="H339" s="245"/>
      <c r="I339" s="245"/>
      <c r="J339" s="246" t="s">
        <v>302</v>
      </c>
      <c r="K339" s="247">
        <v>7</v>
      </c>
      <c r="L339" s="299">
        <v>0</v>
      </c>
      <c r="M339" s="299"/>
      <c r="N339" s="248">
        <f t="shared" si="10"/>
        <v>0</v>
      </c>
      <c r="O339" s="248"/>
      <c r="P339" s="248"/>
      <c r="Q339" s="248"/>
      <c r="R339" s="152"/>
      <c r="T339" s="249" t="s">
        <v>5</v>
      </c>
      <c r="U339" s="250" t="s">
        <v>43</v>
      </c>
      <c r="V339" s="251">
        <v>0.183</v>
      </c>
      <c r="W339" s="251">
        <f t="shared" si="11"/>
        <v>1.2809999999999999</v>
      </c>
      <c r="X339" s="251">
        <v>5.9999999999999995E-4</v>
      </c>
      <c r="Y339" s="251">
        <f t="shared" si="12"/>
        <v>4.1999999999999997E-3</v>
      </c>
      <c r="Z339" s="251">
        <v>0</v>
      </c>
      <c r="AA339" s="252">
        <f t="shared" si="13"/>
        <v>0</v>
      </c>
      <c r="AR339" s="135" t="s">
        <v>228</v>
      </c>
      <c r="AT339" s="135" t="s">
        <v>138</v>
      </c>
      <c r="AU339" s="135" t="s">
        <v>97</v>
      </c>
      <c r="AY339" s="135" t="s">
        <v>137</v>
      </c>
      <c r="BE339" s="253">
        <f t="shared" si="14"/>
        <v>0</v>
      </c>
      <c r="BF339" s="253">
        <f t="shared" si="15"/>
        <v>0</v>
      </c>
      <c r="BG339" s="253">
        <f t="shared" si="16"/>
        <v>0</v>
      </c>
      <c r="BH339" s="253">
        <f t="shared" si="17"/>
        <v>0</v>
      </c>
      <c r="BI339" s="253">
        <f t="shared" si="18"/>
        <v>0</v>
      </c>
      <c r="BJ339" s="135" t="s">
        <v>86</v>
      </c>
      <c r="BK339" s="253">
        <f t="shared" si="19"/>
        <v>0</v>
      </c>
      <c r="BL339" s="135" t="s">
        <v>228</v>
      </c>
      <c r="BM339" s="135" t="s">
        <v>521</v>
      </c>
    </row>
    <row r="340" spans="2:65" s="147" customFormat="1" ht="16.5" customHeight="1">
      <c r="B340" s="148"/>
      <c r="C340" s="243" t="s">
        <v>522</v>
      </c>
      <c r="D340" s="243" t="s">
        <v>138</v>
      </c>
      <c r="E340" s="244" t="s">
        <v>523</v>
      </c>
      <c r="F340" s="245" t="s">
        <v>524</v>
      </c>
      <c r="G340" s="245"/>
      <c r="H340" s="245"/>
      <c r="I340" s="245"/>
      <c r="J340" s="246" t="s">
        <v>302</v>
      </c>
      <c r="K340" s="247">
        <v>12</v>
      </c>
      <c r="L340" s="299">
        <v>0</v>
      </c>
      <c r="M340" s="299"/>
      <c r="N340" s="248">
        <f t="shared" si="10"/>
        <v>0</v>
      </c>
      <c r="O340" s="248"/>
      <c r="P340" s="248"/>
      <c r="Q340" s="248"/>
      <c r="R340" s="152"/>
      <c r="T340" s="249" t="s">
        <v>5</v>
      </c>
      <c r="U340" s="250" t="s">
        <v>43</v>
      </c>
      <c r="V340" s="251">
        <v>0.20399999999999999</v>
      </c>
      <c r="W340" s="251">
        <f t="shared" si="11"/>
        <v>2.448</v>
      </c>
      <c r="X340" s="251">
        <v>7.5000000000000002E-4</v>
      </c>
      <c r="Y340" s="251">
        <f t="shared" si="12"/>
        <v>9.0000000000000011E-3</v>
      </c>
      <c r="Z340" s="251">
        <v>0</v>
      </c>
      <c r="AA340" s="252">
        <f t="shared" si="13"/>
        <v>0</v>
      </c>
      <c r="AR340" s="135" t="s">
        <v>228</v>
      </c>
      <c r="AT340" s="135" t="s">
        <v>138</v>
      </c>
      <c r="AU340" s="135" t="s">
        <v>97</v>
      </c>
      <c r="AY340" s="135" t="s">
        <v>137</v>
      </c>
      <c r="BE340" s="253">
        <f t="shared" si="14"/>
        <v>0</v>
      </c>
      <c r="BF340" s="253">
        <f t="shared" si="15"/>
        <v>0</v>
      </c>
      <c r="BG340" s="253">
        <f t="shared" si="16"/>
        <v>0</v>
      </c>
      <c r="BH340" s="253">
        <f t="shared" si="17"/>
        <v>0</v>
      </c>
      <c r="BI340" s="253">
        <f t="shared" si="18"/>
        <v>0</v>
      </c>
      <c r="BJ340" s="135" t="s">
        <v>86</v>
      </c>
      <c r="BK340" s="253">
        <f t="shared" si="19"/>
        <v>0</v>
      </c>
      <c r="BL340" s="135" t="s">
        <v>228</v>
      </c>
      <c r="BM340" s="135" t="s">
        <v>525</v>
      </c>
    </row>
    <row r="341" spans="2:65" s="147" customFormat="1" ht="16.5" customHeight="1">
      <c r="B341" s="148"/>
      <c r="C341" s="243" t="s">
        <v>526</v>
      </c>
      <c r="D341" s="243" t="s">
        <v>138</v>
      </c>
      <c r="E341" s="244" t="s">
        <v>527</v>
      </c>
      <c r="F341" s="245" t="s">
        <v>528</v>
      </c>
      <c r="G341" s="245"/>
      <c r="H341" s="245"/>
      <c r="I341" s="245"/>
      <c r="J341" s="246" t="s">
        <v>302</v>
      </c>
      <c r="K341" s="247">
        <v>3</v>
      </c>
      <c r="L341" s="299">
        <v>0</v>
      </c>
      <c r="M341" s="299"/>
      <c r="N341" s="248">
        <f t="shared" si="10"/>
        <v>0</v>
      </c>
      <c r="O341" s="248"/>
      <c r="P341" s="248"/>
      <c r="Q341" s="248"/>
      <c r="R341" s="152"/>
      <c r="T341" s="249" t="s">
        <v>5</v>
      </c>
      <c r="U341" s="250" t="s">
        <v>43</v>
      </c>
      <c r="V341" s="251">
        <v>0.22500000000000001</v>
      </c>
      <c r="W341" s="251">
        <f t="shared" si="11"/>
        <v>0.67500000000000004</v>
      </c>
      <c r="X341" s="251">
        <v>9.7000000000000005E-4</v>
      </c>
      <c r="Y341" s="251">
        <f t="shared" si="12"/>
        <v>2.9100000000000003E-3</v>
      </c>
      <c r="Z341" s="251">
        <v>0</v>
      </c>
      <c r="AA341" s="252">
        <f t="shared" si="13"/>
        <v>0</v>
      </c>
      <c r="AR341" s="135" t="s">
        <v>228</v>
      </c>
      <c r="AT341" s="135" t="s">
        <v>138</v>
      </c>
      <c r="AU341" s="135" t="s">
        <v>97</v>
      </c>
      <c r="AY341" s="135" t="s">
        <v>137</v>
      </c>
      <c r="BE341" s="253">
        <f t="shared" si="14"/>
        <v>0</v>
      </c>
      <c r="BF341" s="253">
        <f t="shared" si="15"/>
        <v>0</v>
      </c>
      <c r="BG341" s="253">
        <f t="shared" si="16"/>
        <v>0</v>
      </c>
      <c r="BH341" s="253">
        <f t="shared" si="17"/>
        <v>0</v>
      </c>
      <c r="BI341" s="253">
        <f t="shared" si="18"/>
        <v>0</v>
      </c>
      <c r="BJ341" s="135" t="s">
        <v>86</v>
      </c>
      <c r="BK341" s="253">
        <f t="shared" si="19"/>
        <v>0</v>
      </c>
      <c r="BL341" s="135" t="s">
        <v>228</v>
      </c>
      <c r="BM341" s="135" t="s">
        <v>529</v>
      </c>
    </row>
    <row r="342" spans="2:65" s="147" customFormat="1" ht="16.5" customHeight="1">
      <c r="B342" s="148"/>
      <c r="C342" s="243" t="s">
        <v>530</v>
      </c>
      <c r="D342" s="243" t="s">
        <v>138</v>
      </c>
      <c r="E342" s="244" t="s">
        <v>531</v>
      </c>
      <c r="F342" s="245" t="s">
        <v>532</v>
      </c>
      <c r="G342" s="245"/>
      <c r="H342" s="245"/>
      <c r="I342" s="245"/>
      <c r="J342" s="246" t="s">
        <v>302</v>
      </c>
      <c r="K342" s="247">
        <v>8</v>
      </c>
      <c r="L342" s="299">
        <v>0</v>
      </c>
      <c r="M342" s="299"/>
      <c r="N342" s="248">
        <f t="shared" si="10"/>
        <v>0</v>
      </c>
      <c r="O342" s="248"/>
      <c r="P342" s="248"/>
      <c r="Q342" s="248"/>
      <c r="R342" s="152"/>
      <c r="T342" s="249" t="s">
        <v>5</v>
      </c>
      <c r="U342" s="250" t="s">
        <v>43</v>
      </c>
      <c r="V342" s="251">
        <v>0.26600000000000001</v>
      </c>
      <c r="W342" s="251">
        <f t="shared" si="11"/>
        <v>2.1280000000000001</v>
      </c>
      <c r="X342" s="251">
        <v>1.23E-3</v>
      </c>
      <c r="Y342" s="251">
        <f t="shared" si="12"/>
        <v>9.8399999999999998E-3</v>
      </c>
      <c r="Z342" s="251">
        <v>0</v>
      </c>
      <c r="AA342" s="252">
        <f t="shared" si="13"/>
        <v>0</v>
      </c>
      <c r="AR342" s="135" t="s">
        <v>228</v>
      </c>
      <c r="AT342" s="135" t="s">
        <v>138</v>
      </c>
      <c r="AU342" s="135" t="s">
        <v>97</v>
      </c>
      <c r="AY342" s="135" t="s">
        <v>137</v>
      </c>
      <c r="BE342" s="253">
        <f t="shared" si="14"/>
        <v>0</v>
      </c>
      <c r="BF342" s="253">
        <f t="shared" si="15"/>
        <v>0</v>
      </c>
      <c r="BG342" s="253">
        <f t="shared" si="16"/>
        <v>0</v>
      </c>
      <c r="BH342" s="253">
        <f t="shared" si="17"/>
        <v>0</v>
      </c>
      <c r="BI342" s="253">
        <f t="shared" si="18"/>
        <v>0</v>
      </c>
      <c r="BJ342" s="135" t="s">
        <v>86</v>
      </c>
      <c r="BK342" s="253">
        <f t="shared" si="19"/>
        <v>0</v>
      </c>
      <c r="BL342" s="135" t="s">
        <v>228</v>
      </c>
      <c r="BM342" s="135" t="s">
        <v>533</v>
      </c>
    </row>
    <row r="343" spans="2:65" s="147" customFormat="1" ht="16.5" customHeight="1">
      <c r="B343" s="148"/>
      <c r="C343" s="243" t="s">
        <v>534</v>
      </c>
      <c r="D343" s="243" t="s">
        <v>138</v>
      </c>
      <c r="E343" s="244" t="s">
        <v>535</v>
      </c>
      <c r="F343" s="245" t="s">
        <v>536</v>
      </c>
      <c r="G343" s="245"/>
      <c r="H343" s="245"/>
      <c r="I343" s="245"/>
      <c r="J343" s="246" t="s">
        <v>302</v>
      </c>
      <c r="K343" s="247">
        <v>2</v>
      </c>
      <c r="L343" s="299">
        <v>0</v>
      </c>
      <c r="M343" s="299"/>
      <c r="N343" s="248">
        <f t="shared" si="10"/>
        <v>0</v>
      </c>
      <c r="O343" s="248"/>
      <c r="P343" s="248"/>
      <c r="Q343" s="248"/>
      <c r="R343" s="152"/>
      <c r="T343" s="249" t="s">
        <v>5</v>
      </c>
      <c r="U343" s="250" t="s">
        <v>43</v>
      </c>
      <c r="V343" s="251">
        <v>0.32800000000000001</v>
      </c>
      <c r="W343" s="251">
        <f t="shared" si="11"/>
        <v>0.65600000000000003</v>
      </c>
      <c r="X343" s="251">
        <v>2.3800000000000002E-3</v>
      </c>
      <c r="Y343" s="251">
        <f t="shared" si="12"/>
        <v>4.7600000000000003E-3</v>
      </c>
      <c r="Z343" s="251">
        <v>0</v>
      </c>
      <c r="AA343" s="252">
        <f t="shared" si="13"/>
        <v>0</v>
      </c>
      <c r="AR343" s="135" t="s">
        <v>228</v>
      </c>
      <c r="AT343" s="135" t="s">
        <v>138</v>
      </c>
      <c r="AU343" s="135" t="s">
        <v>97</v>
      </c>
      <c r="AY343" s="135" t="s">
        <v>137</v>
      </c>
      <c r="BE343" s="253">
        <f t="shared" si="14"/>
        <v>0</v>
      </c>
      <c r="BF343" s="253">
        <f t="shared" si="15"/>
        <v>0</v>
      </c>
      <c r="BG343" s="253">
        <f t="shared" si="16"/>
        <v>0</v>
      </c>
      <c r="BH343" s="253">
        <f t="shared" si="17"/>
        <v>0</v>
      </c>
      <c r="BI343" s="253">
        <f t="shared" si="18"/>
        <v>0</v>
      </c>
      <c r="BJ343" s="135" t="s">
        <v>86</v>
      </c>
      <c r="BK343" s="253">
        <f t="shared" si="19"/>
        <v>0</v>
      </c>
      <c r="BL343" s="135" t="s">
        <v>228</v>
      </c>
      <c r="BM343" s="135" t="s">
        <v>537</v>
      </c>
    </row>
    <row r="344" spans="2:65" s="147" customFormat="1" ht="25.5" customHeight="1">
      <c r="B344" s="148"/>
      <c r="C344" s="243" t="s">
        <v>538</v>
      </c>
      <c r="D344" s="243" t="s">
        <v>138</v>
      </c>
      <c r="E344" s="244" t="s">
        <v>539</v>
      </c>
      <c r="F344" s="245" t="s">
        <v>540</v>
      </c>
      <c r="G344" s="245"/>
      <c r="H344" s="245"/>
      <c r="I344" s="245"/>
      <c r="J344" s="246" t="s">
        <v>302</v>
      </c>
      <c r="K344" s="247">
        <v>1</v>
      </c>
      <c r="L344" s="299">
        <v>0</v>
      </c>
      <c r="M344" s="299"/>
      <c r="N344" s="248">
        <f t="shared" si="10"/>
        <v>0</v>
      </c>
      <c r="O344" s="248"/>
      <c r="P344" s="248"/>
      <c r="Q344" s="248"/>
      <c r="R344" s="152"/>
      <c r="T344" s="249" t="s">
        <v>5</v>
      </c>
      <c r="U344" s="250" t="s">
        <v>43</v>
      </c>
      <c r="V344" s="251">
        <v>0.23</v>
      </c>
      <c r="W344" s="251">
        <f t="shared" si="11"/>
        <v>0.23</v>
      </c>
      <c r="X344" s="251">
        <v>6.8999999999999997E-4</v>
      </c>
      <c r="Y344" s="251">
        <f t="shared" si="12"/>
        <v>6.8999999999999997E-4</v>
      </c>
      <c r="Z344" s="251">
        <v>0</v>
      </c>
      <c r="AA344" s="252">
        <f t="shared" si="13"/>
        <v>0</v>
      </c>
      <c r="AR344" s="135" t="s">
        <v>228</v>
      </c>
      <c r="AT344" s="135" t="s">
        <v>138</v>
      </c>
      <c r="AU344" s="135" t="s">
        <v>97</v>
      </c>
      <c r="AY344" s="135" t="s">
        <v>137</v>
      </c>
      <c r="BE344" s="253">
        <f t="shared" si="14"/>
        <v>0</v>
      </c>
      <c r="BF344" s="253">
        <f t="shared" si="15"/>
        <v>0</v>
      </c>
      <c r="BG344" s="253">
        <f t="shared" si="16"/>
        <v>0</v>
      </c>
      <c r="BH344" s="253">
        <f t="shared" si="17"/>
        <v>0</v>
      </c>
      <c r="BI344" s="253">
        <f t="shared" si="18"/>
        <v>0</v>
      </c>
      <c r="BJ344" s="135" t="s">
        <v>86</v>
      </c>
      <c r="BK344" s="253">
        <f t="shared" si="19"/>
        <v>0</v>
      </c>
      <c r="BL344" s="135" t="s">
        <v>228</v>
      </c>
      <c r="BM344" s="135" t="s">
        <v>541</v>
      </c>
    </row>
    <row r="345" spans="2:65" s="147" customFormat="1" ht="25.5" customHeight="1">
      <c r="B345" s="148"/>
      <c r="C345" s="243" t="s">
        <v>542</v>
      </c>
      <c r="D345" s="243" t="s">
        <v>138</v>
      </c>
      <c r="E345" s="244" t="s">
        <v>543</v>
      </c>
      <c r="F345" s="245" t="s">
        <v>544</v>
      </c>
      <c r="G345" s="245"/>
      <c r="H345" s="245"/>
      <c r="I345" s="245"/>
      <c r="J345" s="246" t="s">
        <v>284</v>
      </c>
      <c r="K345" s="247">
        <v>1</v>
      </c>
      <c r="L345" s="299">
        <v>0</v>
      </c>
      <c r="M345" s="299"/>
      <c r="N345" s="248">
        <f t="shared" si="10"/>
        <v>0</v>
      </c>
      <c r="O345" s="248"/>
      <c r="P345" s="248"/>
      <c r="Q345" s="248"/>
      <c r="R345" s="152"/>
      <c r="T345" s="249" t="s">
        <v>5</v>
      </c>
      <c r="U345" s="250" t="s">
        <v>43</v>
      </c>
      <c r="V345" s="251">
        <v>1.03</v>
      </c>
      <c r="W345" s="251">
        <f t="shared" si="11"/>
        <v>1.03</v>
      </c>
      <c r="X345" s="251">
        <v>2.9139999999999999E-2</v>
      </c>
      <c r="Y345" s="251">
        <f t="shared" si="12"/>
        <v>2.9139999999999999E-2</v>
      </c>
      <c r="Z345" s="251">
        <v>0</v>
      </c>
      <c r="AA345" s="252">
        <f t="shared" si="13"/>
        <v>0</v>
      </c>
      <c r="AR345" s="135" t="s">
        <v>228</v>
      </c>
      <c r="AT345" s="135" t="s">
        <v>138</v>
      </c>
      <c r="AU345" s="135" t="s">
        <v>97</v>
      </c>
      <c r="AY345" s="135" t="s">
        <v>137</v>
      </c>
      <c r="BE345" s="253">
        <f t="shared" si="14"/>
        <v>0</v>
      </c>
      <c r="BF345" s="253">
        <f t="shared" si="15"/>
        <v>0</v>
      </c>
      <c r="BG345" s="253">
        <f t="shared" si="16"/>
        <v>0</v>
      </c>
      <c r="BH345" s="253">
        <f t="shared" si="17"/>
        <v>0</v>
      </c>
      <c r="BI345" s="253">
        <f t="shared" si="18"/>
        <v>0</v>
      </c>
      <c r="BJ345" s="135" t="s">
        <v>86</v>
      </c>
      <c r="BK345" s="253">
        <f t="shared" si="19"/>
        <v>0</v>
      </c>
      <c r="BL345" s="135" t="s">
        <v>228</v>
      </c>
      <c r="BM345" s="135" t="s">
        <v>545</v>
      </c>
    </row>
    <row r="346" spans="2:65" s="147" customFormat="1" ht="25.5" customHeight="1">
      <c r="B346" s="148"/>
      <c r="C346" s="243" t="s">
        <v>546</v>
      </c>
      <c r="D346" s="243" t="s">
        <v>138</v>
      </c>
      <c r="E346" s="244" t="s">
        <v>547</v>
      </c>
      <c r="F346" s="245" t="s">
        <v>548</v>
      </c>
      <c r="G346" s="245"/>
      <c r="H346" s="245"/>
      <c r="I346" s="245"/>
      <c r="J346" s="246" t="s">
        <v>284</v>
      </c>
      <c r="K346" s="247">
        <v>1</v>
      </c>
      <c r="L346" s="299">
        <v>0</v>
      </c>
      <c r="M346" s="299"/>
      <c r="N346" s="248">
        <f t="shared" si="10"/>
        <v>0</v>
      </c>
      <c r="O346" s="248"/>
      <c r="P346" s="248"/>
      <c r="Q346" s="248"/>
      <c r="R346" s="152"/>
      <c r="T346" s="249" t="s">
        <v>5</v>
      </c>
      <c r="U346" s="250" t="s">
        <v>43</v>
      </c>
      <c r="V346" s="251">
        <v>1.478</v>
      </c>
      <c r="W346" s="251">
        <f t="shared" si="11"/>
        <v>1.478</v>
      </c>
      <c r="X346" s="251">
        <v>1.248E-2</v>
      </c>
      <c r="Y346" s="251">
        <f t="shared" si="12"/>
        <v>1.248E-2</v>
      </c>
      <c r="Z346" s="251">
        <v>0</v>
      </c>
      <c r="AA346" s="252">
        <f t="shared" si="13"/>
        <v>0</v>
      </c>
      <c r="AR346" s="135" t="s">
        <v>228</v>
      </c>
      <c r="AT346" s="135" t="s">
        <v>138</v>
      </c>
      <c r="AU346" s="135" t="s">
        <v>97</v>
      </c>
      <c r="AY346" s="135" t="s">
        <v>137</v>
      </c>
      <c r="BE346" s="253">
        <f t="shared" si="14"/>
        <v>0</v>
      </c>
      <c r="BF346" s="253">
        <f t="shared" si="15"/>
        <v>0</v>
      </c>
      <c r="BG346" s="253">
        <f t="shared" si="16"/>
        <v>0</v>
      </c>
      <c r="BH346" s="253">
        <f t="shared" si="17"/>
        <v>0</v>
      </c>
      <c r="BI346" s="253">
        <f t="shared" si="18"/>
        <v>0</v>
      </c>
      <c r="BJ346" s="135" t="s">
        <v>86</v>
      </c>
      <c r="BK346" s="253">
        <f t="shared" si="19"/>
        <v>0</v>
      </c>
      <c r="BL346" s="135" t="s">
        <v>228</v>
      </c>
      <c r="BM346" s="135" t="s">
        <v>549</v>
      </c>
    </row>
    <row r="347" spans="2:65" s="147" customFormat="1" ht="25.5" customHeight="1">
      <c r="B347" s="148"/>
      <c r="C347" s="243" t="s">
        <v>550</v>
      </c>
      <c r="D347" s="243" t="s">
        <v>138</v>
      </c>
      <c r="E347" s="244" t="s">
        <v>551</v>
      </c>
      <c r="F347" s="245" t="s">
        <v>552</v>
      </c>
      <c r="G347" s="245"/>
      <c r="H347" s="245"/>
      <c r="I347" s="245"/>
      <c r="J347" s="246" t="s">
        <v>263</v>
      </c>
      <c r="K347" s="247">
        <v>364</v>
      </c>
      <c r="L347" s="299">
        <v>0</v>
      </c>
      <c r="M347" s="299"/>
      <c r="N347" s="248">
        <f t="shared" si="10"/>
        <v>0</v>
      </c>
      <c r="O347" s="248"/>
      <c r="P347" s="248"/>
      <c r="Q347" s="248"/>
      <c r="R347" s="152"/>
      <c r="T347" s="249" t="s">
        <v>5</v>
      </c>
      <c r="U347" s="250" t="s">
        <v>43</v>
      </c>
      <c r="V347" s="251">
        <v>0.17899999999999999</v>
      </c>
      <c r="W347" s="251">
        <f t="shared" si="11"/>
        <v>65.155999999999992</v>
      </c>
      <c r="X347" s="251">
        <v>4.0000000000000002E-4</v>
      </c>
      <c r="Y347" s="251">
        <f t="shared" si="12"/>
        <v>0.14560000000000001</v>
      </c>
      <c r="Z347" s="251">
        <v>0</v>
      </c>
      <c r="AA347" s="252">
        <f t="shared" si="13"/>
        <v>0</v>
      </c>
      <c r="AR347" s="135" t="s">
        <v>228</v>
      </c>
      <c r="AT347" s="135" t="s">
        <v>138</v>
      </c>
      <c r="AU347" s="135" t="s">
        <v>97</v>
      </c>
      <c r="AY347" s="135" t="s">
        <v>137</v>
      </c>
      <c r="BE347" s="253">
        <f t="shared" si="14"/>
        <v>0</v>
      </c>
      <c r="BF347" s="253">
        <f t="shared" si="15"/>
        <v>0</v>
      </c>
      <c r="BG347" s="253">
        <f t="shared" si="16"/>
        <v>0</v>
      </c>
      <c r="BH347" s="253">
        <f t="shared" si="17"/>
        <v>0</v>
      </c>
      <c r="BI347" s="253">
        <f t="shared" si="18"/>
        <v>0</v>
      </c>
      <c r="BJ347" s="135" t="s">
        <v>86</v>
      </c>
      <c r="BK347" s="253">
        <f t="shared" si="19"/>
        <v>0</v>
      </c>
      <c r="BL347" s="135" t="s">
        <v>228</v>
      </c>
      <c r="BM347" s="135" t="s">
        <v>553</v>
      </c>
    </row>
    <row r="348" spans="2:65" s="263" customFormat="1" ht="16.5" customHeight="1">
      <c r="B348" s="262"/>
      <c r="E348" s="264" t="s">
        <v>5</v>
      </c>
      <c r="F348" s="282" t="s">
        <v>706</v>
      </c>
      <c r="G348" s="283"/>
      <c r="H348" s="283"/>
      <c r="I348" s="283"/>
      <c r="K348" s="267">
        <v>364</v>
      </c>
      <c r="R348" s="268"/>
      <c r="T348" s="269"/>
      <c r="AA348" s="270"/>
      <c r="AT348" s="264" t="s">
        <v>145</v>
      </c>
      <c r="AU348" s="264" t="s">
        <v>97</v>
      </c>
      <c r="AV348" s="263" t="s">
        <v>97</v>
      </c>
      <c r="AW348" s="263" t="s">
        <v>33</v>
      </c>
      <c r="AX348" s="263" t="s">
        <v>78</v>
      </c>
      <c r="AY348" s="264" t="s">
        <v>137</v>
      </c>
    </row>
    <row r="349" spans="2:65" s="272" customFormat="1" ht="16.5" customHeight="1">
      <c r="B349" s="271"/>
      <c r="E349" s="273" t="s">
        <v>5</v>
      </c>
      <c r="F349" s="274" t="s">
        <v>147</v>
      </c>
      <c r="G349" s="275"/>
      <c r="H349" s="275"/>
      <c r="I349" s="275"/>
      <c r="K349" s="276">
        <v>364</v>
      </c>
      <c r="R349" s="277"/>
      <c r="T349" s="278"/>
      <c r="AA349" s="279"/>
      <c r="AT349" s="273" t="s">
        <v>145</v>
      </c>
      <c r="AU349" s="273" t="s">
        <v>97</v>
      </c>
      <c r="AV349" s="272" t="s">
        <v>142</v>
      </c>
      <c r="AW349" s="272" t="s">
        <v>33</v>
      </c>
      <c r="AX349" s="272" t="s">
        <v>86</v>
      </c>
      <c r="AY349" s="273" t="s">
        <v>137</v>
      </c>
    </row>
    <row r="350" spans="2:65" s="147" customFormat="1" ht="25.5" customHeight="1">
      <c r="B350" s="148"/>
      <c r="C350" s="243" t="s">
        <v>554</v>
      </c>
      <c r="D350" s="243" t="s">
        <v>138</v>
      </c>
      <c r="E350" s="244" t="s">
        <v>555</v>
      </c>
      <c r="F350" s="245" t="s">
        <v>556</v>
      </c>
      <c r="G350" s="245"/>
      <c r="H350" s="245"/>
      <c r="I350" s="245"/>
      <c r="J350" s="246" t="s">
        <v>263</v>
      </c>
      <c r="K350" s="247">
        <v>339</v>
      </c>
      <c r="L350" s="299">
        <v>0</v>
      </c>
      <c r="M350" s="299"/>
      <c r="N350" s="248">
        <f>ROUND(L350*K350,2)</f>
        <v>0</v>
      </c>
      <c r="O350" s="248"/>
      <c r="P350" s="248"/>
      <c r="Q350" s="248"/>
      <c r="R350" s="152"/>
      <c r="T350" s="249" t="s">
        <v>5</v>
      </c>
      <c r="U350" s="250" t="s">
        <v>43</v>
      </c>
      <c r="V350" s="251">
        <v>8.2000000000000003E-2</v>
      </c>
      <c r="W350" s="251">
        <f>V350*K350</f>
        <v>27.798000000000002</v>
      </c>
      <c r="X350" s="251">
        <v>1.0000000000000001E-5</v>
      </c>
      <c r="Y350" s="251">
        <f>X350*K350</f>
        <v>3.3900000000000002E-3</v>
      </c>
      <c r="Z350" s="251">
        <v>0</v>
      </c>
      <c r="AA350" s="252">
        <f>Z350*K350</f>
        <v>0</v>
      </c>
      <c r="AR350" s="135" t="s">
        <v>228</v>
      </c>
      <c r="AT350" s="135" t="s">
        <v>138</v>
      </c>
      <c r="AU350" s="135" t="s">
        <v>97</v>
      </c>
      <c r="AY350" s="135" t="s">
        <v>137</v>
      </c>
      <c r="BE350" s="253">
        <f>IF(U350="základní",N350,0)</f>
        <v>0</v>
      </c>
      <c r="BF350" s="253">
        <f>IF(U350="snížená",N350,0)</f>
        <v>0</v>
      </c>
      <c r="BG350" s="253">
        <f>IF(U350="zákl. přenesená",N350,0)</f>
        <v>0</v>
      </c>
      <c r="BH350" s="253">
        <f>IF(U350="sníž. přenesená",N350,0)</f>
        <v>0</v>
      </c>
      <c r="BI350" s="253">
        <f>IF(U350="nulová",N350,0)</f>
        <v>0</v>
      </c>
      <c r="BJ350" s="135" t="s">
        <v>86</v>
      </c>
      <c r="BK350" s="253">
        <f>ROUND(L350*K350,2)</f>
        <v>0</v>
      </c>
      <c r="BL350" s="135" t="s">
        <v>228</v>
      </c>
      <c r="BM350" s="135" t="s">
        <v>557</v>
      </c>
    </row>
    <row r="351" spans="2:65" s="147" customFormat="1" ht="25.5" customHeight="1">
      <c r="B351" s="148"/>
      <c r="C351" s="243" t="s">
        <v>558</v>
      </c>
      <c r="D351" s="243" t="s">
        <v>138</v>
      </c>
      <c r="E351" s="244" t="s">
        <v>559</v>
      </c>
      <c r="F351" s="245" t="s">
        <v>560</v>
      </c>
      <c r="G351" s="245"/>
      <c r="H351" s="245"/>
      <c r="I351" s="245"/>
      <c r="J351" s="246" t="s">
        <v>214</v>
      </c>
      <c r="K351" s="247">
        <v>0.89700000000000002</v>
      </c>
      <c r="L351" s="299">
        <v>0</v>
      </c>
      <c r="M351" s="299"/>
      <c r="N351" s="248">
        <f>ROUND(L351*K351,2)</f>
        <v>0</v>
      </c>
      <c r="O351" s="248"/>
      <c r="P351" s="248"/>
      <c r="Q351" s="248"/>
      <c r="R351" s="152"/>
      <c r="T351" s="249" t="s">
        <v>5</v>
      </c>
      <c r="U351" s="250" t="s">
        <v>43</v>
      </c>
      <c r="V351" s="251">
        <v>1.327</v>
      </c>
      <c r="W351" s="251">
        <f>V351*K351</f>
        <v>1.1903189999999999</v>
      </c>
      <c r="X351" s="251">
        <v>0</v>
      </c>
      <c r="Y351" s="251">
        <f>X351*K351</f>
        <v>0</v>
      </c>
      <c r="Z351" s="251">
        <v>0</v>
      </c>
      <c r="AA351" s="252">
        <f>Z351*K351</f>
        <v>0</v>
      </c>
      <c r="AR351" s="135" t="s">
        <v>228</v>
      </c>
      <c r="AT351" s="135" t="s">
        <v>138</v>
      </c>
      <c r="AU351" s="135" t="s">
        <v>97</v>
      </c>
      <c r="AY351" s="135" t="s">
        <v>137</v>
      </c>
      <c r="BE351" s="253">
        <f>IF(U351="základní",N351,0)</f>
        <v>0</v>
      </c>
      <c r="BF351" s="253">
        <f>IF(U351="snížená",N351,0)</f>
        <v>0</v>
      </c>
      <c r="BG351" s="253">
        <f>IF(U351="zákl. přenesená",N351,0)</f>
        <v>0</v>
      </c>
      <c r="BH351" s="253">
        <f>IF(U351="sníž. přenesená",N351,0)</f>
        <v>0</v>
      </c>
      <c r="BI351" s="253">
        <f>IF(U351="nulová",N351,0)</f>
        <v>0</v>
      </c>
      <c r="BJ351" s="135" t="s">
        <v>86</v>
      </c>
      <c r="BK351" s="253">
        <f>ROUND(L351*K351,2)</f>
        <v>0</v>
      </c>
      <c r="BL351" s="135" t="s">
        <v>228</v>
      </c>
      <c r="BM351" s="135" t="s">
        <v>561</v>
      </c>
    </row>
    <row r="352" spans="2:65" s="230" customFormat="1" ht="29.85" customHeight="1">
      <c r="B352" s="229"/>
      <c r="D352" s="240" t="s">
        <v>119</v>
      </c>
      <c r="E352" s="240"/>
      <c r="F352" s="240"/>
      <c r="G352" s="240"/>
      <c r="H352" s="240"/>
      <c r="I352" s="240"/>
      <c r="J352" s="240"/>
      <c r="K352" s="240"/>
      <c r="L352" s="240"/>
      <c r="M352" s="240"/>
      <c r="N352" s="290">
        <f>BK352</f>
        <v>0</v>
      </c>
      <c r="O352" s="291"/>
      <c r="P352" s="291"/>
      <c r="Q352" s="291"/>
      <c r="R352" s="233"/>
      <c r="T352" s="234"/>
      <c r="W352" s="235">
        <f>SUM(W353:W425)</f>
        <v>62.083438999999977</v>
      </c>
      <c r="Y352" s="235">
        <f>SUM(Y353:Y425)</f>
        <v>0.55391000000000001</v>
      </c>
      <c r="AA352" s="236">
        <f>SUM(AA353:AA425)</f>
        <v>0</v>
      </c>
      <c r="AR352" s="237" t="s">
        <v>97</v>
      </c>
      <c r="AT352" s="238" t="s">
        <v>77</v>
      </c>
      <c r="AU352" s="238" t="s">
        <v>86</v>
      </c>
      <c r="AY352" s="237" t="s">
        <v>137</v>
      </c>
      <c r="BK352" s="239">
        <f>SUM(BK353:BK425)</f>
        <v>0</v>
      </c>
    </row>
    <row r="353" spans="2:65" s="147" customFormat="1" ht="25.5" customHeight="1">
      <c r="B353" s="148"/>
      <c r="C353" s="243" t="s">
        <v>562</v>
      </c>
      <c r="D353" s="243" t="s">
        <v>138</v>
      </c>
      <c r="E353" s="244" t="s">
        <v>563</v>
      </c>
      <c r="F353" s="245" t="s">
        <v>564</v>
      </c>
      <c r="G353" s="245"/>
      <c r="H353" s="245"/>
      <c r="I353" s="245"/>
      <c r="J353" s="246" t="s">
        <v>284</v>
      </c>
      <c r="K353" s="247">
        <v>4</v>
      </c>
      <c r="L353" s="299">
        <v>0</v>
      </c>
      <c r="M353" s="299"/>
      <c r="N353" s="248">
        <f>ROUND(L353*K353,2)</f>
        <v>0</v>
      </c>
      <c r="O353" s="248"/>
      <c r="P353" s="248"/>
      <c r="Q353" s="248"/>
      <c r="R353" s="152"/>
      <c r="T353" s="249" t="s">
        <v>5</v>
      </c>
      <c r="U353" s="250" t="s">
        <v>43</v>
      </c>
      <c r="V353" s="251">
        <v>1.1000000000000001</v>
      </c>
      <c r="W353" s="251">
        <f>V353*K353</f>
        <v>4.4000000000000004</v>
      </c>
      <c r="X353" s="251">
        <v>1.6920000000000001E-2</v>
      </c>
      <c r="Y353" s="251">
        <f>X353*K353</f>
        <v>6.7680000000000004E-2</v>
      </c>
      <c r="Z353" s="251">
        <v>0</v>
      </c>
      <c r="AA353" s="252">
        <f>Z353*K353</f>
        <v>0</v>
      </c>
      <c r="AR353" s="135" t="s">
        <v>228</v>
      </c>
      <c r="AT353" s="135" t="s">
        <v>138</v>
      </c>
      <c r="AU353" s="135" t="s">
        <v>97</v>
      </c>
      <c r="AY353" s="135" t="s">
        <v>137</v>
      </c>
      <c r="BE353" s="253">
        <f>IF(U353="základní",N353,0)</f>
        <v>0</v>
      </c>
      <c r="BF353" s="253">
        <f>IF(U353="snížená",N353,0)</f>
        <v>0</v>
      </c>
      <c r="BG353" s="253">
        <f>IF(U353="zákl. přenesená",N353,0)</f>
        <v>0</v>
      </c>
      <c r="BH353" s="253">
        <f>IF(U353="sníž. přenesená",N353,0)</f>
        <v>0</v>
      </c>
      <c r="BI353" s="253">
        <f>IF(U353="nulová",N353,0)</f>
        <v>0</v>
      </c>
      <c r="BJ353" s="135" t="s">
        <v>86</v>
      </c>
      <c r="BK353" s="253">
        <f>ROUND(L353*K353,2)</f>
        <v>0</v>
      </c>
      <c r="BL353" s="135" t="s">
        <v>228</v>
      </c>
      <c r="BM353" s="135" t="s">
        <v>565</v>
      </c>
    </row>
    <row r="354" spans="2:65" s="147" customFormat="1" ht="25.5" customHeight="1">
      <c r="B354" s="148"/>
      <c r="C354" s="243" t="s">
        <v>566</v>
      </c>
      <c r="D354" s="243" t="s">
        <v>138</v>
      </c>
      <c r="E354" s="244" t="s">
        <v>567</v>
      </c>
      <c r="F354" s="245" t="s">
        <v>568</v>
      </c>
      <c r="G354" s="245"/>
      <c r="H354" s="245"/>
      <c r="I354" s="245"/>
      <c r="J354" s="246" t="s">
        <v>284</v>
      </c>
      <c r="K354" s="247">
        <v>13</v>
      </c>
      <c r="L354" s="299">
        <v>0</v>
      </c>
      <c r="M354" s="299"/>
      <c r="N354" s="248">
        <f>ROUND(L354*K354,2)</f>
        <v>0</v>
      </c>
      <c r="O354" s="248"/>
      <c r="P354" s="248"/>
      <c r="Q354" s="248"/>
      <c r="R354" s="152"/>
      <c r="T354" s="249" t="s">
        <v>5</v>
      </c>
      <c r="U354" s="250" t="s">
        <v>43</v>
      </c>
      <c r="V354" s="251">
        <v>1.2</v>
      </c>
      <c r="W354" s="251">
        <f>V354*K354</f>
        <v>15.6</v>
      </c>
      <c r="X354" s="251">
        <v>2.5180000000000001E-2</v>
      </c>
      <c r="Y354" s="251">
        <f>X354*K354</f>
        <v>0.32734000000000002</v>
      </c>
      <c r="Z354" s="251">
        <v>0</v>
      </c>
      <c r="AA354" s="252">
        <f>Z354*K354</f>
        <v>0</v>
      </c>
      <c r="AR354" s="135" t="s">
        <v>228</v>
      </c>
      <c r="AT354" s="135" t="s">
        <v>138</v>
      </c>
      <c r="AU354" s="135" t="s">
        <v>97</v>
      </c>
      <c r="AY354" s="135" t="s">
        <v>137</v>
      </c>
      <c r="BE354" s="253">
        <f>IF(U354="základní",N354,0)</f>
        <v>0</v>
      </c>
      <c r="BF354" s="253">
        <f>IF(U354="snížená",N354,0)</f>
        <v>0</v>
      </c>
      <c r="BG354" s="253">
        <f>IF(U354="zákl. přenesená",N354,0)</f>
        <v>0</v>
      </c>
      <c r="BH354" s="253">
        <f>IF(U354="sníž. přenesená",N354,0)</f>
        <v>0</v>
      </c>
      <c r="BI354" s="253">
        <f>IF(U354="nulová",N354,0)</f>
        <v>0</v>
      </c>
      <c r="BJ354" s="135" t="s">
        <v>86</v>
      </c>
      <c r="BK354" s="253">
        <f>ROUND(L354*K354,2)</f>
        <v>0</v>
      </c>
      <c r="BL354" s="135" t="s">
        <v>228</v>
      </c>
      <c r="BM354" s="135" t="s">
        <v>569</v>
      </c>
    </row>
    <row r="355" spans="2:65" s="263" customFormat="1" ht="16.5" customHeight="1">
      <c r="B355" s="262"/>
      <c r="E355" s="264" t="s">
        <v>5</v>
      </c>
      <c r="F355" s="282" t="s">
        <v>699</v>
      </c>
      <c r="G355" s="283"/>
      <c r="H355" s="283"/>
      <c r="I355" s="283"/>
      <c r="K355" s="267">
        <v>8</v>
      </c>
      <c r="R355" s="268"/>
      <c r="T355" s="269"/>
      <c r="AA355" s="270"/>
      <c r="AT355" s="264" t="s">
        <v>145</v>
      </c>
      <c r="AU355" s="264" t="s">
        <v>97</v>
      </c>
      <c r="AV355" s="263" t="s">
        <v>97</v>
      </c>
      <c r="AW355" s="263" t="s">
        <v>33</v>
      </c>
      <c r="AX355" s="263" t="s">
        <v>78</v>
      </c>
      <c r="AY355" s="264" t="s">
        <v>137</v>
      </c>
    </row>
    <row r="356" spans="2:65" s="263" customFormat="1" ht="16.5" customHeight="1">
      <c r="B356" s="262"/>
      <c r="E356" s="264" t="s">
        <v>5</v>
      </c>
      <c r="F356" s="265" t="s">
        <v>405</v>
      </c>
      <c r="G356" s="266"/>
      <c r="H356" s="266"/>
      <c r="I356" s="266"/>
      <c r="K356" s="267">
        <v>2</v>
      </c>
      <c r="R356" s="268"/>
      <c r="T356" s="269"/>
      <c r="AA356" s="270"/>
      <c r="AT356" s="264" t="s">
        <v>145</v>
      </c>
      <c r="AU356" s="264" t="s">
        <v>97</v>
      </c>
      <c r="AV356" s="263" t="s">
        <v>97</v>
      </c>
      <c r="AW356" s="263" t="s">
        <v>33</v>
      </c>
      <c r="AX356" s="263" t="s">
        <v>78</v>
      </c>
      <c r="AY356" s="264" t="s">
        <v>137</v>
      </c>
    </row>
    <row r="357" spans="2:65" s="263" customFormat="1" ht="16.5" customHeight="1">
      <c r="B357" s="262"/>
      <c r="E357" s="264" t="s">
        <v>5</v>
      </c>
      <c r="F357" s="265" t="s">
        <v>570</v>
      </c>
      <c r="G357" s="266"/>
      <c r="H357" s="266"/>
      <c r="I357" s="266"/>
      <c r="K357" s="267">
        <v>1</v>
      </c>
      <c r="R357" s="268"/>
      <c r="T357" s="269"/>
      <c r="AA357" s="270"/>
      <c r="AT357" s="264" t="s">
        <v>145</v>
      </c>
      <c r="AU357" s="264" t="s">
        <v>97</v>
      </c>
      <c r="AV357" s="263" t="s">
        <v>97</v>
      </c>
      <c r="AW357" s="263" t="s">
        <v>33</v>
      </c>
      <c r="AX357" s="263" t="s">
        <v>78</v>
      </c>
      <c r="AY357" s="264" t="s">
        <v>137</v>
      </c>
    </row>
    <row r="358" spans="2:65" s="263" customFormat="1" ht="16.5" customHeight="1">
      <c r="B358" s="262"/>
      <c r="E358" s="264" t="s">
        <v>5</v>
      </c>
      <c r="F358" s="265" t="s">
        <v>571</v>
      </c>
      <c r="G358" s="266"/>
      <c r="H358" s="266"/>
      <c r="I358" s="266"/>
      <c r="K358" s="267">
        <v>2</v>
      </c>
      <c r="R358" s="268"/>
      <c r="T358" s="269"/>
      <c r="AA358" s="270"/>
      <c r="AT358" s="264" t="s">
        <v>145</v>
      </c>
      <c r="AU358" s="264" t="s">
        <v>97</v>
      </c>
      <c r="AV358" s="263" t="s">
        <v>97</v>
      </c>
      <c r="AW358" s="263" t="s">
        <v>33</v>
      </c>
      <c r="AX358" s="263" t="s">
        <v>78</v>
      </c>
      <c r="AY358" s="264" t="s">
        <v>137</v>
      </c>
    </row>
    <row r="359" spans="2:65" s="272" customFormat="1" ht="16.5" customHeight="1">
      <c r="B359" s="271"/>
      <c r="E359" s="273" t="s">
        <v>5</v>
      </c>
      <c r="F359" s="274" t="s">
        <v>147</v>
      </c>
      <c r="G359" s="275"/>
      <c r="H359" s="275"/>
      <c r="I359" s="275"/>
      <c r="K359" s="276">
        <v>10</v>
      </c>
      <c r="R359" s="277"/>
      <c r="T359" s="278"/>
      <c r="AA359" s="279"/>
      <c r="AT359" s="273" t="s">
        <v>145</v>
      </c>
      <c r="AU359" s="273" t="s">
        <v>97</v>
      </c>
      <c r="AV359" s="272" t="s">
        <v>142</v>
      </c>
      <c r="AW359" s="272" t="s">
        <v>33</v>
      </c>
      <c r="AX359" s="272" t="s">
        <v>86</v>
      </c>
      <c r="AY359" s="273" t="s">
        <v>137</v>
      </c>
    </row>
    <row r="360" spans="2:65" s="147" customFormat="1" ht="38.25" customHeight="1">
      <c r="B360" s="148"/>
      <c r="C360" s="243" t="s">
        <v>572</v>
      </c>
      <c r="D360" s="243" t="s">
        <v>138</v>
      </c>
      <c r="E360" s="244" t="s">
        <v>573</v>
      </c>
      <c r="F360" s="245" t="s">
        <v>574</v>
      </c>
      <c r="G360" s="245"/>
      <c r="H360" s="245"/>
      <c r="I360" s="245"/>
      <c r="J360" s="246" t="s">
        <v>284</v>
      </c>
      <c r="K360" s="247">
        <v>2</v>
      </c>
      <c r="L360" s="299">
        <v>0</v>
      </c>
      <c r="M360" s="299"/>
      <c r="N360" s="248">
        <f>ROUND(L360*K360,2)</f>
        <v>0</v>
      </c>
      <c r="O360" s="248"/>
      <c r="P360" s="248"/>
      <c r="Q360" s="248"/>
      <c r="R360" s="152"/>
      <c r="T360" s="249" t="s">
        <v>5</v>
      </c>
      <c r="U360" s="250" t="s">
        <v>43</v>
      </c>
      <c r="V360" s="251">
        <v>2</v>
      </c>
      <c r="W360" s="251">
        <f>V360*K360</f>
        <v>4</v>
      </c>
      <c r="X360" s="251">
        <v>1.5339999999999999E-2</v>
      </c>
      <c r="Y360" s="251">
        <f>X360*K360</f>
        <v>3.0679999999999999E-2</v>
      </c>
      <c r="Z360" s="251">
        <v>0</v>
      </c>
      <c r="AA360" s="252">
        <f>Z360*K360</f>
        <v>0</v>
      </c>
      <c r="AR360" s="135" t="s">
        <v>228</v>
      </c>
      <c r="AT360" s="135" t="s">
        <v>138</v>
      </c>
      <c r="AU360" s="135" t="s">
        <v>97</v>
      </c>
      <c r="AY360" s="135" t="s">
        <v>137</v>
      </c>
      <c r="BE360" s="253">
        <f>IF(U360="základní",N360,0)</f>
        <v>0</v>
      </c>
      <c r="BF360" s="253">
        <f>IF(U360="snížená",N360,0)</f>
        <v>0</v>
      </c>
      <c r="BG360" s="253">
        <f>IF(U360="zákl. přenesená",N360,0)</f>
        <v>0</v>
      </c>
      <c r="BH360" s="253">
        <f>IF(U360="sníž. přenesená",N360,0)</f>
        <v>0</v>
      </c>
      <c r="BI360" s="253">
        <f>IF(U360="nulová",N360,0)</f>
        <v>0</v>
      </c>
      <c r="BJ360" s="135" t="s">
        <v>86</v>
      </c>
      <c r="BK360" s="253">
        <f>ROUND(L360*K360,2)</f>
        <v>0</v>
      </c>
      <c r="BL360" s="135" t="s">
        <v>228</v>
      </c>
      <c r="BM360" s="135" t="s">
        <v>575</v>
      </c>
    </row>
    <row r="361" spans="2:65" s="147" customFormat="1" ht="38.25" customHeight="1">
      <c r="B361" s="148"/>
      <c r="C361" s="243" t="s">
        <v>576</v>
      </c>
      <c r="D361" s="243" t="s">
        <v>138</v>
      </c>
      <c r="E361" s="244" t="s">
        <v>577</v>
      </c>
      <c r="F361" s="245" t="s">
        <v>578</v>
      </c>
      <c r="G361" s="245"/>
      <c r="H361" s="245"/>
      <c r="I361" s="245"/>
      <c r="J361" s="246" t="s">
        <v>284</v>
      </c>
      <c r="K361" s="247">
        <v>11</v>
      </c>
      <c r="L361" s="299">
        <v>0</v>
      </c>
      <c r="M361" s="299"/>
      <c r="N361" s="248">
        <f>ROUND(L361*K361,2)</f>
        <v>0</v>
      </c>
      <c r="O361" s="248"/>
      <c r="P361" s="248"/>
      <c r="Q361" s="248"/>
      <c r="R361" s="152"/>
      <c r="T361" s="249" t="s">
        <v>5</v>
      </c>
      <c r="U361" s="250" t="s">
        <v>43</v>
      </c>
      <c r="V361" s="251">
        <v>0.33</v>
      </c>
      <c r="W361" s="251">
        <f>V361*K361</f>
        <v>3.6300000000000003</v>
      </c>
      <c r="X361" s="251">
        <v>5.1999999999999995E-4</v>
      </c>
      <c r="Y361" s="251">
        <f>X361*K361</f>
        <v>5.7199999999999994E-3</v>
      </c>
      <c r="Z361" s="251">
        <v>0</v>
      </c>
      <c r="AA361" s="252">
        <f>Z361*K361</f>
        <v>0</v>
      </c>
      <c r="AR361" s="135" t="s">
        <v>228</v>
      </c>
      <c r="AT361" s="135" t="s">
        <v>138</v>
      </c>
      <c r="AU361" s="135" t="s">
        <v>97</v>
      </c>
      <c r="AY361" s="135" t="s">
        <v>137</v>
      </c>
      <c r="BE361" s="253">
        <f>IF(U361="základní",N361,0)</f>
        <v>0</v>
      </c>
      <c r="BF361" s="253">
        <f>IF(U361="snížená",N361,0)</f>
        <v>0</v>
      </c>
      <c r="BG361" s="253">
        <f>IF(U361="zákl. přenesená",N361,0)</f>
        <v>0</v>
      </c>
      <c r="BH361" s="253">
        <f>IF(U361="sníž. přenesená",N361,0)</f>
        <v>0</v>
      </c>
      <c r="BI361" s="253">
        <f>IF(U361="nulová",N361,0)</f>
        <v>0</v>
      </c>
      <c r="BJ361" s="135" t="s">
        <v>86</v>
      </c>
      <c r="BK361" s="253">
        <f>ROUND(L361*K361,2)</f>
        <v>0</v>
      </c>
      <c r="BL361" s="135" t="s">
        <v>228</v>
      </c>
      <c r="BM361" s="135" t="s">
        <v>579</v>
      </c>
    </row>
    <row r="362" spans="2:65" s="263" customFormat="1" ht="16.5" customHeight="1">
      <c r="B362" s="262"/>
      <c r="E362" s="264" t="s">
        <v>5</v>
      </c>
      <c r="F362" s="282" t="s">
        <v>699</v>
      </c>
      <c r="G362" s="283"/>
      <c r="H362" s="283"/>
      <c r="I362" s="283"/>
      <c r="K362" s="267">
        <v>8</v>
      </c>
      <c r="R362" s="268"/>
      <c r="T362" s="269"/>
      <c r="AA362" s="270"/>
      <c r="AT362" s="264" t="s">
        <v>145</v>
      </c>
      <c r="AU362" s="264" t="s">
        <v>97</v>
      </c>
      <c r="AV362" s="263" t="s">
        <v>97</v>
      </c>
      <c r="AW362" s="263" t="s">
        <v>33</v>
      </c>
      <c r="AX362" s="263" t="s">
        <v>78</v>
      </c>
      <c r="AY362" s="264" t="s">
        <v>137</v>
      </c>
    </row>
    <row r="363" spans="2:65" s="263" customFormat="1" ht="16.5" customHeight="1">
      <c r="B363" s="262"/>
      <c r="E363" s="264" t="s">
        <v>5</v>
      </c>
      <c r="F363" s="265" t="s">
        <v>405</v>
      </c>
      <c r="G363" s="266"/>
      <c r="H363" s="266"/>
      <c r="I363" s="266"/>
      <c r="K363" s="267">
        <v>2</v>
      </c>
      <c r="R363" s="268"/>
      <c r="T363" s="269"/>
      <c r="AA363" s="270"/>
      <c r="AT363" s="264" t="s">
        <v>145</v>
      </c>
      <c r="AU363" s="264" t="s">
        <v>97</v>
      </c>
      <c r="AV363" s="263" t="s">
        <v>97</v>
      </c>
      <c r="AW363" s="263" t="s">
        <v>33</v>
      </c>
      <c r="AX363" s="263" t="s">
        <v>78</v>
      </c>
      <c r="AY363" s="264" t="s">
        <v>137</v>
      </c>
    </row>
    <row r="364" spans="2:65" s="263" customFormat="1" ht="16.5" customHeight="1">
      <c r="B364" s="262"/>
      <c r="E364" s="264" t="s">
        <v>5</v>
      </c>
      <c r="F364" s="265" t="s">
        <v>570</v>
      </c>
      <c r="G364" s="266"/>
      <c r="H364" s="266"/>
      <c r="I364" s="266"/>
      <c r="K364" s="267">
        <v>1</v>
      </c>
      <c r="R364" s="268"/>
      <c r="T364" s="269"/>
      <c r="AA364" s="270"/>
      <c r="AT364" s="264" t="s">
        <v>145</v>
      </c>
      <c r="AU364" s="264" t="s">
        <v>97</v>
      </c>
      <c r="AV364" s="263" t="s">
        <v>97</v>
      </c>
      <c r="AW364" s="263" t="s">
        <v>33</v>
      </c>
      <c r="AX364" s="263" t="s">
        <v>78</v>
      </c>
      <c r="AY364" s="264" t="s">
        <v>137</v>
      </c>
    </row>
    <row r="365" spans="2:65" s="272" customFormat="1" ht="16.5" customHeight="1">
      <c r="B365" s="271"/>
      <c r="E365" s="273" t="s">
        <v>5</v>
      </c>
      <c r="F365" s="274" t="s">
        <v>147</v>
      </c>
      <c r="G365" s="275"/>
      <c r="H365" s="275"/>
      <c r="I365" s="275"/>
      <c r="K365" s="276">
        <v>8</v>
      </c>
      <c r="R365" s="277"/>
      <c r="T365" s="278"/>
      <c r="AA365" s="279"/>
      <c r="AT365" s="273" t="s">
        <v>145</v>
      </c>
      <c r="AU365" s="273" t="s">
        <v>97</v>
      </c>
      <c r="AV365" s="272" t="s">
        <v>142</v>
      </c>
      <c r="AW365" s="272" t="s">
        <v>33</v>
      </c>
      <c r="AX365" s="272" t="s">
        <v>86</v>
      </c>
      <c r="AY365" s="273" t="s">
        <v>137</v>
      </c>
    </row>
    <row r="366" spans="2:65" s="147" customFormat="1" ht="25.5" customHeight="1">
      <c r="B366" s="148"/>
      <c r="C366" s="243" t="s">
        <v>580</v>
      </c>
      <c r="D366" s="243" t="s">
        <v>138</v>
      </c>
      <c r="E366" s="244" t="s">
        <v>581</v>
      </c>
      <c r="F366" s="245" t="s">
        <v>582</v>
      </c>
      <c r="G366" s="245"/>
      <c r="H366" s="245"/>
      <c r="I366" s="245"/>
      <c r="J366" s="246" t="s">
        <v>284</v>
      </c>
      <c r="K366" s="247">
        <v>4</v>
      </c>
      <c r="L366" s="299">
        <v>0</v>
      </c>
      <c r="M366" s="299"/>
      <c r="N366" s="248">
        <f>ROUND(L366*K366,2)</f>
        <v>0</v>
      </c>
      <c r="O366" s="248"/>
      <c r="P366" s="248"/>
      <c r="Q366" s="248"/>
      <c r="R366" s="152"/>
      <c r="T366" s="249" t="s">
        <v>5</v>
      </c>
      <c r="U366" s="250" t="s">
        <v>43</v>
      </c>
      <c r="V366" s="251">
        <v>0.33</v>
      </c>
      <c r="W366" s="251">
        <f>V366*K366</f>
        <v>1.32</v>
      </c>
      <c r="X366" s="251">
        <v>5.1999999999999995E-4</v>
      </c>
      <c r="Y366" s="251">
        <f>X366*K366</f>
        <v>2.0799999999999998E-3</v>
      </c>
      <c r="Z366" s="251">
        <v>0</v>
      </c>
      <c r="AA366" s="252">
        <f>Z366*K366</f>
        <v>0</v>
      </c>
      <c r="AR366" s="135" t="s">
        <v>228</v>
      </c>
      <c r="AT366" s="135" t="s">
        <v>138</v>
      </c>
      <c r="AU366" s="135" t="s">
        <v>97</v>
      </c>
      <c r="AY366" s="135" t="s">
        <v>137</v>
      </c>
      <c r="BE366" s="253">
        <f>IF(U366="základní",N366,0)</f>
        <v>0</v>
      </c>
      <c r="BF366" s="253">
        <f>IF(U366="snížená",N366,0)</f>
        <v>0</v>
      </c>
      <c r="BG366" s="253">
        <f>IF(U366="zákl. přenesená",N366,0)</f>
        <v>0</v>
      </c>
      <c r="BH366" s="253">
        <f>IF(U366="sníž. přenesená",N366,0)</f>
        <v>0</v>
      </c>
      <c r="BI366" s="253">
        <f>IF(U366="nulová",N366,0)</f>
        <v>0</v>
      </c>
      <c r="BJ366" s="135" t="s">
        <v>86</v>
      </c>
      <c r="BK366" s="253">
        <f>ROUND(L366*K366,2)</f>
        <v>0</v>
      </c>
      <c r="BL366" s="135" t="s">
        <v>228</v>
      </c>
      <c r="BM366" s="135" t="s">
        <v>583</v>
      </c>
    </row>
    <row r="367" spans="2:65" s="263" customFormat="1" ht="16.5" customHeight="1">
      <c r="B367" s="262"/>
      <c r="E367" s="264" t="s">
        <v>5</v>
      </c>
      <c r="F367" s="282" t="s">
        <v>584</v>
      </c>
      <c r="G367" s="283"/>
      <c r="H367" s="283"/>
      <c r="I367" s="283"/>
      <c r="K367" s="267">
        <v>4</v>
      </c>
      <c r="R367" s="268"/>
      <c r="T367" s="269"/>
      <c r="AA367" s="270"/>
      <c r="AT367" s="264" t="s">
        <v>145</v>
      </c>
      <c r="AU367" s="264" t="s">
        <v>97</v>
      </c>
      <c r="AV367" s="263" t="s">
        <v>97</v>
      </c>
      <c r="AW367" s="263" t="s">
        <v>33</v>
      </c>
      <c r="AX367" s="263" t="s">
        <v>78</v>
      </c>
      <c r="AY367" s="264" t="s">
        <v>137</v>
      </c>
    </row>
    <row r="368" spans="2:65" s="272" customFormat="1" ht="16.5" customHeight="1">
      <c r="B368" s="271"/>
      <c r="E368" s="273" t="s">
        <v>5</v>
      </c>
      <c r="F368" s="274" t="s">
        <v>147</v>
      </c>
      <c r="G368" s="275"/>
      <c r="H368" s="275"/>
      <c r="I368" s="275"/>
      <c r="K368" s="276">
        <v>4</v>
      </c>
      <c r="R368" s="277"/>
      <c r="T368" s="278"/>
      <c r="AA368" s="279"/>
      <c r="AT368" s="273" t="s">
        <v>145</v>
      </c>
      <c r="AU368" s="273" t="s">
        <v>97</v>
      </c>
      <c r="AV368" s="272" t="s">
        <v>142</v>
      </c>
      <c r="AW368" s="272" t="s">
        <v>33</v>
      </c>
      <c r="AX368" s="272" t="s">
        <v>86</v>
      </c>
      <c r="AY368" s="273" t="s">
        <v>137</v>
      </c>
    </row>
    <row r="369" spans="2:65" s="147" customFormat="1" ht="25.5" customHeight="1">
      <c r="B369" s="148"/>
      <c r="C369" s="243" t="s">
        <v>585</v>
      </c>
      <c r="D369" s="243" t="s">
        <v>138</v>
      </c>
      <c r="E369" s="244" t="s">
        <v>586</v>
      </c>
      <c r="F369" s="245" t="s">
        <v>587</v>
      </c>
      <c r="G369" s="245"/>
      <c r="H369" s="245"/>
      <c r="I369" s="245"/>
      <c r="J369" s="246" t="s">
        <v>284</v>
      </c>
      <c r="K369" s="247">
        <v>11</v>
      </c>
      <c r="L369" s="299">
        <v>0</v>
      </c>
      <c r="M369" s="299"/>
      <c r="N369" s="248">
        <f>ROUND(L369*K369,2)</f>
        <v>0</v>
      </c>
      <c r="O369" s="248"/>
      <c r="P369" s="248"/>
      <c r="Q369" s="248"/>
      <c r="R369" s="152"/>
      <c r="T369" s="249" t="s">
        <v>5</v>
      </c>
      <c r="U369" s="250" t="s">
        <v>43</v>
      </c>
      <c r="V369" s="251">
        <v>0.33</v>
      </c>
      <c r="W369" s="251">
        <f>V369*K369</f>
        <v>3.6300000000000003</v>
      </c>
      <c r="X369" s="251">
        <v>5.1999999999999995E-4</v>
      </c>
      <c r="Y369" s="251">
        <f>X369*K369</f>
        <v>5.7199999999999994E-3</v>
      </c>
      <c r="Z369" s="251">
        <v>0</v>
      </c>
      <c r="AA369" s="252">
        <f>Z369*K369</f>
        <v>0</v>
      </c>
      <c r="AR369" s="135" t="s">
        <v>228</v>
      </c>
      <c r="AT369" s="135" t="s">
        <v>138</v>
      </c>
      <c r="AU369" s="135" t="s">
        <v>97</v>
      </c>
      <c r="AY369" s="135" t="s">
        <v>137</v>
      </c>
      <c r="BE369" s="253">
        <f>IF(U369="základní",N369,0)</f>
        <v>0</v>
      </c>
      <c r="BF369" s="253">
        <f>IF(U369="snížená",N369,0)</f>
        <v>0</v>
      </c>
      <c r="BG369" s="253">
        <f>IF(U369="zákl. přenesená",N369,0)</f>
        <v>0</v>
      </c>
      <c r="BH369" s="253">
        <f>IF(U369="sníž. přenesená",N369,0)</f>
        <v>0</v>
      </c>
      <c r="BI369" s="253">
        <f>IF(U369="nulová",N369,0)</f>
        <v>0</v>
      </c>
      <c r="BJ369" s="135" t="s">
        <v>86</v>
      </c>
      <c r="BK369" s="253">
        <f>ROUND(L369*K369,2)</f>
        <v>0</v>
      </c>
      <c r="BL369" s="135" t="s">
        <v>228</v>
      </c>
      <c r="BM369" s="135" t="s">
        <v>588</v>
      </c>
    </row>
    <row r="370" spans="2:65" s="263" customFormat="1" ht="16.5" customHeight="1">
      <c r="B370" s="262"/>
      <c r="E370" s="264" t="s">
        <v>5</v>
      </c>
      <c r="F370" s="282" t="s">
        <v>699</v>
      </c>
      <c r="G370" s="283"/>
      <c r="H370" s="283"/>
      <c r="I370" s="283"/>
      <c r="K370" s="267">
        <v>8</v>
      </c>
      <c r="R370" s="268"/>
      <c r="T370" s="269"/>
      <c r="AA370" s="270"/>
      <c r="AT370" s="264" t="s">
        <v>145</v>
      </c>
      <c r="AU370" s="264" t="s">
        <v>97</v>
      </c>
      <c r="AV370" s="263" t="s">
        <v>97</v>
      </c>
      <c r="AW370" s="263" t="s">
        <v>33</v>
      </c>
      <c r="AX370" s="263" t="s">
        <v>78</v>
      </c>
      <c r="AY370" s="264" t="s">
        <v>137</v>
      </c>
    </row>
    <row r="371" spans="2:65" s="263" customFormat="1" ht="16.5" customHeight="1">
      <c r="B371" s="262"/>
      <c r="E371" s="264" t="s">
        <v>5</v>
      </c>
      <c r="F371" s="265" t="s">
        <v>405</v>
      </c>
      <c r="G371" s="266"/>
      <c r="H371" s="266"/>
      <c r="I371" s="266"/>
      <c r="K371" s="267">
        <v>2</v>
      </c>
      <c r="R371" s="268"/>
      <c r="T371" s="269"/>
      <c r="AA371" s="270"/>
      <c r="AT371" s="264" t="s">
        <v>145</v>
      </c>
      <c r="AU371" s="264" t="s">
        <v>97</v>
      </c>
      <c r="AV371" s="263" t="s">
        <v>97</v>
      </c>
      <c r="AW371" s="263" t="s">
        <v>33</v>
      </c>
      <c r="AX371" s="263" t="s">
        <v>78</v>
      </c>
      <c r="AY371" s="264" t="s">
        <v>137</v>
      </c>
    </row>
    <row r="372" spans="2:65" s="263" customFormat="1" ht="16.5" customHeight="1">
      <c r="B372" s="262"/>
      <c r="E372" s="264" t="s">
        <v>5</v>
      </c>
      <c r="F372" s="265" t="s">
        <v>570</v>
      </c>
      <c r="G372" s="266"/>
      <c r="H372" s="266"/>
      <c r="I372" s="266"/>
      <c r="K372" s="267">
        <v>1</v>
      </c>
      <c r="R372" s="268"/>
      <c r="T372" s="269"/>
      <c r="AA372" s="270"/>
      <c r="AT372" s="264" t="s">
        <v>145</v>
      </c>
      <c r="AU372" s="264" t="s">
        <v>97</v>
      </c>
      <c r="AV372" s="263" t="s">
        <v>97</v>
      </c>
      <c r="AW372" s="263" t="s">
        <v>33</v>
      </c>
      <c r="AX372" s="263" t="s">
        <v>78</v>
      </c>
      <c r="AY372" s="264" t="s">
        <v>137</v>
      </c>
    </row>
    <row r="373" spans="2:65" s="272" customFormat="1" ht="16.5" customHeight="1">
      <c r="B373" s="271"/>
      <c r="E373" s="273" t="s">
        <v>5</v>
      </c>
      <c r="F373" s="274" t="s">
        <v>147</v>
      </c>
      <c r="G373" s="275"/>
      <c r="H373" s="275"/>
      <c r="I373" s="275"/>
      <c r="K373" s="276">
        <v>8</v>
      </c>
      <c r="R373" s="277"/>
      <c r="T373" s="278"/>
      <c r="AA373" s="279"/>
      <c r="AT373" s="273" t="s">
        <v>145</v>
      </c>
      <c r="AU373" s="273" t="s">
        <v>97</v>
      </c>
      <c r="AV373" s="272" t="s">
        <v>142</v>
      </c>
      <c r="AW373" s="272" t="s">
        <v>33</v>
      </c>
      <c r="AX373" s="272" t="s">
        <v>86</v>
      </c>
      <c r="AY373" s="273" t="s">
        <v>137</v>
      </c>
    </row>
    <row r="374" spans="2:65" s="147" customFormat="1" ht="38.25" customHeight="1">
      <c r="B374" s="148"/>
      <c r="C374" s="243" t="s">
        <v>589</v>
      </c>
      <c r="D374" s="243" t="s">
        <v>138</v>
      </c>
      <c r="E374" s="244" t="s">
        <v>590</v>
      </c>
      <c r="F374" s="245" t="s">
        <v>591</v>
      </c>
      <c r="G374" s="245"/>
      <c r="H374" s="245"/>
      <c r="I374" s="245"/>
      <c r="J374" s="246" t="s">
        <v>284</v>
      </c>
      <c r="K374" s="247">
        <v>4</v>
      </c>
      <c r="L374" s="299">
        <v>0</v>
      </c>
      <c r="M374" s="299"/>
      <c r="N374" s="248">
        <f>ROUND(L374*K374,2)</f>
        <v>0</v>
      </c>
      <c r="O374" s="248"/>
      <c r="P374" s="248"/>
      <c r="Q374" s="248"/>
      <c r="R374" s="152"/>
      <c r="T374" s="249" t="s">
        <v>5</v>
      </c>
      <c r="U374" s="250" t="s">
        <v>43</v>
      </c>
      <c r="V374" s="251">
        <v>0.85</v>
      </c>
      <c r="W374" s="251">
        <f>V374*K374</f>
        <v>3.4</v>
      </c>
      <c r="X374" s="251">
        <v>4.9300000000000004E-3</v>
      </c>
      <c r="Y374" s="251">
        <f>X374*K374</f>
        <v>1.9720000000000001E-2</v>
      </c>
      <c r="Z374" s="251">
        <v>0</v>
      </c>
      <c r="AA374" s="252">
        <f>Z374*K374</f>
        <v>0</v>
      </c>
      <c r="AR374" s="135" t="s">
        <v>228</v>
      </c>
      <c r="AT374" s="135" t="s">
        <v>138</v>
      </c>
      <c r="AU374" s="135" t="s">
        <v>97</v>
      </c>
      <c r="AY374" s="135" t="s">
        <v>137</v>
      </c>
      <c r="BE374" s="253">
        <f>IF(U374="základní",N374,0)</f>
        <v>0</v>
      </c>
      <c r="BF374" s="253">
        <f>IF(U374="snížená",N374,0)</f>
        <v>0</v>
      </c>
      <c r="BG374" s="253">
        <f>IF(U374="zákl. přenesená",N374,0)</f>
        <v>0</v>
      </c>
      <c r="BH374" s="253">
        <f>IF(U374="sníž. přenesená",N374,0)</f>
        <v>0</v>
      </c>
      <c r="BI374" s="253">
        <f>IF(U374="nulová",N374,0)</f>
        <v>0</v>
      </c>
      <c r="BJ374" s="135" t="s">
        <v>86</v>
      </c>
      <c r="BK374" s="253">
        <f>ROUND(L374*K374,2)</f>
        <v>0</v>
      </c>
      <c r="BL374" s="135" t="s">
        <v>228</v>
      </c>
      <c r="BM374" s="135" t="s">
        <v>592</v>
      </c>
    </row>
    <row r="375" spans="2:65" s="263" customFormat="1" ht="16.5" customHeight="1">
      <c r="B375" s="262"/>
      <c r="E375" s="264" t="s">
        <v>5</v>
      </c>
      <c r="F375" s="282" t="s">
        <v>593</v>
      </c>
      <c r="G375" s="283"/>
      <c r="H375" s="283"/>
      <c r="I375" s="283"/>
      <c r="K375" s="267">
        <v>4</v>
      </c>
      <c r="R375" s="268"/>
      <c r="T375" s="269"/>
      <c r="AA375" s="270"/>
      <c r="AT375" s="264" t="s">
        <v>145</v>
      </c>
      <c r="AU375" s="264" t="s">
        <v>97</v>
      </c>
      <c r="AV375" s="263" t="s">
        <v>97</v>
      </c>
      <c r="AW375" s="263" t="s">
        <v>33</v>
      </c>
      <c r="AX375" s="263" t="s">
        <v>78</v>
      </c>
      <c r="AY375" s="264" t="s">
        <v>137</v>
      </c>
    </row>
    <row r="376" spans="2:65" s="272" customFormat="1" ht="16.5" customHeight="1">
      <c r="B376" s="271"/>
      <c r="E376" s="273" t="s">
        <v>5</v>
      </c>
      <c r="F376" s="274" t="s">
        <v>147</v>
      </c>
      <c r="G376" s="275"/>
      <c r="H376" s="275"/>
      <c r="I376" s="275"/>
      <c r="K376" s="276">
        <v>4</v>
      </c>
      <c r="R376" s="277"/>
      <c r="T376" s="278"/>
      <c r="AA376" s="279"/>
      <c r="AT376" s="273" t="s">
        <v>145</v>
      </c>
      <c r="AU376" s="273" t="s">
        <v>97</v>
      </c>
      <c r="AV376" s="272" t="s">
        <v>142</v>
      </c>
      <c r="AW376" s="272" t="s">
        <v>33</v>
      </c>
      <c r="AX376" s="272" t="s">
        <v>86</v>
      </c>
      <c r="AY376" s="273" t="s">
        <v>137</v>
      </c>
    </row>
    <row r="377" spans="2:65" s="147" customFormat="1" ht="25.5" customHeight="1">
      <c r="B377" s="148"/>
      <c r="C377" s="243" t="s">
        <v>594</v>
      </c>
      <c r="D377" s="243" t="s">
        <v>138</v>
      </c>
      <c r="E377" s="244" t="s">
        <v>595</v>
      </c>
      <c r="F377" s="245" t="s">
        <v>596</v>
      </c>
      <c r="G377" s="245"/>
      <c r="H377" s="245"/>
      <c r="I377" s="245"/>
      <c r="J377" s="246" t="s">
        <v>284</v>
      </c>
      <c r="K377" s="247">
        <v>2</v>
      </c>
      <c r="L377" s="299">
        <v>0</v>
      </c>
      <c r="M377" s="299"/>
      <c r="N377" s="248">
        <f>ROUND(L377*K377,2)</f>
        <v>0</v>
      </c>
      <c r="O377" s="248"/>
      <c r="P377" s="248"/>
      <c r="Q377" s="248"/>
      <c r="R377" s="152"/>
      <c r="T377" s="249" t="s">
        <v>5</v>
      </c>
      <c r="U377" s="250" t="s">
        <v>43</v>
      </c>
      <c r="V377" s="251">
        <v>1.5</v>
      </c>
      <c r="W377" s="251">
        <f>V377*K377</f>
        <v>3</v>
      </c>
      <c r="X377" s="251">
        <v>1.47E-2</v>
      </c>
      <c r="Y377" s="251">
        <f>X377*K377</f>
        <v>2.9399999999999999E-2</v>
      </c>
      <c r="Z377" s="251">
        <v>0</v>
      </c>
      <c r="AA377" s="252">
        <f>Z377*K377</f>
        <v>0</v>
      </c>
      <c r="AR377" s="135" t="s">
        <v>228</v>
      </c>
      <c r="AT377" s="135" t="s">
        <v>138</v>
      </c>
      <c r="AU377" s="135" t="s">
        <v>97</v>
      </c>
      <c r="AY377" s="135" t="s">
        <v>137</v>
      </c>
      <c r="BE377" s="253">
        <f>IF(U377="základní",N377,0)</f>
        <v>0</v>
      </c>
      <c r="BF377" s="253">
        <f>IF(U377="snížená",N377,0)</f>
        <v>0</v>
      </c>
      <c r="BG377" s="253">
        <f>IF(U377="zákl. přenesená",N377,0)</f>
        <v>0</v>
      </c>
      <c r="BH377" s="253">
        <f>IF(U377="sníž. přenesená",N377,0)</f>
        <v>0</v>
      </c>
      <c r="BI377" s="253">
        <f>IF(U377="nulová",N377,0)</f>
        <v>0</v>
      </c>
      <c r="BJ377" s="135" t="s">
        <v>86</v>
      </c>
      <c r="BK377" s="253">
        <f>ROUND(L377*K377,2)</f>
        <v>0</v>
      </c>
      <c r="BL377" s="135" t="s">
        <v>228</v>
      </c>
      <c r="BM377" s="135" t="s">
        <v>597</v>
      </c>
    </row>
    <row r="378" spans="2:65" s="147" customFormat="1" ht="25.5" customHeight="1">
      <c r="B378" s="148"/>
      <c r="C378" s="243" t="s">
        <v>598</v>
      </c>
      <c r="D378" s="243" t="s">
        <v>138</v>
      </c>
      <c r="E378" s="244" t="s">
        <v>599</v>
      </c>
      <c r="F378" s="245" t="s">
        <v>600</v>
      </c>
      <c r="G378" s="245"/>
      <c r="H378" s="245"/>
      <c r="I378" s="245"/>
      <c r="J378" s="246" t="s">
        <v>284</v>
      </c>
      <c r="K378" s="247">
        <v>22</v>
      </c>
      <c r="L378" s="299">
        <v>0</v>
      </c>
      <c r="M378" s="299"/>
      <c r="N378" s="248">
        <f>ROUND(L378*K378,2)</f>
        <v>0</v>
      </c>
      <c r="O378" s="248"/>
      <c r="P378" s="248"/>
      <c r="Q378" s="248"/>
      <c r="R378" s="152"/>
      <c r="T378" s="249" t="s">
        <v>5</v>
      </c>
      <c r="U378" s="250" t="s">
        <v>43</v>
      </c>
      <c r="V378" s="251">
        <v>0.22700000000000001</v>
      </c>
      <c r="W378" s="251">
        <f>V378*K378</f>
        <v>4.9939999999999998</v>
      </c>
      <c r="X378" s="251">
        <v>2.9999999999999997E-4</v>
      </c>
      <c r="Y378" s="251">
        <f>X378*K378</f>
        <v>6.5999999999999991E-3</v>
      </c>
      <c r="Z378" s="251">
        <v>0</v>
      </c>
      <c r="AA378" s="252">
        <f>Z378*K378</f>
        <v>0</v>
      </c>
      <c r="AR378" s="135" t="s">
        <v>228</v>
      </c>
      <c r="AT378" s="135" t="s">
        <v>138</v>
      </c>
      <c r="AU378" s="135" t="s">
        <v>97</v>
      </c>
      <c r="AY378" s="135" t="s">
        <v>137</v>
      </c>
      <c r="BE378" s="253">
        <f>IF(U378="základní",N378,0)</f>
        <v>0</v>
      </c>
      <c r="BF378" s="253">
        <f>IF(U378="snížená",N378,0)</f>
        <v>0</v>
      </c>
      <c r="BG378" s="253">
        <f>IF(U378="zákl. přenesená",N378,0)</f>
        <v>0</v>
      </c>
      <c r="BH378" s="253">
        <f>IF(U378="sníž. přenesená",N378,0)</f>
        <v>0</v>
      </c>
      <c r="BI378" s="253">
        <f>IF(U378="nulová",N378,0)</f>
        <v>0</v>
      </c>
      <c r="BJ378" s="135" t="s">
        <v>86</v>
      </c>
      <c r="BK378" s="253">
        <f>ROUND(L378*K378,2)</f>
        <v>0</v>
      </c>
      <c r="BL378" s="135" t="s">
        <v>228</v>
      </c>
      <c r="BM378" s="135" t="s">
        <v>601</v>
      </c>
    </row>
    <row r="379" spans="2:65" s="147" customFormat="1" ht="38.25" customHeight="1">
      <c r="B379" s="148"/>
      <c r="C379" s="243" t="s">
        <v>602</v>
      </c>
      <c r="D379" s="243" t="s">
        <v>138</v>
      </c>
      <c r="E379" s="244" t="s">
        <v>603</v>
      </c>
      <c r="F379" s="245" t="s">
        <v>604</v>
      </c>
      <c r="G379" s="245"/>
      <c r="H379" s="245"/>
      <c r="I379" s="245"/>
      <c r="J379" s="246" t="s">
        <v>284</v>
      </c>
      <c r="K379" s="247">
        <v>4</v>
      </c>
      <c r="L379" s="299">
        <v>0</v>
      </c>
      <c r="M379" s="299"/>
      <c r="N379" s="248">
        <f>ROUND(L379*K379,2)</f>
        <v>0</v>
      </c>
      <c r="O379" s="248"/>
      <c r="P379" s="248"/>
      <c r="Q379" s="248"/>
      <c r="R379" s="152"/>
      <c r="T379" s="249" t="s">
        <v>5</v>
      </c>
      <c r="U379" s="250" t="s">
        <v>43</v>
      </c>
      <c r="V379" s="251">
        <v>0.2</v>
      </c>
      <c r="W379" s="251">
        <f>V379*K379</f>
        <v>0.8</v>
      </c>
      <c r="X379" s="251">
        <v>1.9599999999999999E-3</v>
      </c>
      <c r="Y379" s="251">
        <f>X379*K379</f>
        <v>7.8399999999999997E-3</v>
      </c>
      <c r="Z379" s="251">
        <v>0</v>
      </c>
      <c r="AA379" s="252">
        <f>Z379*K379</f>
        <v>0</v>
      </c>
      <c r="AR379" s="135" t="s">
        <v>228</v>
      </c>
      <c r="AT379" s="135" t="s">
        <v>138</v>
      </c>
      <c r="AU379" s="135" t="s">
        <v>97</v>
      </c>
      <c r="AY379" s="135" t="s">
        <v>137</v>
      </c>
      <c r="BE379" s="253">
        <f>IF(U379="základní",N379,0)</f>
        <v>0</v>
      </c>
      <c r="BF379" s="253">
        <f>IF(U379="snížená",N379,0)</f>
        <v>0</v>
      </c>
      <c r="BG379" s="253">
        <f>IF(U379="zákl. přenesená",N379,0)</f>
        <v>0</v>
      </c>
      <c r="BH379" s="253">
        <f>IF(U379="sníž. přenesená",N379,0)</f>
        <v>0</v>
      </c>
      <c r="BI379" s="253">
        <f>IF(U379="nulová",N379,0)</f>
        <v>0</v>
      </c>
      <c r="BJ379" s="135" t="s">
        <v>86</v>
      </c>
      <c r="BK379" s="253">
        <f>ROUND(L379*K379,2)</f>
        <v>0</v>
      </c>
      <c r="BL379" s="135" t="s">
        <v>228</v>
      </c>
      <c r="BM379" s="135" t="s">
        <v>605</v>
      </c>
    </row>
    <row r="380" spans="2:65" s="263" customFormat="1" ht="16.5" customHeight="1">
      <c r="B380" s="262"/>
      <c r="E380" s="264" t="s">
        <v>5</v>
      </c>
      <c r="F380" s="282" t="s">
        <v>593</v>
      </c>
      <c r="G380" s="283"/>
      <c r="H380" s="283"/>
      <c r="I380" s="283"/>
      <c r="K380" s="267">
        <v>4</v>
      </c>
      <c r="R380" s="268"/>
      <c r="T380" s="269"/>
      <c r="AA380" s="270"/>
      <c r="AT380" s="264" t="s">
        <v>145</v>
      </c>
      <c r="AU380" s="264" t="s">
        <v>97</v>
      </c>
      <c r="AV380" s="263" t="s">
        <v>97</v>
      </c>
      <c r="AW380" s="263" t="s">
        <v>33</v>
      </c>
      <c r="AX380" s="263" t="s">
        <v>78</v>
      </c>
      <c r="AY380" s="264" t="s">
        <v>137</v>
      </c>
    </row>
    <row r="381" spans="2:65" s="272" customFormat="1" ht="16.5" customHeight="1">
      <c r="B381" s="271"/>
      <c r="E381" s="273" t="s">
        <v>5</v>
      </c>
      <c r="F381" s="274" t="s">
        <v>147</v>
      </c>
      <c r="G381" s="275"/>
      <c r="H381" s="275"/>
      <c r="I381" s="275"/>
      <c r="K381" s="276">
        <v>4</v>
      </c>
      <c r="R381" s="277"/>
      <c r="T381" s="278"/>
      <c r="AA381" s="279"/>
      <c r="AT381" s="273" t="s">
        <v>145</v>
      </c>
      <c r="AU381" s="273" t="s">
        <v>97</v>
      </c>
      <c r="AV381" s="272" t="s">
        <v>142</v>
      </c>
      <c r="AW381" s="272" t="s">
        <v>33</v>
      </c>
      <c r="AX381" s="272" t="s">
        <v>86</v>
      </c>
      <c r="AY381" s="273" t="s">
        <v>137</v>
      </c>
    </row>
    <row r="382" spans="2:65" s="147" customFormat="1" ht="38.25" customHeight="1">
      <c r="B382" s="148"/>
      <c r="C382" s="243" t="s">
        <v>606</v>
      </c>
      <c r="D382" s="243" t="s">
        <v>138</v>
      </c>
      <c r="E382" s="244" t="s">
        <v>607</v>
      </c>
      <c r="F382" s="245" t="s">
        <v>608</v>
      </c>
      <c r="G382" s="245"/>
      <c r="H382" s="245"/>
      <c r="I382" s="245"/>
      <c r="J382" s="246" t="s">
        <v>284</v>
      </c>
      <c r="K382" s="247">
        <v>2</v>
      </c>
      <c r="L382" s="299">
        <v>0</v>
      </c>
      <c r="M382" s="299"/>
      <c r="N382" s="248">
        <f>ROUND(L382*K382,2)</f>
        <v>0</v>
      </c>
      <c r="O382" s="248"/>
      <c r="P382" s="248"/>
      <c r="Q382" s="248"/>
      <c r="R382" s="152"/>
      <c r="T382" s="249" t="s">
        <v>5</v>
      </c>
      <c r="U382" s="250" t="s">
        <v>43</v>
      </c>
      <c r="V382" s="251">
        <v>0.2</v>
      </c>
      <c r="W382" s="251">
        <f>V382*K382</f>
        <v>0.4</v>
      </c>
      <c r="X382" s="251">
        <v>1.25E-3</v>
      </c>
      <c r="Y382" s="251">
        <f>X382*K382</f>
        <v>2.5000000000000001E-3</v>
      </c>
      <c r="Z382" s="251">
        <v>0</v>
      </c>
      <c r="AA382" s="252">
        <f>Z382*K382</f>
        <v>0</v>
      </c>
      <c r="AR382" s="135" t="s">
        <v>228</v>
      </c>
      <c r="AT382" s="135" t="s">
        <v>138</v>
      </c>
      <c r="AU382" s="135" t="s">
        <v>97</v>
      </c>
      <c r="AY382" s="135" t="s">
        <v>137</v>
      </c>
      <c r="BE382" s="253">
        <f>IF(U382="základní",N382,0)</f>
        <v>0</v>
      </c>
      <c r="BF382" s="253">
        <f>IF(U382="snížená",N382,0)</f>
        <v>0</v>
      </c>
      <c r="BG382" s="253">
        <f>IF(U382="zákl. přenesená",N382,0)</f>
        <v>0</v>
      </c>
      <c r="BH382" s="253">
        <f>IF(U382="sníž. přenesená",N382,0)</f>
        <v>0</v>
      </c>
      <c r="BI382" s="253">
        <f>IF(U382="nulová",N382,0)</f>
        <v>0</v>
      </c>
      <c r="BJ382" s="135" t="s">
        <v>86</v>
      </c>
      <c r="BK382" s="253">
        <f>ROUND(L382*K382,2)</f>
        <v>0</v>
      </c>
      <c r="BL382" s="135" t="s">
        <v>228</v>
      </c>
      <c r="BM382" s="135" t="s">
        <v>609</v>
      </c>
    </row>
    <row r="383" spans="2:65" s="263" customFormat="1" ht="16.5" customHeight="1">
      <c r="B383" s="262"/>
      <c r="E383" s="264" t="s">
        <v>5</v>
      </c>
      <c r="F383" s="282" t="s">
        <v>610</v>
      </c>
      <c r="G383" s="283"/>
      <c r="H383" s="283"/>
      <c r="I383" s="283"/>
      <c r="K383" s="267">
        <v>2</v>
      </c>
      <c r="R383" s="268"/>
      <c r="T383" s="269"/>
      <c r="AA383" s="270"/>
      <c r="AT383" s="264" t="s">
        <v>145</v>
      </c>
      <c r="AU383" s="264" t="s">
        <v>97</v>
      </c>
      <c r="AV383" s="263" t="s">
        <v>97</v>
      </c>
      <c r="AW383" s="263" t="s">
        <v>33</v>
      </c>
      <c r="AX383" s="263" t="s">
        <v>78</v>
      </c>
      <c r="AY383" s="264" t="s">
        <v>137</v>
      </c>
    </row>
    <row r="384" spans="2:65" s="272" customFormat="1" ht="16.5" customHeight="1">
      <c r="B384" s="271"/>
      <c r="E384" s="273" t="s">
        <v>5</v>
      </c>
      <c r="F384" s="274" t="s">
        <v>147</v>
      </c>
      <c r="G384" s="275"/>
      <c r="H384" s="275"/>
      <c r="I384" s="275"/>
      <c r="K384" s="276">
        <v>2</v>
      </c>
      <c r="R384" s="277"/>
      <c r="T384" s="278"/>
      <c r="AA384" s="279"/>
      <c r="AT384" s="273" t="s">
        <v>145</v>
      </c>
      <c r="AU384" s="273" t="s">
        <v>97</v>
      </c>
      <c r="AV384" s="272" t="s">
        <v>142</v>
      </c>
      <c r="AW384" s="272" t="s">
        <v>33</v>
      </c>
      <c r="AX384" s="272" t="s">
        <v>86</v>
      </c>
      <c r="AY384" s="273" t="s">
        <v>137</v>
      </c>
    </row>
    <row r="385" spans="2:65" s="147" customFormat="1" ht="38.25" customHeight="1">
      <c r="B385" s="148"/>
      <c r="C385" s="243" t="s">
        <v>611</v>
      </c>
      <c r="D385" s="243" t="s">
        <v>138</v>
      </c>
      <c r="E385" s="244" t="s">
        <v>612</v>
      </c>
      <c r="F385" s="245" t="s">
        <v>613</v>
      </c>
      <c r="G385" s="245"/>
      <c r="H385" s="245"/>
      <c r="I385" s="245"/>
      <c r="J385" s="246" t="s">
        <v>284</v>
      </c>
      <c r="K385" s="247">
        <v>12</v>
      </c>
      <c r="L385" s="299">
        <v>0</v>
      </c>
      <c r="M385" s="299"/>
      <c r="N385" s="248">
        <f>ROUND(L385*K385,2)</f>
        <v>0</v>
      </c>
      <c r="O385" s="248"/>
      <c r="P385" s="248"/>
      <c r="Q385" s="248"/>
      <c r="R385" s="152"/>
      <c r="T385" s="249" t="s">
        <v>5</v>
      </c>
      <c r="U385" s="250" t="s">
        <v>43</v>
      </c>
      <c r="V385" s="251">
        <v>0.2</v>
      </c>
      <c r="W385" s="251">
        <f>V385*K385</f>
        <v>2.4000000000000004</v>
      </c>
      <c r="X385" s="251">
        <v>1.5399999999999999E-3</v>
      </c>
      <c r="Y385" s="251">
        <f>X385*K385</f>
        <v>1.848E-2</v>
      </c>
      <c r="Z385" s="251">
        <v>0</v>
      </c>
      <c r="AA385" s="252">
        <f>Z385*K385</f>
        <v>0</v>
      </c>
      <c r="AR385" s="135" t="s">
        <v>228</v>
      </c>
      <c r="AT385" s="135" t="s">
        <v>138</v>
      </c>
      <c r="AU385" s="135" t="s">
        <v>97</v>
      </c>
      <c r="AY385" s="135" t="s">
        <v>137</v>
      </c>
      <c r="BE385" s="253">
        <f>IF(U385="základní",N385,0)</f>
        <v>0</v>
      </c>
      <c r="BF385" s="253">
        <f>IF(U385="snížená",N385,0)</f>
        <v>0</v>
      </c>
      <c r="BG385" s="253">
        <f>IF(U385="zákl. přenesená",N385,0)</f>
        <v>0</v>
      </c>
      <c r="BH385" s="253">
        <f>IF(U385="sníž. přenesená",N385,0)</f>
        <v>0</v>
      </c>
      <c r="BI385" s="253">
        <f>IF(U385="nulová",N385,0)</f>
        <v>0</v>
      </c>
      <c r="BJ385" s="135" t="s">
        <v>86</v>
      </c>
      <c r="BK385" s="253">
        <f>ROUND(L385*K385,2)</f>
        <v>0</v>
      </c>
      <c r="BL385" s="135" t="s">
        <v>228</v>
      </c>
      <c r="BM385" s="135" t="s">
        <v>614</v>
      </c>
    </row>
    <row r="386" spans="2:65" s="263" customFormat="1" ht="16.5" customHeight="1">
      <c r="B386" s="262"/>
      <c r="E386" s="264" t="s">
        <v>5</v>
      </c>
      <c r="F386" s="282" t="s">
        <v>699</v>
      </c>
      <c r="G386" s="283"/>
      <c r="H386" s="283"/>
      <c r="I386" s="283"/>
      <c r="K386" s="267">
        <v>8</v>
      </c>
      <c r="R386" s="268"/>
      <c r="T386" s="269"/>
      <c r="AA386" s="270"/>
      <c r="AT386" s="264" t="s">
        <v>145</v>
      </c>
      <c r="AU386" s="264" t="s">
        <v>97</v>
      </c>
      <c r="AV386" s="263" t="s">
        <v>97</v>
      </c>
      <c r="AW386" s="263" t="s">
        <v>33</v>
      </c>
      <c r="AX386" s="263" t="s">
        <v>78</v>
      </c>
      <c r="AY386" s="264" t="s">
        <v>137</v>
      </c>
    </row>
    <row r="387" spans="2:65" s="263" customFormat="1" ht="16.5" customHeight="1">
      <c r="B387" s="262"/>
      <c r="E387" s="264" t="s">
        <v>5</v>
      </c>
      <c r="F387" s="265" t="s">
        <v>405</v>
      </c>
      <c r="G387" s="266"/>
      <c r="H387" s="266"/>
      <c r="I387" s="266"/>
      <c r="K387" s="267">
        <v>2</v>
      </c>
      <c r="R387" s="268"/>
      <c r="T387" s="269"/>
      <c r="AA387" s="270"/>
      <c r="AT387" s="264" t="s">
        <v>145</v>
      </c>
      <c r="AU387" s="264" t="s">
        <v>97</v>
      </c>
      <c r="AV387" s="263" t="s">
        <v>97</v>
      </c>
      <c r="AW387" s="263" t="s">
        <v>33</v>
      </c>
      <c r="AX387" s="263" t="s">
        <v>78</v>
      </c>
      <c r="AY387" s="264" t="s">
        <v>137</v>
      </c>
    </row>
    <row r="388" spans="2:65" s="263" customFormat="1" ht="16.5" customHeight="1">
      <c r="B388" s="262"/>
      <c r="E388" s="264" t="s">
        <v>5</v>
      </c>
      <c r="F388" s="265" t="s">
        <v>571</v>
      </c>
      <c r="G388" s="266"/>
      <c r="H388" s="266"/>
      <c r="I388" s="266"/>
      <c r="K388" s="267">
        <v>2</v>
      </c>
      <c r="R388" s="268"/>
      <c r="T388" s="269"/>
      <c r="AA388" s="270"/>
      <c r="AT388" s="264" t="s">
        <v>145</v>
      </c>
      <c r="AU388" s="264" t="s">
        <v>97</v>
      </c>
      <c r="AV388" s="263" t="s">
        <v>97</v>
      </c>
      <c r="AW388" s="263" t="s">
        <v>33</v>
      </c>
      <c r="AX388" s="263" t="s">
        <v>78</v>
      </c>
      <c r="AY388" s="264" t="s">
        <v>137</v>
      </c>
    </row>
    <row r="389" spans="2:65" s="263" customFormat="1" ht="16.5" customHeight="1">
      <c r="B389" s="262"/>
      <c r="E389" s="264" t="s">
        <v>5</v>
      </c>
      <c r="F389" s="265" t="s">
        <v>5</v>
      </c>
      <c r="G389" s="266"/>
      <c r="H389" s="266"/>
      <c r="I389" s="266"/>
      <c r="K389" s="267">
        <v>0</v>
      </c>
      <c r="R389" s="268"/>
      <c r="T389" s="269"/>
      <c r="AA389" s="270"/>
      <c r="AT389" s="264" t="s">
        <v>145</v>
      </c>
      <c r="AU389" s="264" t="s">
        <v>97</v>
      </c>
      <c r="AV389" s="263" t="s">
        <v>97</v>
      </c>
      <c r="AW389" s="263" t="s">
        <v>33</v>
      </c>
      <c r="AX389" s="263" t="s">
        <v>78</v>
      </c>
      <c r="AY389" s="264" t="s">
        <v>137</v>
      </c>
    </row>
    <row r="390" spans="2:65" s="272" customFormat="1" ht="16.5" customHeight="1">
      <c r="B390" s="271"/>
      <c r="E390" s="273" t="s">
        <v>5</v>
      </c>
      <c r="F390" s="274" t="s">
        <v>147</v>
      </c>
      <c r="G390" s="275"/>
      <c r="H390" s="275"/>
      <c r="I390" s="275"/>
      <c r="K390" s="276">
        <v>9</v>
      </c>
      <c r="R390" s="277"/>
      <c r="T390" s="278"/>
      <c r="AA390" s="279"/>
      <c r="AT390" s="273" t="s">
        <v>145</v>
      </c>
      <c r="AU390" s="273" t="s">
        <v>97</v>
      </c>
      <c r="AV390" s="272" t="s">
        <v>142</v>
      </c>
      <c r="AW390" s="272" t="s">
        <v>33</v>
      </c>
      <c r="AX390" s="272" t="s">
        <v>86</v>
      </c>
      <c r="AY390" s="273" t="s">
        <v>137</v>
      </c>
    </row>
    <row r="391" spans="2:65" s="147" customFormat="1" ht="25.5" customHeight="1">
      <c r="B391" s="148"/>
      <c r="C391" s="243" t="s">
        <v>615</v>
      </c>
      <c r="D391" s="243" t="s">
        <v>138</v>
      </c>
      <c r="E391" s="244" t="s">
        <v>616</v>
      </c>
      <c r="F391" s="245" t="s">
        <v>617</v>
      </c>
      <c r="G391" s="245"/>
      <c r="H391" s="245"/>
      <c r="I391" s="245"/>
      <c r="J391" s="246" t="s">
        <v>284</v>
      </c>
      <c r="K391" s="247">
        <v>1</v>
      </c>
      <c r="L391" s="299">
        <v>0</v>
      </c>
      <c r="M391" s="299"/>
      <c r="N391" s="248">
        <f>ROUND(L391*K391,2)</f>
        <v>0</v>
      </c>
      <c r="O391" s="248"/>
      <c r="P391" s="248"/>
      <c r="Q391" s="248"/>
      <c r="R391" s="152"/>
      <c r="T391" s="249" t="s">
        <v>5</v>
      </c>
      <c r="U391" s="250" t="s">
        <v>43</v>
      </c>
      <c r="V391" s="251">
        <v>0.5</v>
      </c>
      <c r="W391" s="251">
        <f>V391*K391</f>
        <v>0.5</v>
      </c>
      <c r="X391" s="251">
        <v>2.5400000000000002E-3</v>
      </c>
      <c r="Y391" s="251">
        <f>X391*K391</f>
        <v>2.5400000000000002E-3</v>
      </c>
      <c r="Z391" s="251">
        <v>0</v>
      </c>
      <c r="AA391" s="252">
        <f>Z391*K391</f>
        <v>0</v>
      </c>
      <c r="AR391" s="135" t="s">
        <v>228</v>
      </c>
      <c r="AT391" s="135" t="s">
        <v>138</v>
      </c>
      <c r="AU391" s="135" t="s">
        <v>97</v>
      </c>
      <c r="AY391" s="135" t="s">
        <v>137</v>
      </c>
      <c r="BE391" s="253">
        <f>IF(U391="základní",N391,0)</f>
        <v>0</v>
      </c>
      <c r="BF391" s="253">
        <f>IF(U391="snížená",N391,0)</f>
        <v>0</v>
      </c>
      <c r="BG391" s="253">
        <f>IF(U391="zákl. přenesená",N391,0)</f>
        <v>0</v>
      </c>
      <c r="BH391" s="253">
        <f>IF(U391="sníž. přenesená",N391,0)</f>
        <v>0</v>
      </c>
      <c r="BI391" s="253">
        <f>IF(U391="nulová",N391,0)</f>
        <v>0</v>
      </c>
      <c r="BJ391" s="135" t="s">
        <v>86</v>
      </c>
      <c r="BK391" s="253">
        <f>ROUND(L391*K391,2)</f>
        <v>0</v>
      </c>
      <c r="BL391" s="135" t="s">
        <v>228</v>
      </c>
      <c r="BM391" s="135" t="s">
        <v>618</v>
      </c>
    </row>
    <row r="392" spans="2:65" s="263" customFormat="1" ht="16.5" customHeight="1">
      <c r="B392" s="262"/>
      <c r="E392" s="264" t="s">
        <v>5</v>
      </c>
      <c r="F392" s="282" t="s">
        <v>570</v>
      </c>
      <c r="G392" s="283"/>
      <c r="H392" s="283"/>
      <c r="I392" s="283"/>
      <c r="K392" s="267">
        <v>1</v>
      </c>
      <c r="R392" s="268"/>
      <c r="T392" s="269"/>
      <c r="AA392" s="270"/>
      <c r="AT392" s="264" t="s">
        <v>145</v>
      </c>
      <c r="AU392" s="264" t="s">
        <v>97</v>
      </c>
      <c r="AV392" s="263" t="s">
        <v>97</v>
      </c>
      <c r="AW392" s="263" t="s">
        <v>33</v>
      </c>
      <c r="AX392" s="263" t="s">
        <v>78</v>
      </c>
      <c r="AY392" s="264" t="s">
        <v>137</v>
      </c>
    </row>
    <row r="393" spans="2:65" s="272" customFormat="1" ht="16.5" customHeight="1">
      <c r="B393" s="271"/>
      <c r="E393" s="273" t="s">
        <v>5</v>
      </c>
      <c r="F393" s="274" t="s">
        <v>147</v>
      </c>
      <c r="G393" s="275"/>
      <c r="H393" s="275"/>
      <c r="I393" s="275"/>
      <c r="K393" s="276">
        <v>1</v>
      </c>
      <c r="R393" s="277"/>
      <c r="T393" s="278"/>
      <c r="AA393" s="279"/>
      <c r="AT393" s="273" t="s">
        <v>145</v>
      </c>
      <c r="AU393" s="273" t="s">
        <v>97</v>
      </c>
      <c r="AV393" s="272" t="s">
        <v>142</v>
      </c>
      <c r="AW393" s="272" t="s">
        <v>33</v>
      </c>
      <c r="AX393" s="272" t="s">
        <v>86</v>
      </c>
      <c r="AY393" s="273" t="s">
        <v>137</v>
      </c>
    </row>
    <row r="394" spans="2:65" s="147" customFormat="1" ht="16.5" customHeight="1">
      <c r="B394" s="148"/>
      <c r="C394" s="243" t="s">
        <v>619</v>
      </c>
      <c r="D394" s="243" t="s">
        <v>138</v>
      </c>
      <c r="E394" s="244" t="s">
        <v>620</v>
      </c>
      <c r="F394" s="245" t="s">
        <v>621</v>
      </c>
      <c r="G394" s="245"/>
      <c r="H394" s="245"/>
      <c r="I394" s="245"/>
      <c r="J394" s="246" t="s">
        <v>284</v>
      </c>
      <c r="K394" s="247">
        <v>2</v>
      </c>
      <c r="L394" s="299">
        <v>0</v>
      </c>
      <c r="M394" s="299"/>
      <c r="N394" s="248">
        <f>ROUND(L394*K394,2)</f>
        <v>0</v>
      </c>
      <c r="O394" s="248"/>
      <c r="P394" s="248"/>
      <c r="Q394" s="248"/>
      <c r="R394" s="152"/>
      <c r="T394" s="249" t="s">
        <v>5</v>
      </c>
      <c r="U394" s="250" t="s">
        <v>43</v>
      </c>
      <c r="V394" s="251">
        <v>0.2</v>
      </c>
      <c r="W394" s="251">
        <f>V394*K394</f>
        <v>0.4</v>
      </c>
      <c r="X394" s="251">
        <v>1.8400000000000001E-3</v>
      </c>
      <c r="Y394" s="251">
        <f>X394*K394</f>
        <v>3.6800000000000001E-3</v>
      </c>
      <c r="Z394" s="251">
        <v>0</v>
      </c>
      <c r="AA394" s="252">
        <f>Z394*K394</f>
        <v>0</v>
      </c>
      <c r="AR394" s="135" t="s">
        <v>228</v>
      </c>
      <c r="AT394" s="135" t="s">
        <v>138</v>
      </c>
      <c r="AU394" s="135" t="s">
        <v>97</v>
      </c>
      <c r="AY394" s="135" t="s">
        <v>137</v>
      </c>
      <c r="BE394" s="253">
        <f>IF(U394="základní",N394,0)</f>
        <v>0</v>
      </c>
      <c r="BF394" s="253">
        <f>IF(U394="snížená",N394,0)</f>
        <v>0</v>
      </c>
      <c r="BG394" s="253">
        <f>IF(U394="zákl. přenesená",N394,0)</f>
        <v>0</v>
      </c>
      <c r="BH394" s="253">
        <f>IF(U394="sníž. přenesená",N394,0)</f>
        <v>0</v>
      </c>
      <c r="BI394" s="253">
        <f>IF(U394="nulová",N394,0)</f>
        <v>0</v>
      </c>
      <c r="BJ394" s="135" t="s">
        <v>86</v>
      </c>
      <c r="BK394" s="253">
        <f>ROUND(L394*K394,2)</f>
        <v>0</v>
      </c>
      <c r="BL394" s="135" t="s">
        <v>228</v>
      </c>
      <c r="BM394" s="135" t="s">
        <v>622</v>
      </c>
    </row>
    <row r="395" spans="2:65" s="263" customFormat="1" ht="16.5" customHeight="1">
      <c r="B395" s="262"/>
      <c r="E395" s="264" t="s">
        <v>5</v>
      </c>
      <c r="F395" s="282" t="s">
        <v>400</v>
      </c>
      <c r="G395" s="283"/>
      <c r="H395" s="283"/>
      <c r="I395" s="283"/>
      <c r="K395" s="267">
        <v>2</v>
      </c>
      <c r="R395" s="268"/>
      <c r="T395" s="269"/>
      <c r="AA395" s="270"/>
      <c r="AT395" s="264" t="s">
        <v>145</v>
      </c>
      <c r="AU395" s="264" t="s">
        <v>97</v>
      </c>
      <c r="AV395" s="263" t="s">
        <v>97</v>
      </c>
      <c r="AW395" s="263" t="s">
        <v>33</v>
      </c>
      <c r="AX395" s="263" t="s">
        <v>78</v>
      </c>
      <c r="AY395" s="264" t="s">
        <v>137</v>
      </c>
    </row>
    <row r="396" spans="2:65" s="272" customFormat="1" ht="16.5" customHeight="1">
      <c r="B396" s="271"/>
      <c r="E396" s="273" t="s">
        <v>5</v>
      </c>
      <c r="F396" s="274" t="s">
        <v>147</v>
      </c>
      <c r="G396" s="275"/>
      <c r="H396" s="275"/>
      <c r="I396" s="275"/>
      <c r="K396" s="276">
        <v>2</v>
      </c>
      <c r="R396" s="277"/>
      <c r="T396" s="278"/>
      <c r="AA396" s="279"/>
      <c r="AT396" s="273" t="s">
        <v>145</v>
      </c>
      <c r="AU396" s="273" t="s">
        <v>97</v>
      </c>
      <c r="AV396" s="272" t="s">
        <v>142</v>
      </c>
      <c r="AW396" s="272" t="s">
        <v>33</v>
      </c>
      <c r="AX396" s="272" t="s">
        <v>86</v>
      </c>
      <c r="AY396" s="273" t="s">
        <v>137</v>
      </c>
    </row>
    <row r="397" spans="2:65" s="147" customFormat="1" ht="16.5" customHeight="1">
      <c r="B397" s="148"/>
      <c r="C397" s="243" t="s">
        <v>623</v>
      </c>
      <c r="D397" s="243" t="s">
        <v>138</v>
      </c>
      <c r="E397" s="244" t="s">
        <v>624</v>
      </c>
      <c r="F397" s="245" t="s">
        <v>625</v>
      </c>
      <c r="G397" s="245"/>
      <c r="H397" s="245"/>
      <c r="I397" s="245"/>
      <c r="J397" s="246" t="s">
        <v>302</v>
      </c>
      <c r="K397" s="247">
        <v>13</v>
      </c>
      <c r="L397" s="299">
        <v>0</v>
      </c>
      <c r="M397" s="299"/>
      <c r="N397" s="248">
        <f>ROUND(L397*K397,2)</f>
        <v>0</v>
      </c>
      <c r="O397" s="248"/>
      <c r="P397" s="248"/>
      <c r="Q397" s="248"/>
      <c r="R397" s="152"/>
      <c r="T397" s="249" t="s">
        <v>5</v>
      </c>
      <c r="U397" s="250" t="s">
        <v>43</v>
      </c>
      <c r="V397" s="251">
        <v>0.113</v>
      </c>
      <c r="W397" s="251">
        <f>V397*K397</f>
        <v>1.4690000000000001</v>
      </c>
      <c r="X397" s="251">
        <v>2.3000000000000001E-4</v>
      </c>
      <c r="Y397" s="251">
        <f>X397*K397</f>
        <v>2.99E-3</v>
      </c>
      <c r="Z397" s="251">
        <v>0</v>
      </c>
      <c r="AA397" s="252">
        <f>Z397*K397</f>
        <v>0</v>
      </c>
      <c r="AR397" s="135" t="s">
        <v>228</v>
      </c>
      <c r="AT397" s="135" t="s">
        <v>138</v>
      </c>
      <c r="AU397" s="135" t="s">
        <v>97</v>
      </c>
      <c r="AY397" s="135" t="s">
        <v>137</v>
      </c>
      <c r="BE397" s="253">
        <f>IF(U397="základní",N397,0)</f>
        <v>0</v>
      </c>
      <c r="BF397" s="253">
        <f>IF(U397="snížená",N397,0)</f>
        <v>0</v>
      </c>
      <c r="BG397" s="253">
        <f>IF(U397="zákl. přenesená",N397,0)</f>
        <v>0</v>
      </c>
      <c r="BH397" s="253">
        <f>IF(U397="sníž. přenesená",N397,0)</f>
        <v>0</v>
      </c>
      <c r="BI397" s="253">
        <f>IF(U397="nulová",N397,0)</f>
        <v>0</v>
      </c>
      <c r="BJ397" s="135" t="s">
        <v>86</v>
      </c>
      <c r="BK397" s="253">
        <f>ROUND(L397*K397,2)</f>
        <v>0</v>
      </c>
      <c r="BL397" s="135" t="s">
        <v>228</v>
      </c>
      <c r="BM397" s="135" t="s">
        <v>626</v>
      </c>
    </row>
    <row r="398" spans="2:65" s="263" customFormat="1" ht="16.5" customHeight="1">
      <c r="B398" s="262"/>
      <c r="E398" s="264" t="s">
        <v>5</v>
      </c>
      <c r="F398" s="282" t="s">
        <v>699</v>
      </c>
      <c r="G398" s="283"/>
      <c r="H398" s="283"/>
      <c r="I398" s="283"/>
      <c r="K398" s="267">
        <v>8</v>
      </c>
      <c r="R398" s="268"/>
      <c r="T398" s="269"/>
      <c r="AA398" s="270"/>
      <c r="AT398" s="264" t="s">
        <v>145</v>
      </c>
      <c r="AU398" s="264" t="s">
        <v>97</v>
      </c>
      <c r="AV398" s="263" t="s">
        <v>97</v>
      </c>
      <c r="AW398" s="263" t="s">
        <v>33</v>
      </c>
      <c r="AX398" s="263" t="s">
        <v>78</v>
      </c>
      <c r="AY398" s="264" t="s">
        <v>137</v>
      </c>
    </row>
    <row r="399" spans="2:65" s="263" customFormat="1" ht="16.5" customHeight="1">
      <c r="B399" s="262"/>
      <c r="E399" s="264" t="s">
        <v>5</v>
      </c>
      <c r="F399" s="265" t="s">
        <v>405</v>
      </c>
      <c r="G399" s="266"/>
      <c r="H399" s="266"/>
      <c r="I399" s="266"/>
      <c r="K399" s="267">
        <v>2</v>
      </c>
      <c r="R399" s="268"/>
      <c r="T399" s="269"/>
      <c r="AA399" s="270"/>
      <c r="AT399" s="264" t="s">
        <v>145</v>
      </c>
      <c r="AU399" s="264" t="s">
        <v>97</v>
      </c>
      <c r="AV399" s="263" t="s">
        <v>97</v>
      </c>
      <c r="AW399" s="263" t="s">
        <v>33</v>
      </c>
      <c r="AX399" s="263" t="s">
        <v>78</v>
      </c>
      <c r="AY399" s="264" t="s">
        <v>137</v>
      </c>
    </row>
    <row r="400" spans="2:65" s="263" customFormat="1" ht="16.5" customHeight="1">
      <c r="B400" s="262"/>
      <c r="E400" s="264" t="s">
        <v>5</v>
      </c>
      <c r="F400" s="265" t="s">
        <v>570</v>
      </c>
      <c r="G400" s="266"/>
      <c r="H400" s="266"/>
      <c r="I400" s="266"/>
      <c r="K400" s="267">
        <v>1</v>
      </c>
      <c r="R400" s="268"/>
      <c r="T400" s="269"/>
      <c r="AA400" s="270"/>
      <c r="AT400" s="264" t="s">
        <v>145</v>
      </c>
      <c r="AU400" s="264" t="s">
        <v>97</v>
      </c>
      <c r="AV400" s="263" t="s">
        <v>97</v>
      </c>
      <c r="AW400" s="263" t="s">
        <v>33</v>
      </c>
      <c r="AX400" s="263" t="s">
        <v>78</v>
      </c>
      <c r="AY400" s="264" t="s">
        <v>137</v>
      </c>
    </row>
    <row r="401" spans="2:65" s="263" customFormat="1" ht="16.5" customHeight="1">
      <c r="B401" s="262"/>
      <c r="E401" s="264" t="s">
        <v>5</v>
      </c>
      <c r="F401" s="265" t="s">
        <v>571</v>
      </c>
      <c r="G401" s="266"/>
      <c r="H401" s="266"/>
      <c r="I401" s="266"/>
      <c r="K401" s="267">
        <v>2</v>
      </c>
      <c r="R401" s="268"/>
      <c r="T401" s="269"/>
      <c r="AA401" s="270"/>
      <c r="AT401" s="264" t="s">
        <v>145</v>
      </c>
      <c r="AU401" s="264" t="s">
        <v>97</v>
      </c>
      <c r="AV401" s="263" t="s">
        <v>97</v>
      </c>
      <c r="AW401" s="263" t="s">
        <v>33</v>
      </c>
      <c r="AX401" s="263" t="s">
        <v>78</v>
      </c>
      <c r="AY401" s="264" t="s">
        <v>137</v>
      </c>
    </row>
    <row r="402" spans="2:65" s="272" customFormat="1" ht="16.5" customHeight="1">
      <c r="B402" s="271"/>
      <c r="E402" s="273" t="s">
        <v>5</v>
      </c>
      <c r="F402" s="274" t="s">
        <v>147</v>
      </c>
      <c r="G402" s="275"/>
      <c r="H402" s="275"/>
      <c r="I402" s="275"/>
      <c r="K402" s="276">
        <v>10</v>
      </c>
      <c r="R402" s="277"/>
      <c r="T402" s="278"/>
      <c r="AA402" s="279"/>
      <c r="AT402" s="273" t="s">
        <v>145</v>
      </c>
      <c r="AU402" s="273" t="s">
        <v>97</v>
      </c>
      <c r="AV402" s="272" t="s">
        <v>142</v>
      </c>
      <c r="AW402" s="272" t="s">
        <v>33</v>
      </c>
      <c r="AX402" s="272" t="s">
        <v>86</v>
      </c>
      <c r="AY402" s="273" t="s">
        <v>137</v>
      </c>
    </row>
    <row r="403" spans="2:65" s="147" customFormat="1" ht="16.5" customHeight="1">
      <c r="B403" s="148"/>
      <c r="C403" s="243" t="s">
        <v>627</v>
      </c>
      <c r="D403" s="243" t="s">
        <v>138</v>
      </c>
      <c r="E403" s="244" t="s">
        <v>628</v>
      </c>
      <c r="F403" s="245" t="s">
        <v>629</v>
      </c>
      <c r="G403" s="245"/>
      <c r="H403" s="245"/>
      <c r="I403" s="245"/>
      <c r="J403" s="246" t="s">
        <v>302</v>
      </c>
      <c r="K403" s="247">
        <v>4</v>
      </c>
      <c r="L403" s="299">
        <v>0</v>
      </c>
      <c r="M403" s="299"/>
      <c r="N403" s="248">
        <f>ROUND(L403*K403,2)</f>
        <v>0</v>
      </c>
      <c r="O403" s="248"/>
      <c r="P403" s="248"/>
      <c r="Q403" s="248"/>
      <c r="R403" s="152"/>
      <c r="T403" s="249" t="s">
        <v>5</v>
      </c>
      <c r="U403" s="250" t="s">
        <v>43</v>
      </c>
      <c r="V403" s="251">
        <v>0.113</v>
      </c>
      <c r="W403" s="251">
        <f>V403*K403</f>
        <v>0.45200000000000001</v>
      </c>
      <c r="X403" s="251">
        <v>2.7999999999999998E-4</v>
      </c>
      <c r="Y403" s="251">
        <f>X403*K403</f>
        <v>1.1199999999999999E-3</v>
      </c>
      <c r="Z403" s="251">
        <v>0</v>
      </c>
      <c r="AA403" s="252">
        <f>Z403*K403</f>
        <v>0</v>
      </c>
      <c r="AR403" s="135" t="s">
        <v>228</v>
      </c>
      <c r="AT403" s="135" t="s">
        <v>138</v>
      </c>
      <c r="AU403" s="135" t="s">
        <v>97</v>
      </c>
      <c r="AY403" s="135" t="s">
        <v>137</v>
      </c>
      <c r="BE403" s="253">
        <f>IF(U403="základní",N403,0)</f>
        <v>0</v>
      </c>
      <c r="BF403" s="253">
        <f>IF(U403="snížená",N403,0)</f>
        <v>0</v>
      </c>
      <c r="BG403" s="253">
        <f>IF(U403="zákl. přenesená",N403,0)</f>
        <v>0</v>
      </c>
      <c r="BH403" s="253">
        <f>IF(U403="sníž. přenesená",N403,0)</f>
        <v>0</v>
      </c>
      <c r="BI403" s="253">
        <f>IF(U403="nulová",N403,0)</f>
        <v>0</v>
      </c>
      <c r="BJ403" s="135" t="s">
        <v>86</v>
      </c>
      <c r="BK403" s="253">
        <f>ROUND(L403*K403,2)</f>
        <v>0</v>
      </c>
      <c r="BL403" s="135" t="s">
        <v>228</v>
      </c>
      <c r="BM403" s="135" t="s">
        <v>630</v>
      </c>
    </row>
    <row r="404" spans="2:65" s="147" customFormat="1" ht="16.5" customHeight="1">
      <c r="B404" s="148"/>
      <c r="C404" s="243" t="s">
        <v>631</v>
      </c>
      <c r="D404" s="243" t="s">
        <v>138</v>
      </c>
      <c r="E404" s="244" t="s">
        <v>632</v>
      </c>
      <c r="F404" s="245" t="s">
        <v>633</v>
      </c>
      <c r="G404" s="245"/>
      <c r="H404" s="245"/>
      <c r="I404" s="245"/>
      <c r="J404" s="246" t="s">
        <v>302</v>
      </c>
      <c r="K404" s="247">
        <v>8</v>
      </c>
      <c r="L404" s="299">
        <v>0</v>
      </c>
      <c r="M404" s="299"/>
      <c r="N404" s="248">
        <f>ROUND(L404*K404,2)</f>
        <v>0</v>
      </c>
      <c r="O404" s="248"/>
      <c r="P404" s="248"/>
      <c r="Q404" s="248"/>
      <c r="R404" s="152"/>
      <c r="T404" s="249" t="s">
        <v>5</v>
      </c>
      <c r="U404" s="250" t="s">
        <v>43</v>
      </c>
      <c r="V404" s="251">
        <v>2.1000000000000001E-2</v>
      </c>
      <c r="W404" s="251">
        <f>V404*K404</f>
        <v>0.16800000000000001</v>
      </c>
      <c r="X404" s="251">
        <v>6.9999999999999994E-5</v>
      </c>
      <c r="Y404" s="251">
        <f>X404*K404</f>
        <v>5.5999999999999995E-4</v>
      </c>
      <c r="Z404" s="251">
        <v>0</v>
      </c>
      <c r="AA404" s="252">
        <f>Z404*K404</f>
        <v>0</v>
      </c>
      <c r="AR404" s="135" t="s">
        <v>228</v>
      </c>
      <c r="AT404" s="135" t="s">
        <v>138</v>
      </c>
      <c r="AU404" s="135" t="s">
        <v>97</v>
      </c>
      <c r="AY404" s="135" t="s">
        <v>137</v>
      </c>
      <c r="BE404" s="253">
        <f>IF(U404="základní",N404,0)</f>
        <v>0</v>
      </c>
      <c r="BF404" s="253">
        <f>IF(U404="snížená",N404,0)</f>
        <v>0</v>
      </c>
      <c r="BG404" s="253">
        <f>IF(U404="zákl. přenesená",N404,0)</f>
        <v>0</v>
      </c>
      <c r="BH404" s="253">
        <f>IF(U404="sníž. přenesená",N404,0)</f>
        <v>0</v>
      </c>
      <c r="BI404" s="253">
        <f>IF(U404="nulová",N404,0)</f>
        <v>0</v>
      </c>
      <c r="BJ404" s="135" t="s">
        <v>86</v>
      </c>
      <c r="BK404" s="253">
        <f>ROUND(L404*K404,2)</f>
        <v>0</v>
      </c>
      <c r="BL404" s="135" t="s">
        <v>228</v>
      </c>
      <c r="BM404" s="135" t="s">
        <v>634</v>
      </c>
    </row>
    <row r="405" spans="2:65" s="147" customFormat="1" ht="16.5" customHeight="1">
      <c r="B405" s="148"/>
      <c r="C405" s="243" t="s">
        <v>635</v>
      </c>
      <c r="D405" s="243" t="s">
        <v>138</v>
      </c>
      <c r="E405" s="244" t="s">
        <v>636</v>
      </c>
      <c r="F405" s="245" t="s">
        <v>637</v>
      </c>
      <c r="G405" s="245"/>
      <c r="H405" s="245"/>
      <c r="I405" s="245"/>
      <c r="J405" s="246" t="s">
        <v>302</v>
      </c>
      <c r="K405" s="247">
        <v>5</v>
      </c>
      <c r="L405" s="299">
        <v>0</v>
      </c>
      <c r="M405" s="299"/>
      <c r="N405" s="248">
        <f>ROUND(L405*K405,2)</f>
        <v>0</v>
      </c>
      <c r="O405" s="248"/>
      <c r="P405" s="248"/>
      <c r="Q405" s="248"/>
      <c r="R405" s="152"/>
      <c r="T405" s="249" t="s">
        <v>5</v>
      </c>
      <c r="U405" s="250" t="s">
        <v>43</v>
      </c>
      <c r="V405" s="251">
        <v>2.1000000000000001E-2</v>
      </c>
      <c r="W405" s="251">
        <f>V405*K405</f>
        <v>0.10500000000000001</v>
      </c>
      <c r="X405" s="251">
        <v>9.0000000000000006E-5</v>
      </c>
      <c r="Y405" s="251">
        <f>X405*K405</f>
        <v>4.5000000000000004E-4</v>
      </c>
      <c r="Z405" s="251">
        <v>0</v>
      </c>
      <c r="AA405" s="252">
        <f>Z405*K405</f>
        <v>0</v>
      </c>
      <c r="AR405" s="135" t="s">
        <v>228</v>
      </c>
      <c r="AT405" s="135" t="s">
        <v>138</v>
      </c>
      <c r="AU405" s="135" t="s">
        <v>97</v>
      </c>
      <c r="AY405" s="135" t="s">
        <v>137</v>
      </c>
      <c r="BE405" s="253">
        <f>IF(U405="základní",N405,0)</f>
        <v>0</v>
      </c>
      <c r="BF405" s="253">
        <f>IF(U405="snížená",N405,0)</f>
        <v>0</v>
      </c>
      <c r="BG405" s="253">
        <f>IF(U405="zákl. přenesená",N405,0)</f>
        <v>0</v>
      </c>
      <c r="BH405" s="253">
        <f>IF(U405="sníž. přenesená",N405,0)</f>
        <v>0</v>
      </c>
      <c r="BI405" s="253">
        <f>IF(U405="nulová",N405,0)</f>
        <v>0</v>
      </c>
      <c r="BJ405" s="135" t="s">
        <v>86</v>
      </c>
      <c r="BK405" s="253">
        <f>ROUND(L405*K405,2)</f>
        <v>0</v>
      </c>
      <c r="BL405" s="135" t="s">
        <v>228</v>
      </c>
      <c r="BM405" s="135" t="s">
        <v>638</v>
      </c>
    </row>
    <row r="406" spans="2:65" s="147" customFormat="1" ht="16.5" customHeight="1">
      <c r="B406" s="148"/>
      <c r="C406" s="243" t="s">
        <v>639</v>
      </c>
      <c r="D406" s="243" t="s">
        <v>138</v>
      </c>
      <c r="E406" s="244" t="s">
        <v>640</v>
      </c>
      <c r="F406" s="245" t="s">
        <v>641</v>
      </c>
      <c r="G406" s="245"/>
      <c r="H406" s="245"/>
      <c r="I406" s="245"/>
      <c r="J406" s="246" t="s">
        <v>302</v>
      </c>
      <c r="K406" s="247">
        <v>7</v>
      </c>
      <c r="L406" s="299">
        <v>0</v>
      </c>
      <c r="M406" s="299"/>
      <c r="N406" s="248">
        <f>ROUND(L406*K406,2)</f>
        <v>0</v>
      </c>
      <c r="O406" s="248"/>
      <c r="P406" s="248"/>
      <c r="Q406" s="248"/>
      <c r="R406" s="152"/>
      <c r="T406" s="249" t="s">
        <v>5</v>
      </c>
      <c r="U406" s="250" t="s">
        <v>43</v>
      </c>
      <c r="V406" s="251">
        <v>2.1000000000000001E-2</v>
      </c>
      <c r="W406" s="251">
        <f>V406*K406</f>
        <v>0.14700000000000002</v>
      </c>
      <c r="X406" s="251">
        <v>3.1E-4</v>
      </c>
      <c r="Y406" s="251">
        <f>X406*K406</f>
        <v>2.1700000000000001E-3</v>
      </c>
      <c r="Z406" s="251">
        <v>0</v>
      </c>
      <c r="AA406" s="252">
        <f>Z406*K406</f>
        <v>0</v>
      </c>
      <c r="AR406" s="135" t="s">
        <v>228</v>
      </c>
      <c r="AT406" s="135" t="s">
        <v>138</v>
      </c>
      <c r="AU406" s="135" t="s">
        <v>97</v>
      </c>
      <c r="AY406" s="135" t="s">
        <v>137</v>
      </c>
      <c r="BE406" s="253">
        <f>IF(U406="základní",N406,0)</f>
        <v>0</v>
      </c>
      <c r="BF406" s="253">
        <f>IF(U406="snížená",N406,0)</f>
        <v>0</v>
      </c>
      <c r="BG406" s="253">
        <f>IF(U406="zákl. přenesená",N406,0)</f>
        <v>0</v>
      </c>
      <c r="BH406" s="253">
        <f>IF(U406="sníž. přenesená",N406,0)</f>
        <v>0</v>
      </c>
      <c r="BI406" s="253">
        <f>IF(U406="nulová",N406,0)</f>
        <v>0</v>
      </c>
      <c r="BJ406" s="135" t="s">
        <v>86</v>
      </c>
      <c r="BK406" s="253">
        <f>ROUND(L406*K406,2)</f>
        <v>0</v>
      </c>
      <c r="BL406" s="135" t="s">
        <v>228</v>
      </c>
      <c r="BM406" s="135" t="s">
        <v>642</v>
      </c>
    </row>
    <row r="407" spans="2:65" s="147" customFormat="1" ht="16.5" customHeight="1">
      <c r="B407" s="148"/>
      <c r="C407" s="243" t="s">
        <v>643</v>
      </c>
      <c r="D407" s="243" t="s">
        <v>138</v>
      </c>
      <c r="E407" s="244" t="s">
        <v>644</v>
      </c>
      <c r="F407" s="245" t="s">
        <v>645</v>
      </c>
      <c r="G407" s="245"/>
      <c r="H407" s="245"/>
      <c r="I407" s="245"/>
      <c r="J407" s="246" t="s">
        <v>284</v>
      </c>
      <c r="K407" s="247">
        <v>13</v>
      </c>
      <c r="L407" s="299">
        <v>0</v>
      </c>
      <c r="M407" s="299"/>
      <c r="N407" s="248">
        <f>ROUND(L407*K407,2)</f>
        <v>0</v>
      </c>
      <c r="O407" s="248"/>
      <c r="P407" s="248"/>
      <c r="Q407" s="248"/>
      <c r="R407" s="152"/>
      <c r="T407" s="249" t="s">
        <v>5</v>
      </c>
      <c r="U407" s="250" t="s">
        <v>43</v>
      </c>
      <c r="V407" s="251">
        <v>0.33</v>
      </c>
      <c r="W407" s="251">
        <f>V407*K407</f>
        <v>4.29</v>
      </c>
      <c r="X407" s="251">
        <v>5.1999999999999995E-4</v>
      </c>
      <c r="Y407" s="251">
        <f>X407*K407</f>
        <v>6.7599999999999995E-3</v>
      </c>
      <c r="Z407" s="251">
        <v>0</v>
      </c>
      <c r="AA407" s="252">
        <f>Z407*K407</f>
        <v>0</v>
      </c>
      <c r="AR407" s="135" t="s">
        <v>228</v>
      </c>
      <c r="AT407" s="135" t="s">
        <v>138</v>
      </c>
      <c r="AU407" s="135" t="s">
        <v>97</v>
      </c>
      <c r="AY407" s="135" t="s">
        <v>137</v>
      </c>
      <c r="BE407" s="253">
        <f>IF(U407="základní",N407,0)</f>
        <v>0</v>
      </c>
      <c r="BF407" s="253">
        <f>IF(U407="snížená",N407,0)</f>
        <v>0</v>
      </c>
      <c r="BG407" s="253">
        <f>IF(U407="zákl. přenesená",N407,0)</f>
        <v>0</v>
      </c>
      <c r="BH407" s="253">
        <f>IF(U407="sníž. přenesená",N407,0)</f>
        <v>0</v>
      </c>
      <c r="BI407" s="253">
        <f>IF(U407="nulová",N407,0)</f>
        <v>0</v>
      </c>
      <c r="BJ407" s="135" t="s">
        <v>86</v>
      </c>
      <c r="BK407" s="253">
        <f>ROUND(L407*K407,2)</f>
        <v>0</v>
      </c>
      <c r="BL407" s="135" t="s">
        <v>228</v>
      </c>
      <c r="BM407" s="135" t="s">
        <v>646</v>
      </c>
    </row>
    <row r="408" spans="2:65" s="263" customFormat="1" ht="16.5" customHeight="1">
      <c r="B408" s="262"/>
      <c r="E408" s="264" t="s">
        <v>5</v>
      </c>
      <c r="F408" s="282" t="s">
        <v>699</v>
      </c>
      <c r="G408" s="283"/>
      <c r="H408" s="283"/>
      <c r="I408" s="283"/>
      <c r="K408" s="267">
        <v>8</v>
      </c>
      <c r="R408" s="268"/>
      <c r="T408" s="269"/>
      <c r="AA408" s="270"/>
      <c r="AT408" s="264" t="s">
        <v>145</v>
      </c>
      <c r="AU408" s="264" t="s">
        <v>97</v>
      </c>
      <c r="AV408" s="263" t="s">
        <v>97</v>
      </c>
      <c r="AW408" s="263" t="s">
        <v>33</v>
      </c>
      <c r="AX408" s="263" t="s">
        <v>78</v>
      </c>
      <c r="AY408" s="264" t="s">
        <v>137</v>
      </c>
    </row>
    <row r="409" spans="2:65" s="263" customFormat="1" ht="16.5" customHeight="1">
      <c r="B409" s="262"/>
      <c r="E409" s="264" t="s">
        <v>5</v>
      </c>
      <c r="F409" s="265" t="s">
        <v>405</v>
      </c>
      <c r="G409" s="266"/>
      <c r="H409" s="266"/>
      <c r="I409" s="266"/>
      <c r="K409" s="267">
        <v>2</v>
      </c>
      <c r="R409" s="268"/>
      <c r="T409" s="269"/>
      <c r="AA409" s="270"/>
      <c r="AT409" s="264" t="s">
        <v>145</v>
      </c>
      <c r="AU409" s="264" t="s">
        <v>97</v>
      </c>
      <c r="AV409" s="263" t="s">
        <v>97</v>
      </c>
      <c r="AW409" s="263" t="s">
        <v>33</v>
      </c>
      <c r="AX409" s="263" t="s">
        <v>78</v>
      </c>
      <c r="AY409" s="264" t="s">
        <v>137</v>
      </c>
    </row>
    <row r="410" spans="2:65" s="263" customFormat="1" ht="16.5" customHeight="1">
      <c r="B410" s="262"/>
      <c r="E410" s="264" t="s">
        <v>5</v>
      </c>
      <c r="F410" s="265" t="s">
        <v>570</v>
      </c>
      <c r="G410" s="266"/>
      <c r="H410" s="266"/>
      <c r="I410" s="266"/>
      <c r="K410" s="267">
        <v>1</v>
      </c>
      <c r="R410" s="268"/>
      <c r="T410" s="269"/>
      <c r="AA410" s="270"/>
      <c r="AT410" s="264" t="s">
        <v>145</v>
      </c>
      <c r="AU410" s="264" t="s">
        <v>97</v>
      </c>
      <c r="AV410" s="263" t="s">
        <v>97</v>
      </c>
      <c r="AW410" s="263" t="s">
        <v>33</v>
      </c>
      <c r="AX410" s="263" t="s">
        <v>78</v>
      </c>
      <c r="AY410" s="264" t="s">
        <v>137</v>
      </c>
    </row>
    <row r="411" spans="2:65" s="263" customFormat="1" ht="16.5" customHeight="1">
      <c r="B411" s="262"/>
      <c r="E411" s="264" t="s">
        <v>5</v>
      </c>
      <c r="F411" s="265" t="s">
        <v>571</v>
      </c>
      <c r="G411" s="266"/>
      <c r="H411" s="266"/>
      <c r="I411" s="266"/>
      <c r="K411" s="267">
        <v>2</v>
      </c>
      <c r="R411" s="268"/>
      <c r="T411" s="269"/>
      <c r="AA411" s="270"/>
      <c r="AT411" s="264" t="s">
        <v>145</v>
      </c>
      <c r="AU411" s="264" t="s">
        <v>97</v>
      </c>
      <c r="AV411" s="263" t="s">
        <v>97</v>
      </c>
      <c r="AW411" s="263" t="s">
        <v>33</v>
      </c>
      <c r="AX411" s="263" t="s">
        <v>78</v>
      </c>
      <c r="AY411" s="264" t="s">
        <v>137</v>
      </c>
    </row>
    <row r="412" spans="2:65" s="272" customFormat="1" ht="16.5" customHeight="1">
      <c r="B412" s="271"/>
      <c r="E412" s="273" t="s">
        <v>5</v>
      </c>
      <c r="F412" s="274" t="s">
        <v>147</v>
      </c>
      <c r="G412" s="275"/>
      <c r="H412" s="275"/>
      <c r="I412" s="275"/>
      <c r="K412" s="276">
        <v>10</v>
      </c>
      <c r="R412" s="277"/>
      <c r="T412" s="278"/>
      <c r="AA412" s="279"/>
      <c r="AT412" s="273" t="s">
        <v>145</v>
      </c>
      <c r="AU412" s="273" t="s">
        <v>97</v>
      </c>
      <c r="AV412" s="272" t="s">
        <v>142</v>
      </c>
      <c r="AW412" s="272" t="s">
        <v>33</v>
      </c>
      <c r="AX412" s="272" t="s">
        <v>86</v>
      </c>
      <c r="AY412" s="273" t="s">
        <v>137</v>
      </c>
    </row>
    <row r="413" spans="2:65" s="147" customFormat="1" ht="16.5" customHeight="1">
      <c r="B413" s="148"/>
      <c r="C413" s="243" t="s">
        <v>647</v>
      </c>
      <c r="D413" s="243" t="s">
        <v>138</v>
      </c>
      <c r="E413" s="244" t="s">
        <v>648</v>
      </c>
      <c r="F413" s="245" t="s">
        <v>649</v>
      </c>
      <c r="G413" s="245"/>
      <c r="H413" s="245"/>
      <c r="I413" s="245"/>
      <c r="J413" s="246" t="s">
        <v>284</v>
      </c>
      <c r="K413" s="247">
        <v>13</v>
      </c>
      <c r="L413" s="299">
        <v>0</v>
      </c>
      <c r="M413" s="299"/>
      <c r="N413" s="248">
        <f>ROUND(L413*K413,2)</f>
        <v>0</v>
      </c>
      <c r="O413" s="248"/>
      <c r="P413" s="248"/>
      <c r="Q413" s="248"/>
      <c r="R413" s="152"/>
      <c r="T413" s="249" t="s">
        <v>5</v>
      </c>
      <c r="U413" s="250" t="s">
        <v>43</v>
      </c>
      <c r="V413" s="251">
        <v>0.33</v>
      </c>
      <c r="W413" s="251">
        <f>V413*K413</f>
        <v>4.29</v>
      </c>
      <c r="X413" s="251">
        <v>5.1999999999999995E-4</v>
      </c>
      <c r="Y413" s="251">
        <f>X413*K413</f>
        <v>6.7599999999999995E-3</v>
      </c>
      <c r="Z413" s="251">
        <v>0</v>
      </c>
      <c r="AA413" s="252">
        <f>Z413*K413</f>
        <v>0</v>
      </c>
      <c r="AR413" s="135" t="s">
        <v>228</v>
      </c>
      <c r="AT413" s="135" t="s">
        <v>138</v>
      </c>
      <c r="AU413" s="135" t="s">
        <v>97</v>
      </c>
      <c r="AY413" s="135" t="s">
        <v>137</v>
      </c>
      <c r="BE413" s="253">
        <f>IF(U413="základní",N413,0)</f>
        <v>0</v>
      </c>
      <c r="BF413" s="253">
        <f>IF(U413="snížená",N413,0)</f>
        <v>0</v>
      </c>
      <c r="BG413" s="253">
        <f>IF(U413="zákl. přenesená",N413,0)</f>
        <v>0</v>
      </c>
      <c r="BH413" s="253">
        <f>IF(U413="sníž. přenesená",N413,0)</f>
        <v>0</v>
      </c>
      <c r="BI413" s="253">
        <f>IF(U413="nulová",N413,0)</f>
        <v>0</v>
      </c>
      <c r="BJ413" s="135" t="s">
        <v>86</v>
      </c>
      <c r="BK413" s="253">
        <f>ROUND(L413*K413,2)</f>
        <v>0</v>
      </c>
      <c r="BL413" s="135" t="s">
        <v>228</v>
      </c>
      <c r="BM413" s="135" t="s">
        <v>650</v>
      </c>
    </row>
    <row r="414" spans="2:65" s="263" customFormat="1" ht="16.5" customHeight="1">
      <c r="B414" s="262"/>
      <c r="E414" s="264" t="s">
        <v>5</v>
      </c>
      <c r="F414" s="282" t="s">
        <v>699</v>
      </c>
      <c r="G414" s="283"/>
      <c r="H414" s="283"/>
      <c r="I414" s="283"/>
      <c r="K414" s="267">
        <v>8</v>
      </c>
      <c r="R414" s="268"/>
      <c r="T414" s="269"/>
      <c r="AA414" s="270"/>
      <c r="AT414" s="264" t="s">
        <v>145</v>
      </c>
      <c r="AU414" s="264" t="s">
        <v>97</v>
      </c>
      <c r="AV414" s="263" t="s">
        <v>97</v>
      </c>
      <c r="AW414" s="263" t="s">
        <v>33</v>
      </c>
      <c r="AX414" s="263" t="s">
        <v>78</v>
      </c>
      <c r="AY414" s="264" t="s">
        <v>137</v>
      </c>
    </row>
    <row r="415" spans="2:65" s="263" customFormat="1" ht="16.5" customHeight="1">
      <c r="B415" s="262"/>
      <c r="E415" s="264" t="s">
        <v>5</v>
      </c>
      <c r="F415" s="265" t="s">
        <v>405</v>
      </c>
      <c r="G415" s="266"/>
      <c r="H415" s="266"/>
      <c r="I415" s="266"/>
      <c r="K415" s="267">
        <v>2</v>
      </c>
      <c r="R415" s="268"/>
      <c r="T415" s="269"/>
      <c r="AA415" s="270"/>
      <c r="AT415" s="264" t="s">
        <v>145</v>
      </c>
      <c r="AU415" s="264" t="s">
        <v>97</v>
      </c>
      <c r="AV415" s="263" t="s">
        <v>97</v>
      </c>
      <c r="AW415" s="263" t="s">
        <v>33</v>
      </c>
      <c r="AX415" s="263" t="s">
        <v>78</v>
      </c>
      <c r="AY415" s="264" t="s">
        <v>137</v>
      </c>
    </row>
    <row r="416" spans="2:65" s="263" customFormat="1" ht="16.5" customHeight="1">
      <c r="B416" s="262"/>
      <c r="E416" s="264" t="s">
        <v>5</v>
      </c>
      <c r="F416" s="265" t="s">
        <v>570</v>
      </c>
      <c r="G416" s="266"/>
      <c r="H416" s="266"/>
      <c r="I416" s="266"/>
      <c r="K416" s="267">
        <v>1</v>
      </c>
      <c r="R416" s="268"/>
      <c r="T416" s="269"/>
      <c r="AA416" s="270"/>
      <c r="AT416" s="264" t="s">
        <v>145</v>
      </c>
      <c r="AU416" s="264" t="s">
        <v>97</v>
      </c>
      <c r="AV416" s="263" t="s">
        <v>97</v>
      </c>
      <c r="AW416" s="263" t="s">
        <v>33</v>
      </c>
      <c r="AX416" s="263" t="s">
        <v>78</v>
      </c>
      <c r="AY416" s="264" t="s">
        <v>137</v>
      </c>
    </row>
    <row r="417" spans="2:65" s="263" customFormat="1" ht="16.5" customHeight="1">
      <c r="B417" s="262"/>
      <c r="E417" s="264" t="s">
        <v>5</v>
      </c>
      <c r="F417" s="265" t="s">
        <v>571</v>
      </c>
      <c r="G417" s="266"/>
      <c r="H417" s="266"/>
      <c r="I417" s="266"/>
      <c r="K417" s="267">
        <v>2</v>
      </c>
      <c r="R417" s="268"/>
      <c r="T417" s="269"/>
      <c r="AA417" s="270"/>
      <c r="AT417" s="264" t="s">
        <v>145</v>
      </c>
      <c r="AU417" s="264" t="s">
        <v>97</v>
      </c>
      <c r="AV417" s="263" t="s">
        <v>97</v>
      </c>
      <c r="AW417" s="263" t="s">
        <v>33</v>
      </c>
      <c r="AX417" s="263" t="s">
        <v>78</v>
      </c>
      <c r="AY417" s="264" t="s">
        <v>137</v>
      </c>
    </row>
    <row r="418" spans="2:65" s="272" customFormat="1" ht="16.5" customHeight="1">
      <c r="B418" s="271"/>
      <c r="E418" s="273" t="s">
        <v>5</v>
      </c>
      <c r="F418" s="274" t="s">
        <v>147</v>
      </c>
      <c r="G418" s="275"/>
      <c r="H418" s="275"/>
      <c r="I418" s="275"/>
      <c r="K418" s="276">
        <v>10</v>
      </c>
      <c r="R418" s="277"/>
      <c r="T418" s="278"/>
      <c r="AA418" s="279"/>
      <c r="AT418" s="273" t="s">
        <v>145</v>
      </c>
      <c r="AU418" s="273" t="s">
        <v>97</v>
      </c>
      <c r="AV418" s="272" t="s">
        <v>142</v>
      </c>
      <c r="AW418" s="272" t="s">
        <v>33</v>
      </c>
      <c r="AX418" s="272" t="s">
        <v>86</v>
      </c>
      <c r="AY418" s="273" t="s">
        <v>137</v>
      </c>
    </row>
    <row r="419" spans="2:65" s="147" customFormat="1" ht="16.5" customHeight="1">
      <c r="B419" s="148"/>
      <c r="C419" s="243" t="s">
        <v>651</v>
      </c>
      <c r="D419" s="243" t="s">
        <v>138</v>
      </c>
      <c r="E419" s="244" t="s">
        <v>652</v>
      </c>
      <c r="F419" s="245" t="s">
        <v>653</v>
      </c>
      <c r="G419" s="245"/>
      <c r="H419" s="245"/>
      <c r="I419" s="245"/>
      <c r="J419" s="246" t="s">
        <v>284</v>
      </c>
      <c r="K419" s="247">
        <v>4</v>
      </c>
      <c r="L419" s="299">
        <v>0</v>
      </c>
      <c r="M419" s="299"/>
      <c r="N419" s="248">
        <f>ROUND(L419*K419,2)</f>
        <v>0</v>
      </c>
      <c r="O419" s="248"/>
      <c r="P419" s="248"/>
      <c r="Q419" s="248"/>
      <c r="R419" s="152"/>
      <c r="T419" s="249" t="s">
        <v>5</v>
      </c>
      <c r="U419" s="250" t="s">
        <v>43</v>
      </c>
      <c r="V419" s="251">
        <v>0.33</v>
      </c>
      <c r="W419" s="251">
        <f>V419*K419</f>
        <v>1.32</v>
      </c>
      <c r="X419" s="251">
        <v>5.1999999999999995E-4</v>
      </c>
      <c r="Y419" s="251">
        <f>X419*K419</f>
        <v>2.0799999999999998E-3</v>
      </c>
      <c r="Z419" s="251">
        <v>0</v>
      </c>
      <c r="AA419" s="252">
        <f>Z419*K419</f>
        <v>0</v>
      </c>
      <c r="AR419" s="135" t="s">
        <v>228</v>
      </c>
      <c r="AT419" s="135" t="s">
        <v>138</v>
      </c>
      <c r="AU419" s="135" t="s">
        <v>97</v>
      </c>
      <c r="AY419" s="135" t="s">
        <v>137</v>
      </c>
      <c r="BE419" s="253">
        <f>IF(U419="základní",N419,0)</f>
        <v>0</v>
      </c>
      <c r="BF419" s="253">
        <f>IF(U419="snížená",N419,0)</f>
        <v>0</v>
      </c>
      <c r="BG419" s="253">
        <f>IF(U419="zákl. přenesená",N419,0)</f>
        <v>0</v>
      </c>
      <c r="BH419" s="253">
        <f>IF(U419="sníž. přenesená",N419,0)</f>
        <v>0</v>
      </c>
      <c r="BI419" s="253">
        <f>IF(U419="nulová",N419,0)</f>
        <v>0</v>
      </c>
      <c r="BJ419" s="135" t="s">
        <v>86</v>
      </c>
      <c r="BK419" s="253">
        <f>ROUND(L419*K419,2)</f>
        <v>0</v>
      </c>
      <c r="BL419" s="135" t="s">
        <v>228</v>
      </c>
      <c r="BM419" s="135" t="s">
        <v>654</v>
      </c>
    </row>
    <row r="420" spans="2:65" s="263" customFormat="1" ht="16.5" customHeight="1">
      <c r="B420" s="262"/>
      <c r="E420" s="264" t="s">
        <v>5</v>
      </c>
      <c r="F420" s="282" t="s">
        <v>584</v>
      </c>
      <c r="G420" s="283"/>
      <c r="H420" s="283"/>
      <c r="I420" s="283"/>
      <c r="K420" s="267">
        <v>4</v>
      </c>
      <c r="R420" s="268"/>
      <c r="T420" s="269"/>
      <c r="AA420" s="270"/>
      <c r="AT420" s="264" t="s">
        <v>145</v>
      </c>
      <c r="AU420" s="264" t="s">
        <v>97</v>
      </c>
      <c r="AV420" s="263" t="s">
        <v>97</v>
      </c>
      <c r="AW420" s="263" t="s">
        <v>33</v>
      </c>
      <c r="AX420" s="263" t="s">
        <v>86</v>
      </c>
      <c r="AY420" s="264" t="s">
        <v>137</v>
      </c>
    </row>
    <row r="421" spans="2:65" s="272" customFormat="1" ht="16.5" customHeight="1">
      <c r="B421" s="271"/>
      <c r="E421" s="273" t="s">
        <v>5</v>
      </c>
      <c r="F421" s="274" t="s">
        <v>147</v>
      </c>
      <c r="G421" s="275"/>
      <c r="H421" s="275"/>
      <c r="I421" s="275"/>
      <c r="K421" s="276">
        <v>4</v>
      </c>
      <c r="R421" s="277"/>
      <c r="T421" s="278"/>
      <c r="AA421" s="279"/>
      <c r="AT421" s="273" t="s">
        <v>145</v>
      </c>
      <c r="AU421" s="273" t="s">
        <v>97</v>
      </c>
      <c r="AV421" s="272" t="s">
        <v>142</v>
      </c>
      <c r="AW421" s="272" t="s">
        <v>33</v>
      </c>
      <c r="AX421" s="272" t="s">
        <v>78</v>
      </c>
      <c r="AY421" s="273" t="s">
        <v>137</v>
      </c>
    </row>
    <row r="422" spans="2:65" s="147" customFormat="1" ht="25.5" customHeight="1">
      <c r="B422" s="148"/>
      <c r="C422" s="243" t="s">
        <v>655</v>
      </c>
      <c r="D422" s="243" t="s">
        <v>138</v>
      </c>
      <c r="E422" s="244" t="s">
        <v>656</v>
      </c>
      <c r="F422" s="245" t="s">
        <v>657</v>
      </c>
      <c r="G422" s="245"/>
      <c r="H422" s="245"/>
      <c r="I422" s="245"/>
      <c r="J422" s="246" t="s">
        <v>284</v>
      </c>
      <c r="K422" s="247">
        <v>2</v>
      </c>
      <c r="L422" s="299">
        <v>0</v>
      </c>
      <c r="M422" s="299"/>
      <c r="N422" s="248">
        <f>ROUND(L422*K422,2)</f>
        <v>0</v>
      </c>
      <c r="O422" s="248"/>
      <c r="P422" s="248"/>
      <c r="Q422" s="248"/>
      <c r="R422" s="152"/>
      <c r="T422" s="249" t="s">
        <v>5</v>
      </c>
      <c r="U422" s="250" t="s">
        <v>43</v>
      </c>
      <c r="V422" s="251">
        <v>0.33</v>
      </c>
      <c r="W422" s="251">
        <f>V422*K422</f>
        <v>0.66</v>
      </c>
      <c r="X422" s="251">
        <v>5.1999999999999995E-4</v>
      </c>
      <c r="Y422" s="251">
        <f>X422*K422</f>
        <v>1.0399999999999999E-3</v>
      </c>
      <c r="Z422" s="251">
        <v>0</v>
      </c>
      <c r="AA422" s="252">
        <f>Z422*K422</f>
        <v>0</v>
      </c>
      <c r="AR422" s="135" t="s">
        <v>228</v>
      </c>
      <c r="AT422" s="135" t="s">
        <v>138</v>
      </c>
      <c r="AU422" s="135" t="s">
        <v>97</v>
      </c>
      <c r="AY422" s="135" t="s">
        <v>137</v>
      </c>
      <c r="BE422" s="253">
        <f>IF(U422="základní",N422,0)</f>
        <v>0</v>
      </c>
      <c r="BF422" s="253">
        <f>IF(U422="snížená",N422,0)</f>
        <v>0</v>
      </c>
      <c r="BG422" s="253">
        <f>IF(U422="zákl. přenesená",N422,0)</f>
        <v>0</v>
      </c>
      <c r="BH422" s="253">
        <f>IF(U422="sníž. přenesená",N422,0)</f>
        <v>0</v>
      </c>
      <c r="BI422" s="253">
        <f>IF(U422="nulová",N422,0)</f>
        <v>0</v>
      </c>
      <c r="BJ422" s="135" t="s">
        <v>86</v>
      </c>
      <c r="BK422" s="253">
        <f>ROUND(L422*K422,2)</f>
        <v>0</v>
      </c>
      <c r="BL422" s="135" t="s">
        <v>228</v>
      </c>
      <c r="BM422" s="135" t="s">
        <v>658</v>
      </c>
    </row>
    <row r="423" spans="2:65" s="263" customFormat="1" ht="16.5" customHeight="1">
      <c r="B423" s="262"/>
      <c r="E423" s="264" t="s">
        <v>5</v>
      </c>
      <c r="F423" s="282" t="s">
        <v>400</v>
      </c>
      <c r="G423" s="283"/>
      <c r="H423" s="283"/>
      <c r="I423" s="283"/>
      <c r="K423" s="267">
        <v>2</v>
      </c>
      <c r="R423" s="268"/>
      <c r="T423" s="269"/>
      <c r="AA423" s="270"/>
      <c r="AT423" s="264" t="s">
        <v>145</v>
      </c>
      <c r="AU423" s="264" t="s">
        <v>97</v>
      </c>
      <c r="AV423" s="263" t="s">
        <v>97</v>
      </c>
      <c r="AW423" s="263" t="s">
        <v>33</v>
      </c>
      <c r="AX423" s="263" t="s">
        <v>86</v>
      </c>
      <c r="AY423" s="264" t="s">
        <v>137</v>
      </c>
    </row>
    <row r="424" spans="2:65" s="272" customFormat="1" ht="16.5" customHeight="1">
      <c r="B424" s="271"/>
      <c r="E424" s="273" t="s">
        <v>5</v>
      </c>
      <c r="F424" s="274" t="s">
        <v>147</v>
      </c>
      <c r="G424" s="275"/>
      <c r="H424" s="275"/>
      <c r="I424" s="275"/>
      <c r="K424" s="276">
        <v>2</v>
      </c>
      <c r="R424" s="277"/>
      <c r="T424" s="278"/>
      <c r="AA424" s="279"/>
      <c r="AT424" s="273" t="s">
        <v>145</v>
      </c>
      <c r="AU424" s="273" t="s">
        <v>97</v>
      </c>
      <c r="AV424" s="272" t="s">
        <v>142</v>
      </c>
      <c r="AW424" s="272" t="s">
        <v>33</v>
      </c>
      <c r="AX424" s="272" t="s">
        <v>78</v>
      </c>
      <c r="AY424" s="273" t="s">
        <v>137</v>
      </c>
    </row>
    <row r="425" spans="2:65" s="147" customFormat="1" ht="25.5" customHeight="1">
      <c r="B425" s="148"/>
      <c r="C425" s="243" t="s">
        <v>659</v>
      </c>
      <c r="D425" s="243" t="s">
        <v>138</v>
      </c>
      <c r="E425" s="244" t="s">
        <v>660</v>
      </c>
      <c r="F425" s="245" t="s">
        <v>661</v>
      </c>
      <c r="G425" s="245"/>
      <c r="H425" s="245"/>
      <c r="I425" s="245"/>
      <c r="J425" s="246" t="s">
        <v>214</v>
      </c>
      <c r="K425" s="247">
        <v>0.46700000000000003</v>
      </c>
      <c r="L425" s="299">
        <v>0</v>
      </c>
      <c r="M425" s="299"/>
      <c r="N425" s="248">
        <f>ROUND(L425*K425,2)</f>
        <v>0</v>
      </c>
      <c r="O425" s="248"/>
      <c r="P425" s="248"/>
      <c r="Q425" s="248"/>
      <c r="R425" s="152"/>
      <c r="T425" s="249" t="s">
        <v>5</v>
      </c>
      <c r="U425" s="250" t="s">
        <v>43</v>
      </c>
      <c r="V425" s="251">
        <v>1.5169999999999999</v>
      </c>
      <c r="W425" s="251">
        <f>V425*K425</f>
        <v>0.70843900000000004</v>
      </c>
      <c r="X425" s="251">
        <v>0</v>
      </c>
      <c r="Y425" s="251">
        <f>X425*K425</f>
        <v>0</v>
      </c>
      <c r="Z425" s="251">
        <v>0</v>
      </c>
      <c r="AA425" s="252">
        <f>Z425*K425</f>
        <v>0</v>
      </c>
      <c r="AR425" s="135" t="s">
        <v>228</v>
      </c>
      <c r="AT425" s="135" t="s">
        <v>138</v>
      </c>
      <c r="AU425" s="135" t="s">
        <v>97</v>
      </c>
      <c r="AY425" s="135" t="s">
        <v>137</v>
      </c>
      <c r="BE425" s="253">
        <f>IF(U425="základní",N425,0)</f>
        <v>0</v>
      </c>
      <c r="BF425" s="253">
        <f>IF(U425="snížená",N425,0)</f>
        <v>0</v>
      </c>
      <c r="BG425" s="253">
        <f>IF(U425="zákl. přenesená",N425,0)</f>
        <v>0</v>
      </c>
      <c r="BH425" s="253">
        <f>IF(U425="sníž. přenesená",N425,0)</f>
        <v>0</v>
      </c>
      <c r="BI425" s="253">
        <f>IF(U425="nulová",N425,0)</f>
        <v>0</v>
      </c>
      <c r="BJ425" s="135" t="s">
        <v>86</v>
      </c>
      <c r="BK425" s="253">
        <f>ROUND(L425*K425,2)</f>
        <v>0</v>
      </c>
      <c r="BL425" s="135" t="s">
        <v>228</v>
      </c>
      <c r="BM425" s="135" t="s">
        <v>662</v>
      </c>
    </row>
    <row r="426" spans="2:65" s="230" customFormat="1" ht="29.85" customHeight="1">
      <c r="B426" s="229"/>
      <c r="D426" s="240" t="s">
        <v>120</v>
      </c>
      <c r="E426" s="240"/>
      <c r="F426" s="240"/>
      <c r="G426" s="240"/>
      <c r="H426" s="240"/>
      <c r="I426" s="240"/>
      <c r="J426" s="240"/>
      <c r="K426" s="240"/>
      <c r="L426" s="240"/>
      <c r="M426" s="240"/>
      <c r="N426" s="290">
        <f>BK426</f>
        <v>0</v>
      </c>
      <c r="O426" s="291"/>
      <c r="P426" s="291"/>
      <c r="Q426" s="291"/>
      <c r="R426" s="233"/>
      <c r="T426" s="234"/>
      <c r="W426" s="235">
        <f>SUM(W427:W431)</f>
        <v>12.513775000000001</v>
      </c>
      <c r="Y426" s="235">
        <f>SUM(Y427:Y431)</f>
        <v>7.5200000000000003E-2</v>
      </c>
      <c r="AA426" s="236">
        <f>SUM(AA427:AA431)</f>
        <v>0</v>
      </c>
      <c r="AR426" s="237" t="s">
        <v>97</v>
      </c>
      <c r="AT426" s="238" t="s">
        <v>77</v>
      </c>
      <c r="AU426" s="238" t="s">
        <v>86</v>
      </c>
      <c r="AY426" s="237" t="s">
        <v>137</v>
      </c>
      <c r="BK426" s="239">
        <f>SUM(BK427:BK431)</f>
        <v>0</v>
      </c>
    </row>
    <row r="427" spans="2:65" s="147" customFormat="1" ht="38.25" customHeight="1">
      <c r="B427" s="148"/>
      <c r="C427" s="243" t="s">
        <v>663</v>
      </c>
      <c r="D427" s="243" t="s">
        <v>138</v>
      </c>
      <c r="E427" s="244" t="s">
        <v>664</v>
      </c>
      <c r="F427" s="245" t="s">
        <v>665</v>
      </c>
      <c r="G427" s="245"/>
      <c r="H427" s="245"/>
      <c r="I427" s="245"/>
      <c r="J427" s="246" t="s">
        <v>284</v>
      </c>
      <c r="K427" s="247">
        <v>2</v>
      </c>
      <c r="L427" s="299">
        <v>0</v>
      </c>
      <c r="M427" s="299"/>
      <c r="N427" s="248">
        <f>ROUND(L427*K427,2)</f>
        <v>0</v>
      </c>
      <c r="O427" s="248"/>
      <c r="P427" s="248"/>
      <c r="Q427" s="248"/>
      <c r="R427" s="152"/>
      <c r="T427" s="249" t="s">
        <v>5</v>
      </c>
      <c r="U427" s="250" t="s">
        <v>43</v>
      </c>
      <c r="V427" s="251">
        <v>2.5</v>
      </c>
      <c r="W427" s="251">
        <f>V427*K427</f>
        <v>5</v>
      </c>
      <c r="X427" s="251">
        <v>1.865E-2</v>
      </c>
      <c r="Y427" s="251">
        <f>X427*K427</f>
        <v>3.73E-2</v>
      </c>
      <c r="Z427" s="251">
        <v>0</v>
      </c>
      <c r="AA427" s="252">
        <f>Z427*K427</f>
        <v>0</v>
      </c>
      <c r="AR427" s="135" t="s">
        <v>228</v>
      </c>
      <c r="AT427" s="135" t="s">
        <v>138</v>
      </c>
      <c r="AU427" s="135" t="s">
        <v>97</v>
      </c>
      <c r="AY427" s="135" t="s">
        <v>137</v>
      </c>
      <c r="BE427" s="253">
        <f>IF(U427="základní",N427,0)</f>
        <v>0</v>
      </c>
      <c r="BF427" s="253">
        <f>IF(U427="snížená",N427,0)</f>
        <v>0</v>
      </c>
      <c r="BG427" s="253">
        <f>IF(U427="zákl. přenesená",N427,0)</f>
        <v>0</v>
      </c>
      <c r="BH427" s="253">
        <f>IF(U427="sníž. přenesená",N427,0)</f>
        <v>0</v>
      </c>
      <c r="BI427" s="253">
        <f>IF(U427="nulová",N427,0)</f>
        <v>0</v>
      </c>
      <c r="BJ427" s="135" t="s">
        <v>86</v>
      </c>
      <c r="BK427" s="253">
        <f>ROUND(L427*K427,2)</f>
        <v>0</v>
      </c>
      <c r="BL427" s="135" t="s">
        <v>228</v>
      </c>
      <c r="BM427" s="135" t="s">
        <v>666</v>
      </c>
    </row>
    <row r="428" spans="2:65" s="147" customFormat="1" ht="38.25" customHeight="1">
      <c r="B428" s="148"/>
      <c r="C428" s="243" t="s">
        <v>667</v>
      </c>
      <c r="D428" s="243" t="s">
        <v>138</v>
      </c>
      <c r="E428" s="244" t="s">
        <v>668</v>
      </c>
      <c r="F428" s="245" t="s">
        <v>669</v>
      </c>
      <c r="G428" s="245"/>
      <c r="H428" s="245"/>
      <c r="I428" s="245"/>
      <c r="J428" s="246" t="s">
        <v>284</v>
      </c>
      <c r="K428" s="247">
        <v>2</v>
      </c>
      <c r="L428" s="299">
        <v>0</v>
      </c>
      <c r="M428" s="299"/>
      <c r="N428" s="248">
        <f>ROUND(L428*K428,2)</f>
        <v>0</v>
      </c>
      <c r="O428" s="248"/>
      <c r="P428" s="248"/>
      <c r="Q428" s="248"/>
      <c r="R428" s="152"/>
      <c r="T428" s="249" t="s">
        <v>5</v>
      </c>
      <c r="U428" s="250" t="s">
        <v>43</v>
      </c>
      <c r="V428" s="251">
        <v>2.5</v>
      </c>
      <c r="W428" s="251">
        <f>V428*K428</f>
        <v>5</v>
      </c>
      <c r="X428" s="251">
        <v>1.7649999999999999E-2</v>
      </c>
      <c r="Y428" s="251">
        <f>X428*K428</f>
        <v>3.5299999999999998E-2</v>
      </c>
      <c r="Z428" s="251">
        <v>0</v>
      </c>
      <c r="AA428" s="252">
        <f>Z428*K428</f>
        <v>0</v>
      </c>
      <c r="AR428" s="135" t="s">
        <v>228</v>
      </c>
      <c r="AT428" s="135" t="s">
        <v>138</v>
      </c>
      <c r="AU428" s="135" t="s">
        <v>97</v>
      </c>
      <c r="AY428" s="135" t="s">
        <v>137</v>
      </c>
      <c r="BE428" s="253">
        <f>IF(U428="základní",N428,0)</f>
        <v>0</v>
      </c>
      <c r="BF428" s="253">
        <f>IF(U428="snížená",N428,0)</f>
        <v>0</v>
      </c>
      <c r="BG428" s="253">
        <f>IF(U428="zákl. přenesená",N428,0)</f>
        <v>0</v>
      </c>
      <c r="BH428" s="253">
        <f>IF(U428="sníž. přenesená",N428,0)</f>
        <v>0</v>
      </c>
      <c r="BI428" s="253">
        <f>IF(U428="nulová",N428,0)</f>
        <v>0</v>
      </c>
      <c r="BJ428" s="135" t="s">
        <v>86</v>
      </c>
      <c r="BK428" s="253">
        <f>ROUND(L428*K428,2)</f>
        <v>0</v>
      </c>
      <c r="BL428" s="135" t="s">
        <v>228</v>
      </c>
      <c r="BM428" s="135" t="s">
        <v>670</v>
      </c>
    </row>
    <row r="429" spans="2:65" s="147" customFormat="1" ht="16.5" customHeight="1">
      <c r="B429" s="148"/>
      <c r="C429" s="243" t="s">
        <v>671</v>
      </c>
      <c r="D429" s="243" t="s">
        <v>138</v>
      </c>
      <c r="E429" s="244" t="s">
        <v>672</v>
      </c>
      <c r="F429" s="245" t="s">
        <v>673</v>
      </c>
      <c r="G429" s="245"/>
      <c r="H429" s="245"/>
      <c r="I429" s="245"/>
      <c r="J429" s="246" t="s">
        <v>284</v>
      </c>
      <c r="K429" s="247">
        <v>4</v>
      </c>
      <c r="L429" s="299">
        <v>0</v>
      </c>
      <c r="M429" s="299"/>
      <c r="N429" s="248">
        <f>ROUND(L429*K429,2)</f>
        <v>0</v>
      </c>
      <c r="O429" s="248"/>
      <c r="P429" s="248"/>
      <c r="Q429" s="248"/>
      <c r="R429" s="152"/>
      <c r="T429" s="249" t="s">
        <v>5</v>
      </c>
      <c r="U429" s="250" t="s">
        <v>43</v>
      </c>
      <c r="V429" s="251">
        <v>0.1</v>
      </c>
      <c r="W429" s="251">
        <f>V429*K429</f>
        <v>0.4</v>
      </c>
      <c r="X429" s="251">
        <v>1.4999999999999999E-4</v>
      </c>
      <c r="Y429" s="251">
        <f>X429*K429</f>
        <v>5.9999999999999995E-4</v>
      </c>
      <c r="Z429" s="251">
        <v>0</v>
      </c>
      <c r="AA429" s="252">
        <f>Z429*K429</f>
        <v>0</v>
      </c>
      <c r="AR429" s="135" t="s">
        <v>228</v>
      </c>
      <c r="AT429" s="135" t="s">
        <v>138</v>
      </c>
      <c r="AU429" s="135" t="s">
        <v>97</v>
      </c>
      <c r="AY429" s="135" t="s">
        <v>137</v>
      </c>
      <c r="BE429" s="253">
        <f>IF(U429="základní",N429,0)</f>
        <v>0</v>
      </c>
      <c r="BF429" s="253">
        <f>IF(U429="snížená",N429,0)</f>
        <v>0</v>
      </c>
      <c r="BG429" s="253">
        <f>IF(U429="zákl. přenesená",N429,0)</f>
        <v>0</v>
      </c>
      <c r="BH429" s="253">
        <f>IF(U429="sníž. přenesená",N429,0)</f>
        <v>0</v>
      </c>
      <c r="BI429" s="253">
        <f>IF(U429="nulová",N429,0)</f>
        <v>0</v>
      </c>
      <c r="BJ429" s="135" t="s">
        <v>86</v>
      </c>
      <c r="BK429" s="253">
        <f>ROUND(L429*K429,2)</f>
        <v>0</v>
      </c>
      <c r="BL429" s="135" t="s">
        <v>228</v>
      </c>
      <c r="BM429" s="135" t="s">
        <v>674</v>
      </c>
    </row>
    <row r="430" spans="2:65" s="147" customFormat="1" ht="16.5" customHeight="1">
      <c r="B430" s="148"/>
      <c r="C430" s="243" t="s">
        <v>675</v>
      </c>
      <c r="D430" s="243" t="s">
        <v>138</v>
      </c>
      <c r="E430" s="244" t="s">
        <v>676</v>
      </c>
      <c r="F430" s="245" t="s">
        <v>677</v>
      </c>
      <c r="G430" s="245"/>
      <c r="H430" s="245"/>
      <c r="I430" s="245"/>
      <c r="J430" s="246" t="s">
        <v>284</v>
      </c>
      <c r="K430" s="247">
        <v>4</v>
      </c>
      <c r="L430" s="299">
        <v>0</v>
      </c>
      <c r="M430" s="299"/>
      <c r="N430" s="248">
        <f>ROUND(L430*K430,2)</f>
        <v>0</v>
      </c>
      <c r="O430" s="248"/>
      <c r="P430" s="248"/>
      <c r="Q430" s="248"/>
      <c r="R430" s="152"/>
      <c r="T430" s="249" t="s">
        <v>5</v>
      </c>
      <c r="U430" s="250" t="s">
        <v>43</v>
      </c>
      <c r="V430" s="251">
        <v>0.5</v>
      </c>
      <c r="W430" s="251">
        <f>V430*K430</f>
        <v>2</v>
      </c>
      <c r="X430" s="251">
        <v>5.0000000000000001E-4</v>
      </c>
      <c r="Y430" s="251">
        <f>X430*K430</f>
        <v>2E-3</v>
      </c>
      <c r="Z430" s="251">
        <v>0</v>
      </c>
      <c r="AA430" s="252">
        <f>Z430*K430</f>
        <v>0</v>
      </c>
      <c r="AR430" s="135" t="s">
        <v>228</v>
      </c>
      <c r="AT430" s="135" t="s">
        <v>138</v>
      </c>
      <c r="AU430" s="135" t="s">
        <v>97</v>
      </c>
      <c r="AY430" s="135" t="s">
        <v>137</v>
      </c>
      <c r="BE430" s="253">
        <f>IF(U430="základní",N430,0)</f>
        <v>0</v>
      </c>
      <c r="BF430" s="253">
        <f>IF(U430="snížená",N430,0)</f>
        <v>0</v>
      </c>
      <c r="BG430" s="253">
        <f>IF(U430="zákl. přenesená",N430,0)</f>
        <v>0</v>
      </c>
      <c r="BH430" s="253">
        <f>IF(U430="sníž. přenesená",N430,0)</f>
        <v>0</v>
      </c>
      <c r="BI430" s="253">
        <f>IF(U430="nulová",N430,0)</f>
        <v>0</v>
      </c>
      <c r="BJ430" s="135" t="s">
        <v>86</v>
      </c>
      <c r="BK430" s="253">
        <f>ROUND(L430*K430,2)</f>
        <v>0</v>
      </c>
      <c r="BL430" s="135" t="s">
        <v>228</v>
      </c>
      <c r="BM430" s="135" t="s">
        <v>678</v>
      </c>
    </row>
    <row r="431" spans="2:65" s="147" customFormat="1" ht="25.5" customHeight="1">
      <c r="B431" s="148"/>
      <c r="C431" s="243" t="s">
        <v>679</v>
      </c>
      <c r="D431" s="243" t="s">
        <v>138</v>
      </c>
      <c r="E431" s="244" t="s">
        <v>680</v>
      </c>
      <c r="F431" s="245" t="s">
        <v>681</v>
      </c>
      <c r="G431" s="245"/>
      <c r="H431" s="245"/>
      <c r="I431" s="245"/>
      <c r="J431" s="246" t="s">
        <v>214</v>
      </c>
      <c r="K431" s="247">
        <v>7.4999999999999997E-2</v>
      </c>
      <c r="L431" s="299">
        <v>0</v>
      </c>
      <c r="M431" s="299"/>
      <c r="N431" s="248">
        <f>ROUND(L431*K431,2)</f>
        <v>0</v>
      </c>
      <c r="O431" s="248"/>
      <c r="P431" s="248"/>
      <c r="Q431" s="248"/>
      <c r="R431" s="152"/>
      <c r="T431" s="249" t="s">
        <v>5</v>
      </c>
      <c r="U431" s="250" t="s">
        <v>43</v>
      </c>
      <c r="V431" s="251">
        <v>1.5169999999999999</v>
      </c>
      <c r="W431" s="251">
        <f>V431*K431</f>
        <v>0.11377499999999999</v>
      </c>
      <c r="X431" s="251">
        <v>0</v>
      </c>
      <c r="Y431" s="251">
        <f>X431*K431</f>
        <v>0</v>
      </c>
      <c r="Z431" s="251">
        <v>0</v>
      </c>
      <c r="AA431" s="252">
        <f>Z431*K431</f>
        <v>0</v>
      </c>
      <c r="AR431" s="135" t="s">
        <v>228</v>
      </c>
      <c r="AT431" s="135" t="s">
        <v>138</v>
      </c>
      <c r="AU431" s="135" t="s">
        <v>97</v>
      </c>
      <c r="AY431" s="135" t="s">
        <v>137</v>
      </c>
      <c r="BE431" s="253">
        <f>IF(U431="základní",N431,0)</f>
        <v>0</v>
      </c>
      <c r="BF431" s="253">
        <f>IF(U431="snížená",N431,0)</f>
        <v>0</v>
      </c>
      <c r="BG431" s="253">
        <f>IF(U431="zákl. přenesená",N431,0)</f>
        <v>0</v>
      </c>
      <c r="BH431" s="253">
        <f>IF(U431="sníž. přenesená",N431,0)</f>
        <v>0</v>
      </c>
      <c r="BI431" s="253">
        <f>IF(U431="nulová",N431,0)</f>
        <v>0</v>
      </c>
      <c r="BJ431" s="135" t="s">
        <v>86</v>
      </c>
      <c r="BK431" s="253">
        <f>ROUND(L431*K431,2)</f>
        <v>0</v>
      </c>
      <c r="BL431" s="135" t="s">
        <v>228</v>
      </c>
      <c r="BM431" s="135" t="s">
        <v>682</v>
      </c>
    </row>
    <row r="432" spans="2:65" s="230" customFormat="1" ht="37.35" customHeight="1">
      <c r="B432" s="229"/>
      <c r="D432" s="231" t="s">
        <v>121</v>
      </c>
      <c r="E432" s="231"/>
      <c r="F432" s="231"/>
      <c r="G432" s="231"/>
      <c r="H432" s="231"/>
      <c r="I432" s="231"/>
      <c r="J432" s="231"/>
      <c r="K432" s="231"/>
      <c r="L432" s="231"/>
      <c r="M432" s="231"/>
      <c r="N432" s="294">
        <f>BK432</f>
        <v>0</v>
      </c>
      <c r="O432" s="295"/>
      <c r="P432" s="295"/>
      <c r="Q432" s="295"/>
      <c r="R432" s="233"/>
      <c r="T432" s="234"/>
      <c r="W432" s="235">
        <f>SUM(W433:W443)</f>
        <v>230</v>
      </c>
      <c r="Y432" s="235">
        <f>SUM(Y433:Y443)</f>
        <v>0</v>
      </c>
      <c r="AA432" s="236">
        <f>SUM(AA433:AA443)</f>
        <v>0</v>
      </c>
      <c r="AR432" s="237" t="s">
        <v>142</v>
      </c>
      <c r="AT432" s="238" t="s">
        <v>77</v>
      </c>
      <c r="AU432" s="238" t="s">
        <v>78</v>
      </c>
      <c r="AY432" s="237" t="s">
        <v>137</v>
      </c>
      <c r="BK432" s="239">
        <f>SUM(BK433:BK443)</f>
        <v>0</v>
      </c>
    </row>
    <row r="433" spans="2:65" s="147" customFormat="1" ht="25.5" customHeight="1">
      <c r="B433" s="148"/>
      <c r="C433" s="243" t="s">
        <v>683</v>
      </c>
      <c r="D433" s="243" t="s">
        <v>138</v>
      </c>
      <c r="E433" s="244" t="s">
        <v>684</v>
      </c>
      <c r="F433" s="245" t="s">
        <v>685</v>
      </c>
      <c r="G433" s="245"/>
      <c r="H433" s="245"/>
      <c r="I433" s="245"/>
      <c r="J433" s="246" t="s">
        <v>686</v>
      </c>
      <c r="K433" s="247">
        <v>80</v>
      </c>
      <c r="L433" s="299">
        <v>0</v>
      </c>
      <c r="M433" s="299"/>
      <c r="N433" s="248">
        <f>ROUND(L433*K433,2)</f>
        <v>0</v>
      </c>
      <c r="O433" s="248"/>
      <c r="P433" s="248"/>
      <c r="Q433" s="248"/>
      <c r="R433" s="152"/>
      <c r="T433" s="249" t="s">
        <v>5</v>
      </c>
      <c r="U433" s="250" t="s">
        <v>43</v>
      </c>
      <c r="V433" s="251">
        <v>1</v>
      </c>
      <c r="W433" s="251">
        <f>V433*K433</f>
        <v>80</v>
      </c>
      <c r="X433" s="251">
        <v>0</v>
      </c>
      <c r="Y433" s="251">
        <f>X433*K433</f>
        <v>0</v>
      </c>
      <c r="Z433" s="251">
        <v>0</v>
      </c>
      <c r="AA433" s="252">
        <f>Z433*K433</f>
        <v>0</v>
      </c>
      <c r="AR433" s="135" t="s">
        <v>687</v>
      </c>
      <c r="AT433" s="135" t="s">
        <v>138</v>
      </c>
      <c r="AU433" s="135" t="s">
        <v>86</v>
      </c>
      <c r="AY433" s="135" t="s">
        <v>137</v>
      </c>
      <c r="BE433" s="253">
        <f>IF(U433="základní",N433,0)</f>
        <v>0</v>
      </c>
      <c r="BF433" s="253">
        <f>IF(U433="snížená",N433,0)</f>
        <v>0</v>
      </c>
      <c r="BG433" s="253">
        <f>IF(U433="zákl. přenesená",N433,0)</f>
        <v>0</v>
      </c>
      <c r="BH433" s="253">
        <f>IF(U433="sníž. přenesená",N433,0)</f>
        <v>0</v>
      </c>
      <c r="BI433" s="253">
        <f>IF(U433="nulová",N433,0)</f>
        <v>0</v>
      </c>
      <c r="BJ433" s="135" t="s">
        <v>86</v>
      </c>
      <c r="BK433" s="253">
        <f>ROUND(L433*K433,2)</f>
        <v>0</v>
      </c>
      <c r="BL433" s="135" t="s">
        <v>687</v>
      </c>
      <c r="BM433" s="135" t="s">
        <v>688</v>
      </c>
    </row>
    <row r="434" spans="2:65" s="255" customFormat="1" ht="16.5" customHeight="1">
      <c r="B434" s="254"/>
      <c r="E434" s="256" t="s">
        <v>5</v>
      </c>
      <c r="F434" s="257" t="s">
        <v>689</v>
      </c>
      <c r="G434" s="258"/>
      <c r="H434" s="258"/>
      <c r="I434" s="258"/>
      <c r="K434" s="256" t="s">
        <v>5</v>
      </c>
      <c r="R434" s="259"/>
      <c r="T434" s="260"/>
      <c r="AA434" s="261"/>
      <c r="AT434" s="256" t="s">
        <v>145</v>
      </c>
      <c r="AU434" s="256" t="s">
        <v>86</v>
      </c>
      <c r="AV434" s="255" t="s">
        <v>86</v>
      </c>
      <c r="AW434" s="255" t="s">
        <v>33</v>
      </c>
      <c r="AX434" s="255" t="s">
        <v>78</v>
      </c>
      <c r="AY434" s="256" t="s">
        <v>137</v>
      </c>
    </row>
    <row r="435" spans="2:65" s="263" customFormat="1" ht="16.5" customHeight="1">
      <c r="B435" s="262"/>
      <c r="E435" s="264" t="s">
        <v>5</v>
      </c>
      <c r="F435" s="265" t="s">
        <v>690</v>
      </c>
      <c r="G435" s="266"/>
      <c r="H435" s="266"/>
      <c r="I435" s="266"/>
      <c r="K435" s="267">
        <v>15</v>
      </c>
      <c r="R435" s="268"/>
      <c r="T435" s="269"/>
      <c r="AA435" s="270"/>
      <c r="AT435" s="264" t="s">
        <v>145</v>
      </c>
      <c r="AU435" s="264" t="s">
        <v>86</v>
      </c>
      <c r="AV435" s="263" t="s">
        <v>97</v>
      </c>
      <c r="AW435" s="263" t="s">
        <v>33</v>
      </c>
      <c r="AX435" s="263" t="s">
        <v>78</v>
      </c>
      <c r="AY435" s="264" t="s">
        <v>137</v>
      </c>
    </row>
    <row r="436" spans="2:65" s="263" customFormat="1" ht="16.5" customHeight="1">
      <c r="B436" s="262"/>
      <c r="E436" s="264" t="s">
        <v>5</v>
      </c>
      <c r="F436" s="265" t="s">
        <v>691</v>
      </c>
      <c r="G436" s="266"/>
      <c r="H436" s="266"/>
      <c r="I436" s="266"/>
      <c r="K436" s="267">
        <v>15</v>
      </c>
      <c r="R436" s="268"/>
      <c r="T436" s="269"/>
      <c r="AA436" s="270"/>
      <c r="AT436" s="264" t="s">
        <v>145</v>
      </c>
      <c r="AU436" s="264" t="s">
        <v>86</v>
      </c>
      <c r="AV436" s="263" t="s">
        <v>97</v>
      </c>
      <c r="AW436" s="263" t="s">
        <v>33</v>
      </c>
      <c r="AX436" s="263" t="s">
        <v>78</v>
      </c>
      <c r="AY436" s="264" t="s">
        <v>137</v>
      </c>
    </row>
    <row r="437" spans="2:65" s="255" customFormat="1" ht="25.5" customHeight="1">
      <c r="B437" s="254"/>
      <c r="E437" s="256" t="s">
        <v>5</v>
      </c>
      <c r="F437" s="280" t="s">
        <v>692</v>
      </c>
      <c r="G437" s="281"/>
      <c r="H437" s="281"/>
      <c r="I437" s="281"/>
      <c r="K437" s="256" t="s">
        <v>5</v>
      </c>
      <c r="R437" s="259"/>
      <c r="T437" s="260"/>
      <c r="AA437" s="261"/>
      <c r="AT437" s="256" t="s">
        <v>145</v>
      </c>
      <c r="AU437" s="256" t="s">
        <v>86</v>
      </c>
      <c r="AV437" s="255" t="s">
        <v>86</v>
      </c>
      <c r="AW437" s="255" t="s">
        <v>33</v>
      </c>
      <c r="AX437" s="255" t="s">
        <v>78</v>
      </c>
      <c r="AY437" s="256" t="s">
        <v>137</v>
      </c>
    </row>
    <row r="438" spans="2:65" s="263" customFormat="1" ht="16.5" customHeight="1">
      <c r="B438" s="262"/>
      <c r="E438" s="264" t="s">
        <v>5</v>
      </c>
      <c r="F438" s="265" t="s">
        <v>388</v>
      </c>
      <c r="G438" s="266"/>
      <c r="H438" s="266"/>
      <c r="I438" s="266"/>
      <c r="K438" s="267">
        <v>50</v>
      </c>
      <c r="R438" s="268"/>
      <c r="T438" s="269"/>
      <c r="AA438" s="270"/>
      <c r="AT438" s="264" t="s">
        <v>145</v>
      </c>
      <c r="AU438" s="264" t="s">
        <v>86</v>
      </c>
      <c r="AV438" s="263" t="s">
        <v>97</v>
      </c>
      <c r="AW438" s="263" t="s">
        <v>33</v>
      </c>
      <c r="AX438" s="263" t="s">
        <v>78</v>
      </c>
      <c r="AY438" s="264" t="s">
        <v>137</v>
      </c>
    </row>
    <row r="439" spans="2:65" s="272" customFormat="1" ht="16.5" customHeight="1">
      <c r="B439" s="271"/>
      <c r="E439" s="273" t="s">
        <v>5</v>
      </c>
      <c r="F439" s="274" t="s">
        <v>147</v>
      </c>
      <c r="G439" s="275"/>
      <c r="H439" s="275"/>
      <c r="I439" s="275"/>
      <c r="K439" s="276">
        <v>80</v>
      </c>
      <c r="R439" s="277"/>
      <c r="T439" s="278"/>
      <c r="AA439" s="279"/>
      <c r="AT439" s="273" t="s">
        <v>145</v>
      </c>
      <c r="AU439" s="273" t="s">
        <v>86</v>
      </c>
      <c r="AV439" s="272" t="s">
        <v>142</v>
      </c>
      <c r="AW439" s="272" t="s">
        <v>33</v>
      </c>
      <c r="AX439" s="272" t="s">
        <v>86</v>
      </c>
      <c r="AY439" s="273" t="s">
        <v>137</v>
      </c>
    </row>
    <row r="440" spans="2:65" s="147" customFormat="1" ht="25.5" customHeight="1">
      <c r="B440" s="148"/>
      <c r="C440" s="243" t="s">
        <v>693</v>
      </c>
      <c r="D440" s="243" t="s">
        <v>138</v>
      </c>
      <c r="E440" s="244" t="s">
        <v>694</v>
      </c>
      <c r="F440" s="245" t="s">
        <v>695</v>
      </c>
      <c r="G440" s="245"/>
      <c r="H440" s="245"/>
      <c r="I440" s="245"/>
      <c r="J440" s="246" t="s">
        <v>686</v>
      </c>
      <c r="K440" s="247">
        <v>150</v>
      </c>
      <c r="L440" s="299">
        <v>0</v>
      </c>
      <c r="M440" s="299"/>
      <c r="N440" s="248">
        <f>ROUND(L440*K440,2)</f>
        <v>0</v>
      </c>
      <c r="O440" s="248"/>
      <c r="P440" s="248"/>
      <c r="Q440" s="248"/>
      <c r="R440" s="152"/>
      <c r="T440" s="249" t="s">
        <v>5</v>
      </c>
      <c r="U440" s="250" t="s">
        <v>43</v>
      </c>
      <c r="V440" s="251">
        <v>1</v>
      </c>
      <c r="W440" s="251">
        <f>V440*K440</f>
        <v>150</v>
      </c>
      <c r="X440" s="251">
        <v>0</v>
      </c>
      <c r="Y440" s="251">
        <f>X440*K440</f>
        <v>0</v>
      </c>
      <c r="Z440" s="251">
        <v>0</v>
      </c>
      <c r="AA440" s="252">
        <f>Z440*K440</f>
        <v>0</v>
      </c>
      <c r="AR440" s="135" t="s">
        <v>687</v>
      </c>
      <c r="AT440" s="135" t="s">
        <v>138</v>
      </c>
      <c r="AU440" s="135" t="s">
        <v>86</v>
      </c>
      <c r="AY440" s="135" t="s">
        <v>137</v>
      </c>
      <c r="BE440" s="253">
        <f>IF(U440="základní",N440,0)</f>
        <v>0</v>
      </c>
      <c r="BF440" s="253">
        <f>IF(U440="snížená",N440,0)</f>
        <v>0</v>
      </c>
      <c r="BG440" s="253">
        <f>IF(U440="zákl. přenesená",N440,0)</f>
        <v>0</v>
      </c>
      <c r="BH440" s="253">
        <f>IF(U440="sníž. přenesená",N440,0)</f>
        <v>0</v>
      </c>
      <c r="BI440" s="253">
        <f>IF(U440="nulová",N440,0)</f>
        <v>0</v>
      </c>
      <c r="BJ440" s="135" t="s">
        <v>86</v>
      </c>
      <c r="BK440" s="253">
        <f>ROUND(L440*K440,2)</f>
        <v>0</v>
      </c>
      <c r="BL440" s="135" t="s">
        <v>687</v>
      </c>
      <c r="BM440" s="135" t="s">
        <v>696</v>
      </c>
    </row>
    <row r="441" spans="2:65" s="255" customFormat="1" ht="16.5" customHeight="1">
      <c r="B441" s="254"/>
      <c r="E441" s="256" t="s">
        <v>5</v>
      </c>
      <c r="F441" s="257" t="s">
        <v>697</v>
      </c>
      <c r="G441" s="258"/>
      <c r="H441" s="258"/>
      <c r="I441" s="258"/>
      <c r="K441" s="256" t="s">
        <v>5</v>
      </c>
      <c r="R441" s="259"/>
      <c r="T441" s="260"/>
      <c r="AA441" s="261"/>
      <c r="AT441" s="256" t="s">
        <v>145</v>
      </c>
      <c r="AU441" s="256" t="s">
        <v>86</v>
      </c>
      <c r="AV441" s="255" t="s">
        <v>86</v>
      </c>
      <c r="AW441" s="255" t="s">
        <v>33</v>
      </c>
      <c r="AX441" s="255" t="s">
        <v>78</v>
      </c>
      <c r="AY441" s="256" t="s">
        <v>137</v>
      </c>
    </row>
    <row r="442" spans="2:65" s="263" customFormat="1" ht="16.5" customHeight="1">
      <c r="B442" s="262"/>
      <c r="E442" s="264" t="s">
        <v>5</v>
      </c>
      <c r="F442" s="265" t="s">
        <v>698</v>
      </c>
      <c r="G442" s="266"/>
      <c r="H442" s="266"/>
      <c r="I442" s="266"/>
      <c r="K442" s="267">
        <v>150</v>
      </c>
      <c r="R442" s="268"/>
      <c r="T442" s="269"/>
      <c r="AA442" s="270"/>
      <c r="AT442" s="264" t="s">
        <v>145</v>
      </c>
      <c r="AU442" s="264" t="s">
        <v>86</v>
      </c>
      <c r="AV442" s="263" t="s">
        <v>97</v>
      </c>
      <c r="AW442" s="263" t="s">
        <v>33</v>
      </c>
      <c r="AX442" s="263" t="s">
        <v>78</v>
      </c>
      <c r="AY442" s="264" t="s">
        <v>137</v>
      </c>
    </row>
    <row r="443" spans="2:65" s="272" customFormat="1" ht="16.5" customHeight="1">
      <c r="B443" s="271"/>
      <c r="E443" s="273" t="s">
        <v>5</v>
      </c>
      <c r="F443" s="274" t="s">
        <v>147</v>
      </c>
      <c r="G443" s="275"/>
      <c r="H443" s="275"/>
      <c r="I443" s="275"/>
      <c r="K443" s="276">
        <v>150</v>
      </c>
      <c r="R443" s="277"/>
      <c r="T443" s="296"/>
      <c r="U443" s="297"/>
      <c r="V443" s="297"/>
      <c r="W443" s="297"/>
      <c r="X443" s="297"/>
      <c r="Y443" s="297"/>
      <c r="Z443" s="297"/>
      <c r="AA443" s="298"/>
      <c r="AT443" s="273" t="s">
        <v>145</v>
      </c>
      <c r="AU443" s="273" t="s">
        <v>86</v>
      </c>
      <c r="AV443" s="272" t="s">
        <v>142</v>
      </c>
      <c r="AW443" s="272" t="s">
        <v>33</v>
      </c>
      <c r="AX443" s="272" t="s">
        <v>86</v>
      </c>
      <c r="AY443" s="273" t="s">
        <v>137</v>
      </c>
    </row>
    <row r="444" spans="2:65" s="147" customFormat="1" ht="6.95" customHeight="1">
      <c r="B444" s="182"/>
      <c r="C444" s="183"/>
      <c r="D444" s="183"/>
      <c r="E444" s="183"/>
      <c r="F444" s="183"/>
      <c r="G444" s="183"/>
      <c r="H444" s="183"/>
      <c r="I444" s="183"/>
      <c r="J444" s="183"/>
      <c r="K444" s="183"/>
      <c r="L444" s="183"/>
      <c r="M444" s="183"/>
      <c r="N444" s="183"/>
      <c r="O444" s="183"/>
      <c r="P444" s="183"/>
      <c r="Q444" s="183"/>
      <c r="R444" s="184"/>
    </row>
  </sheetData>
  <sheetProtection algorithmName="SHA-512" hashValue="EUaG8feZi2kLimwkiG+jRz6LyAHKi0zl3MbJnCbliviZyzTttG3CkkHRpssGohM/v/vxN5odZiG4Rkcg6QcfOw==" saltValue="zav/r0SXTDnhIurOQmzizA==" spinCount="100000" sheet="1" objects="1" scenarios="1" selectLockedCells="1"/>
  <mergeCells count="625">
    <mergeCell ref="H1:K1"/>
    <mergeCell ref="S2:AC2"/>
    <mergeCell ref="F440:I440"/>
    <mergeCell ref="L440:M440"/>
    <mergeCell ref="N440:Q440"/>
    <mergeCell ref="F441:I441"/>
    <mergeCell ref="F442:I442"/>
    <mergeCell ref="F443:I443"/>
    <mergeCell ref="N123:Q123"/>
    <mergeCell ref="N124:Q124"/>
    <mergeCell ref="N125:Q125"/>
    <mergeCell ref="N192:Q192"/>
    <mergeCell ref="N200:Q200"/>
    <mergeCell ref="N208:Q208"/>
    <mergeCell ref="N234:Q234"/>
    <mergeCell ref="N239:Q239"/>
    <mergeCell ref="N244:Q244"/>
    <mergeCell ref="N247:Q247"/>
    <mergeCell ref="N248:Q248"/>
    <mergeCell ref="N287:Q287"/>
    <mergeCell ref="N352:Q352"/>
    <mergeCell ref="N426:Q426"/>
    <mergeCell ref="N432:Q432"/>
    <mergeCell ref="F433:I433"/>
    <mergeCell ref="L433:M433"/>
    <mergeCell ref="N433:Q433"/>
    <mergeCell ref="F434:I434"/>
    <mergeCell ref="F435:I435"/>
    <mergeCell ref="F436:I436"/>
    <mergeCell ref="F437:I437"/>
    <mergeCell ref="F438:I438"/>
    <mergeCell ref="F439:I439"/>
    <mergeCell ref="F429:I429"/>
    <mergeCell ref="L429:M429"/>
    <mergeCell ref="N429:Q429"/>
    <mergeCell ref="F430:I430"/>
    <mergeCell ref="L430:M430"/>
    <mergeCell ref="N430:Q430"/>
    <mergeCell ref="F431:I431"/>
    <mergeCell ref="L431:M431"/>
    <mergeCell ref="N431:Q431"/>
    <mergeCell ref="F423:I423"/>
    <mergeCell ref="F424:I424"/>
    <mergeCell ref="F425:I425"/>
    <mergeCell ref="L425:M425"/>
    <mergeCell ref="N425:Q425"/>
    <mergeCell ref="F427:I427"/>
    <mergeCell ref="L427:M427"/>
    <mergeCell ref="N427:Q427"/>
    <mergeCell ref="F428:I428"/>
    <mergeCell ref="L428:M428"/>
    <mergeCell ref="N428:Q428"/>
    <mergeCell ref="F418:I418"/>
    <mergeCell ref="F419:I419"/>
    <mergeCell ref="L419:M419"/>
    <mergeCell ref="N419:Q419"/>
    <mergeCell ref="F420:I420"/>
    <mergeCell ref="F421:I421"/>
    <mergeCell ref="F422:I422"/>
    <mergeCell ref="L422:M422"/>
    <mergeCell ref="N422:Q422"/>
    <mergeCell ref="F411:I411"/>
    <mergeCell ref="F412:I412"/>
    <mergeCell ref="F413:I413"/>
    <mergeCell ref="L413:M413"/>
    <mergeCell ref="N413:Q413"/>
    <mergeCell ref="F414:I414"/>
    <mergeCell ref="F415:I415"/>
    <mergeCell ref="F416:I416"/>
    <mergeCell ref="F417:I417"/>
    <mergeCell ref="F406:I406"/>
    <mergeCell ref="L406:M406"/>
    <mergeCell ref="N406:Q406"/>
    <mergeCell ref="F407:I407"/>
    <mergeCell ref="L407:M407"/>
    <mergeCell ref="N407:Q407"/>
    <mergeCell ref="F408:I408"/>
    <mergeCell ref="F409:I409"/>
    <mergeCell ref="F410:I410"/>
    <mergeCell ref="F403:I403"/>
    <mergeCell ref="L403:M403"/>
    <mergeCell ref="N403:Q403"/>
    <mergeCell ref="F404:I404"/>
    <mergeCell ref="L404:M404"/>
    <mergeCell ref="N404:Q404"/>
    <mergeCell ref="F405:I405"/>
    <mergeCell ref="L405:M405"/>
    <mergeCell ref="N405:Q405"/>
    <mergeCell ref="F396:I396"/>
    <mergeCell ref="F397:I397"/>
    <mergeCell ref="L397:M397"/>
    <mergeCell ref="N397:Q397"/>
    <mergeCell ref="F398:I398"/>
    <mergeCell ref="F399:I399"/>
    <mergeCell ref="F400:I400"/>
    <mergeCell ref="F401:I401"/>
    <mergeCell ref="F402:I402"/>
    <mergeCell ref="F391:I391"/>
    <mergeCell ref="L391:M391"/>
    <mergeCell ref="N391:Q391"/>
    <mergeCell ref="F392:I392"/>
    <mergeCell ref="F393:I393"/>
    <mergeCell ref="F394:I394"/>
    <mergeCell ref="L394:M394"/>
    <mergeCell ref="N394:Q394"/>
    <mergeCell ref="F395:I395"/>
    <mergeCell ref="F384:I384"/>
    <mergeCell ref="F385:I385"/>
    <mergeCell ref="L385:M385"/>
    <mergeCell ref="N385:Q385"/>
    <mergeCell ref="F386:I386"/>
    <mergeCell ref="F387:I387"/>
    <mergeCell ref="F388:I388"/>
    <mergeCell ref="F389:I389"/>
    <mergeCell ref="F390:I390"/>
    <mergeCell ref="F379:I379"/>
    <mergeCell ref="L379:M379"/>
    <mergeCell ref="N379:Q379"/>
    <mergeCell ref="F380:I380"/>
    <mergeCell ref="F381:I381"/>
    <mergeCell ref="F382:I382"/>
    <mergeCell ref="L382:M382"/>
    <mergeCell ref="N382:Q382"/>
    <mergeCell ref="F383:I383"/>
    <mergeCell ref="F374:I374"/>
    <mergeCell ref="L374:M374"/>
    <mergeCell ref="N374:Q374"/>
    <mergeCell ref="F375:I375"/>
    <mergeCell ref="F376:I376"/>
    <mergeCell ref="F377:I377"/>
    <mergeCell ref="L377:M377"/>
    <mergeCell ref="N377:Q377"/>
    <mergeCell ref="F378:I378"/>
    <mergeCell ref="L378:M378"/>
    <mergeCell ref="N378:Q378"/>
    <mergeCell ref="F367:I367"/>
    <mergeCell ref="F368:I368"/>
    <mergeCell ref="F369:I369"/>
    <mergeCell ref="L369:M369"/>
    <mergeCell ref="N369:Q369"/>
    <mergeCell ref="F370:I370"/>
    <mergeCell ref="F371:I371"/>
    <mergeCell ref="F372:I372"/>
    <mergeCell ref="F373:I373"/>
    <mergeCell ref="F361:I361"/>
    <mergeCell ref="L361:M361"/>
    <mergeCell ref="N361:Q361"/>
    <mergeCell ref="F362:I362"/>
    <mergeCell ref="F363:I363"/>
    <mergeCell ref="F364:I364"/>
    <mergeCell ref="F365:I365"/>
    <mergeCell ref="F366:I366"/>
    <mergeCell ref="L366:M366"/>
    <mergeCell ref="N366:Q366"/>
    <mergeCell ref="F354:I354"/>
    <mergeCell ref="L354:M354"/>
    <mergeCell ref="N354:Q354"/>
    <mergeCell ref="F355:I355"/>
    <mergeCell ref="F356:I356"/>
    <mergeCell ref="F357:I357"/>
    <mergeCell ref="F358:I358"/>
    <mergeCell ref="F359:I359"/>
    <mergeCell ref="F360:I360"/>
    <mergeCell ref="L360:M360"/>
    <mergeCell ref="N360:Q360"/>
    <mergeCell ref="F348:I348"/>
    <mergeCell ref="F349:I349"/>
    <mergeCell ref="F350:I350"/>
    <mergeCell ref="L350:M350"/>
    <mergeCell ref="N350:Q350"/>
    <mergeCell ref="F351:I351"/>
    <mergeCell ref="L351:M351"/>
    <mergeCell ref="N351:Q351"/>
    <mergeCell ref="F353:I353"/>
    <mergeCell ref="L353:M353"/>
    <mergeCell ref="N353:Q353"/>
    <mergeCell ref="F345:I345"/>
    <mergeCell ref="L345:M345"/>
    <mergeCell ref="N345:Q345"/>
    <mergeCell ref="F346:I346"/>
    <mergeCell ref="L346:M346"/>
    <mergeCell ref="N346:Q346"/>
    <mergeCell ref="F347:I347"/>
    <mergeCell ref="L347:M347"/>
    <mergeCell ref="N347:Q347"/>
    <mergeCell ref="F342:I342"/>
    <mergeCell ref="L342:M342"/>
    <mergeCell ref="N342:Q342"/>
    <mergeCell ref="F343:I343"/>
    <mergeCell ref="L343:M343"/>
    <mergeCell ref="N343:Q343"/>
    <mergeCell ref="F344:I344"/>
    <mergeCell ref="L344:M344"/>
    <mergeCell ref="N344:Q344"/>
    <mergeCell ref="F339:I339"/>
    <mergeCell ref="L339:M339"/>
    <mergeCell ref="N339:Q339"/>
    <mergeCell ref="F340:I340"/>
    <mergeCell ref="L340:M340"/>
    <mergeCell ref="N340:Q340"/>
    <mergeCell ref="F341:I341"/>
    <mergeCell ref="L341:M341"/>
    <mergeCell ref="N341:Q341"/>
    <mergeCell ref="F336:I336"/>
    <mergeCell ref="L336:M336"/>
    <mergeCell ref="N336:Q336"/>
    <mergeCell ref="F337:I337"/>
    <mergeCell ref="L337:M337"/>
    <mergeCell ref="N337:Q337"/>
    <mergeCell ref="F338:I338"/>
    <mergeCell ref="L338:M338"/>
    <mergeCell ref="N338:Q338"/>
    <mergeCell ref="F331:I331"/>
    <mergeCell ref="F332:I332"/>
    <mergeCell ref="F333:I333"/>
    <mergeCell ref="L333:M333"/>
    <mergeCell ref="N333:Q333"/>
    <mergeCell ref="F334:I334"/>
    <mergeCell ref="L334:M334"/>
    <mergeCell ref="N334:Q334"/>
    <mergeCell ref="F335:I335"/>
    <mergeCell ref="L335:M335"/>
    <mergeCell ref="N335:Q335"/>
    <mergeCell ref="F325:I325"/>
    <mergeCell ref="F326:I326"/>
    <mergeCell ref="F327:I327"/>
    <mergeCell ref="L327:M327"/>
    <mergeCell ref="N327:Q327"/>
    <mergeCell ref="F328:I328"/>
    <mergeCell ref="F329:I329"/>
    <mergeCell ref="F330:I330"/>
    <mergeCell ref="L330:M330"/>
    <mergeCell ref="N330:Q330"/>
    <mergeCell ref="F319:I319"/>
    <mergeCell ref="L319:M319"/>
    <mergeCell ref="N319:Q319"/>
    <mergeCell ref="F320:I320"/>
    <mergeCell ref="F321:I321"/>
    <mergeCell ref="F322:I322"/>
    <mergeCell ref="F323:I323"/>
    <mergeCell ref="F324:I324"/>
    <mergeCell ref="L324:M324"/>
    <mergeCell ref="N324:Q324"/>
    <mergeCell ref="F312:I312"/>
    <mergeCell ref="F313:I313"/>
    <mergeCell ref="F314:I314"/>
    <mergeCell ref="F315:I315"/>
    <mergeCell ref="L315:M315"/>
    <mergeCell ref="N315:Q315"/>
    <mergeCell ref="F316:I316"/>
    <mergeCell ref="F317:I317"/>
    <mergeCell ref="F318:I318"/>
    <mergeCell ref="F305:I305"/>
    <mergeCell ref="F306:I306"/>
    <mergeCell ref="L306:M306"/>
    <mergeCell ref="N306:Q306"/>
    <mergeCell ref="F307:I307"/>
    <mergeCell ref="F308:I308"/>
    <mergeCell ref="F309:I309"/>
    <mergeCell ref="F310:I310"/>
    <mergeCell ref="F311:I311"/>
    <mergeCell ref="L311:M311"/>
    <mergeCell ref="N311:Q311"/>
    <mergeCell ref="F298:I298"/>
    <mergeCell ref="F299:I299"/>
    <mergeCell ref="F300:I300"/>
    <mergeCell ref="F301:I301"/>
    <mergeCell ref="L301:M301"/>
    <mergeCell ref="N301:Q301"/>
    <mergeCell ref="F302:I302"/>
    <mergeCell ref="F303:I303"/>
    <mergeCell ref="F304:I304"/>
    <mergeCell ref="F292:I292"/>
    <mergeCell ref="F293:I293"/>
    <mergeCell ref="L293:M293"/>
    <mergeCell ref="N293:Q293"/>
    <mergeCell ref="F294:I294"/>
    <mergeCell ref="F295:I295"/>
    <mergeCell ref="F296:I296"/>
    <mergeCell ref="F297:I297"/>
    <mergeCell ref="L297:M297"/>
    <mergeCell ref="N297:Q297"/>
    <mergeCell ref="F286:I286"/>
    <mergeCell ref="L286:M286"/>
    <mergeCell ref="N286:Q286"/>
    <mergeCell ref="F288:I288"/>
    <mergeCell ref="L288:M288"/>
    <mergeCell ref="N288:Q288"/>
    <mergeCell ref="F289:I289"/>
    <mergeCell ref="F290:I290"/>
    <mergeCell ref="F291:I291"/>
    <mergeCell ref="F280:I280"/>
    <mergeCell ref="F281:I281"/>
    <mergeCell ref="F282:I282"/>
    <mergeCell ref="L282:M282"/>
    <mergeCell ref="N282:Q282"/>
    <mergeCell ref="F283:I283"/>
    <mergeCell ref="F284:I284"/>
    <mergeCell ref="F285:I285"/>
    <mergeCell ref="L285:M285"/>
    <mergeCell ref="N285:Q285"/>
    <mergeCell ref="F275:I275"/>
    <mergeCell ref="F276:I276"/>
    <mergeCell ref="F277:I277"/>
    <mergeCell ref="L277:M277"/>
    <mergeCell ref="N277:Q277"/>
    <mergeCell ref="F278:I278"/>
    <mergeCell ref="F279:I279"/>
    <mergeCell ref="L279:M279"/>
    <mergeCell ref="N279:Q279"/>
    <mergeCell ref="F271:I271"/>
    <mergeCell ref="F272:I272"/>
    <mergeCell ref="L272:M272"/>
    <mergeCell ref="N272:Q272"/>
    <mergeCell ref="F273:I273"/>
    <mergeCell ref="L273:M273"/>
    <mergeCell ref="N273:Q273"/>
    <mergeCell ref="F274:I274"/>
    <mergeCell ref="L274:M274"/>
    <mergeCell ref="N274:Q274"/>
    <mergeCell ref="F266:I266"/>
    <mergeCell ref="L266:M266"/>
    <mergeCell ref="N266:Q266"/>
    <mergeCell ref="F267:I267"/>
    <mergeCell ref="F268:I268"/>
    <mergeCell ref="F269:I269"/>
    <mergeCell ref="L269:M269"/>
    <mergeCell ref="N269:Q269"/>
    <mergeCell ref="F270:I270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60:I260"/>
    <mergeCell ref="L260:M260"/>
    <mergeCell ref="N260:Q260"/>
    <mergeCell ref="F261:I261"/>
    <mergeCell ref="L261:M261"/>
    <mergeCell ref="N261:Q261"/>
    <mergeCell ref="F262:I262"/>
    <mergeCell ref="L262:M262"/>
    <mergeCell ref="N262:Q262"/>
    <mergeCell ref="F254:I254"/>
    <mergeCell ref="F255:I255"/>
    <mergeCell ref="F256:I256"/>
    <mergeCell ref="L256:M256"/>
    <mergeCell ref="N256:Q256"/>
    <mergeCell ref="F257:I257"/>
    <mergeCell ref="F258:I258"/>
    <mergeCell ref="F259:I259"/>
    <mergeCell ref="L259:M259"/>
    <mergeCell ref="N259:Q259"/>
    <mergeCell ref="F249:I249"/>
    <mergeCell ref="L249:M249"/>
    <mergeCell ref="N249:Q249"/>
    <mergeCell ref="F250:I250"/>
    <mergeCell ref="F251:I251"/>
    <mergeCell ref="F252:I252"/>
    <mergeCell ref="F253:I253"/>
    <mergeCell ref="L253:M253"/>
    <mergeCell ref="N253:Q253"/>
    <mergeCell ref="F243:I243"/>
    <mergeCell ref="L243:M243"/>
    <mergeCell ref="N243:Q243"/>
    <mergeCell ref="F245:I245"/>
    <mergeCell ref="L245:M245"/>
    <mergeCell ref="N245:Q245"/>
    <mergeCell ref="F246:I246"/>
    <mergeCell ref="L246:M246"/>
    <mergeCell ref="N246:Q246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33:I233"/>
    <mergeCell ref="L233:M233"/>
    <mergeCell ref="N233:Q233"/>
    <mergeCell ref="F235:I235"/>
    <mergeCell ref="L235:M235"/>
    <mergeCell ref="N235:Q235"/>
    <mergeCell ref="F236:I236"/>
    <mergeCell ref="F237:I237"/>
    <mergeCell ref="F238:I238"/>
    <mergeCell ref="F228:I228"/>
    <mergeCell ref="L228:M228"/>
    <mergeCell ref="N228:Q228"/>
    <mergeCell ref="F229:I229"/>
    <mergeCell ref="L229:M229"/>
    <mergeCell ref="N229:Q229"/>
    <mergeCell ref="F230:I230"/>
    <mergeCell ref="F231:I231"/>
    <mergeCell ref="F232:I232"/>
    <mergeCell ref="L232:M232"/>
    <mergeCell ref="N232:Q232"/>
    <mergeCell ref="F223:I223"/>
    <mergeCell ref="F224:I224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18:I218"/>
    <mergeCell ref="F219:I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13:I213"/>
    <mergeCell ref="F214:I214"/>
    <mergeCell ref="F215:I215"/>
    <mergeCell ref="F216:I216"/>
    <mergeCell ref="L216:M216"/>
    <mergeCell ref="N216:Q216"/>
    <mergeCell ref="F217:I217"/>
    <mergeCell ref="L217:M217"/>
    <mergeCell ref="N217:Q217"/>
    <mergeCell ref="F206:I206"/>
    <mergeCell ref="F207:I207"/>
    <mergeCell ref="F209:I209"/>
    <mergeCell ref="L209:M209"/>
    <mergeCell ref="N209:Q209"/>
    <mergeCell ref="F210:I210"/>
    <mergeCell ref="F211:I211"/>
    <mergeCell ref="F212:I212"/>
    <mergeCell ref="L212:M212"/>
    <mergeCell ref="N212:Q212"/>
    <mergeCell ref="F198:I198"/>
    <mergeCell ref="F199:I199"/>
    <mergeCell ref="F201:I201"/>
    <mergeCell ref="L201:M201"/>
    <mergeCell ref="N201:Q201"/>
    <mergeCell ref="F202:I202"/>
    <mergeCell ref="F203:I203"/>
    <mergeCell ref="F204:I204"/>
    <mergeCell ref="F205:I205"/>
    <mergeCell ref="L191:M191"/>
    <mergeCell ref="N191:Q191"/>
    <mergeCell ref="F193:I193"/>
    <mergeCell ref="L193:M193"/>
    <mergeCell ref="N193:Q193"/>
    <mergeCell ref="F194:I194"/>
    <mergeCell ref="F195:I195"/>
    <mergeCell ref="F196:I196"/>
    <mergeCell ref="F197:I197"/>
    <mergeCell ref="L197:M197"/>
    <mergeCell ref="N197:Q197"/>
    <mergeCell ref="F183:I183"/>
    <mergeCell ref="F184:I184"/>
    <mergeCell ref="F185:I185"/>
    <mergeCell ref="F186:I186"/>
    <mergeCell ref="F187:I187"/>
    <mergeCell ref="F188:I188"/>
    <mergeCell ref="F189:I189"/>
    <mergeCell ref="F190:I190"/>
    <mergeCell ref="F191:I191"/>
    <mergeCell ref="F176:I176"/>
    <mergeCell ref="F177:I177"/>
    <mergeCell ref="F178:I178"/>
    <mergeCell ref="F179:I179"/>
    <mergeCell ref="F180:I180"/>
    <mergeCell ref="F181:I181"/>
    <mergeCell ref="L181:M181"/>
    <mergeCell ref="N181:Q181"/>
    <mergeCell ref="F182:I182"/>
    <mergeCell ref="L182:M182"/>
    <mergeCell ref="N182:Q182"/>
    <mergeCell ref="F171:I171"/>
    <mergeCell ref="L171:M171"/>
    <mergeCell ref="N171:Q171"/>
    <mergeCell ref="F172:I172"/>
    <mergeCell ref="L172:M172"/>
    <mergeCell ref="N172:Q172"/>
    <mergeCell ref="F173:I173"/>
    <mergeCell ref="F174:I174"/>
    <mergeCell ref="F175:I175"/>
    <mergeCell ref="F165:I165"/>
    <mergeCell ref="F166:I166"/>
    <mergeCell ref="L166:M166"/>
    <mergeCell ref="N166:Q166"/>
    <mergeCell ref="F167:I167"/>
    <mergeCell ref="F168:I168"/>
    <mergeCell ref="F169:I169"/>
    <mergeCell ref="F170:I170"/>
    <mergeCell ref="L170:M170"/>
    <mergeCell ref="N170:Q170"/>
    <mergeCell ref="F158:I158"/>
    <mergeCell ref="F159:I159"/>
    <mergeCell ref="F160:I160"/>
    <mergeCell ref="L160:M160"/>
    <mergeCell ref="N160:Q160"/>
    <mergeCell ref="F161:I161"/>
    <mergeCell ref="F162:I162"/>
    <mergeCell ref="F163:I163"/>
    <mergeCell ref="F164:I164"/>
    <mergeCell ref="F152:I152"/>
    <mergeCell ref="F153:I153"/>
    <mergeCell ref="F154:I154"/>
    <mergeCell ref="F155:I155"/>
    <mergeCell ref="F156:I156"/>
    <mergeCell ref="L156:M156"/>
    <mergeCell ref="N156:Q156"/>
    <mergeCell ref="F157:I157"/>
    <mergeCell ref="L157:M157"/>
    <mergeCell ref="N157:Q157"/>
    <mergeCell ref="F145:I145"/>
    <mergeCell ref="L145:M145"/>
    <mergeCell ref="N145:Q145"/>
    <mergeCell ref="F146:I146"/>
    <mergeCell ref="F147:I147"/>
    <mergeCell ref="F148:I148"/>
    <mergeCell ref="F149:I149"/>
    <mergeCell ref="F150:I150"/>
    <mergeCell ref="F151:I151"/>
    <mergeCell ref="L140:M140"/>
    <mergeCell ref="N140:Q140"/>
    <mergeCell ref="F141:I141"/>
    <mergeCell ref="L141:M141"/>
    <mergeCell ref="N141:Q141"/>
    <mergeCell ref="F142:I142"/>
    <mergeCell ref="F143:I143"/>
    <mergeCell ref="F144:I144"/>
    <mergeCell ref="L144:M144"/>
    <mergeCell ref="N144:Q144"/>
    <mergeCell ref="F132:I132"/>
    <mergeCell ref="F133:I133"/>
    <mergeCell ref="F134:I134"/>
    <mergeCell ref="F135:I135"/>
    <mergeCell ref="F136:I136"/>
    <mergeCell ref="F137:I137"/>
    <mergeCell ref="F138:I138"/>
    <mergeCell ref="F139:I139"/>
    <mergeCell ref="F140:I140"/>
    <mergeCell ref="F127:I127"/>
    <mergeCell ref="F128:I128"/>
    <mergeCell ref="F129:I129"/>
    <mergeCell ref="F130:I130"/>
    <mergeCell ref="L130:M130"/>
    <mergeCell ref="N130:Q130"/>
    <mergeCell ref="F131:I131"/>
    <mergeCell ref="L131:M131"/>
    <mergeCell ref="N131:Q131"/>
    <mergeCell ref="F115:P115"/>
    <mergeCell ref="M117:P117"/>
    <mergeCell ref="M119:Q119"/>
    <mergeCell ref="M120:Q120"/>
    <mergeCell ref="F122:I122"/>
    <mergeCell ref="L122:M122"/>
    <mergeCell ref="N122:Q122"/>
    <mergeCell ref="F126:I126"/>
    <mergeCell ref="L126:M126"/>
    <mergeCell ref="N126:Q126"/>
    <mergeCell ref="N98:Q98"/>
    <mergeCell ref="N99:Q99"/>
    <mergeCell ref="N100:Q100"/>
    <mergeCell ref="N101:Q101"/>
    <mergeCell ref="N102:Q102"/>
    <mergeCell ref="N104:Q104"/>
    <mergeCell ref="L106:Q106"/>
    <mergeCell ref="C112:Q112"/>
    <mergeCell ref="F114:P11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22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ZTI</vt:lpstr>
      <vt:lpstr>'01 - ZTI'!Názvy_tisku</vt:lpstr>
      <vt:lpstr>'Rekapitulace stavby'!Názvy_tisku</vt:lpstr>
      <vt:lpstr>'01 - ZTI'!Oblast_tisku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Petr</dc:creator>
  <cp:lastModifiedBy>Admin</cp:lastModifiedBy>
  <cp:lastPrinted>2019-03-14T15:09:26Z</cp:lastPrinted>
  <dcterms:created xsi:type="dcterms:W3CDTF">2018-11-03T20:01:39Z</dcterms:created>
  <dcterms:modified xsi:type="dcterms:W3CDTF">2019-04-16T08:43:30Z</dcterms:modified>
</cp:coreProperties>
</file>