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kladruby\"/>
    </mc:Choice>
  </mc:AlternateContent>
  <bookViews>
    <workbookView xWindow="0" yWindow="0" windowWidth="17280" windowHeight="7680"/>
  </bookViews>
  <sheets>
    <sheet name="Rekapitulace stavby" sheetId="1" r:id="rId1"/>
    <sheet name="1 - SO 01 Kuchyň - staveb..." sheetId="2" r:id="rId2"/>
    <sheet name="2 - Zdravotechnické insta..." sheetId="3" r:id="rId3"/>
    <sheet name="3 - Ústřední vytápění" sheetId="4" r:id="rId4"/>
    <sheet name="4 - Vzduchotechnika" sheetId="5" r:id="rId5"/>
    <sheet name="01 - Silnoproudá elektroi..." sheetId="6" r:id="rId6"/>
    <sheet name="02 - Světelná instalace" sheetId="7" r:id="rId7"/>
    <sheet name="03 - Slaboproudá instalace" sheetId="8" r:id="rId8"/>
    <sheet name="04 - Úprava bleskosvodu" sheetId="9" r:id="rId9"/>
    <sheet name="05 - Ostatní náklady" sheetId="10" r:id="rId10"/>
    <sheet name="6 - Vedlejší a ostatní ná..." sheetId="11" r:id="rId11"/>
    <sheet name="Pokyny pro vyplnění" sheetId="12" r:id="rId12"/>
  </sheets>
  <definedNames>
    <definedName name="_xlnm._FilterDatabase" localSheetId="5" hidden="1">'01 - Silnoproudá elektroi...'!$C$86:$K$144</definedName>
    <definedName name="_xlnm._FilterDatabase" localSheetId="6" hidden="1">'02 - Světelná instalace'!$C$86:$K$121</definedName>
    <definedName name="_xlnm._FilterDatabase" localSheetId="7" hidden="1">'03 - Slaboproudá instalace'!$C$86:$K$122</definedName>
    <definedName name="_xlnm._FilterDatabase" localSheetId="8" hidden="1">'04 - Úprava bleskosvodu'!$C$83:$K$96</definedName>
    <definedName name="_xlnm._FilterDatabase" localSheetId="9" hidden="1">'05 - Ostatní náklady'!$C$85:$K$97</definedName>
    <definedName name="_xlnm._FilterDatabase" localSheetId="1" hidden="1">'1 - SO 01 Kuchyň - staveb...'!$C$99:$K$976</definedName>
    <definedName name="_xlnm._FilterDatabase" localSheetId="2" hidden="1">'2 - Zdravotechnické insta...'!$C$78:$K$156</definedName>
    <definedName name="_xlnm._FilterDatabase" localSheetId="3" hidden="1">'3 - Ústřední vytápění'!$C$79:$K$111</definedName>
    <definedName name="_xlnm._FilterDatabase" localSheetId="4" hidden="1">'4 - Vzduchotechnika'!$C$76:$K$119</definedName>
    <definedName name="_xlnm._FilterDatabase" localSheetId="10" hidden="1">'6 - Vedlejší a ostatní ná...'!$C$82:$K$106</definedName>
    <definedName name="_xlnm.Print_Titles" localSheetId="5">'01 - Silnoproudá elektroi...'!$86:$86</definedName>
    <definedName name="_xlnm.Print_Titles" localSheetId="6">'02 - Světelná instalace'!$86:$86</definedName>
    <definedName name="_xlnm.Print_Titles" localSheetId="7">'03 - Slaboproudá instalace'!$86:$86</definedName>
    <definedName name="_xlnm.Print_Titles" localSheetId="8">'04 - Úprava bleskosvodu'!$83:$83</definedName>
    <definedName name="_xlnm.Print_Titles" localSheetId="9">'05 - Ostatní náklady'!$85:$85</definedName>
    <definedName name="_xlnm.Print_Titles" localSheetId="1">'1 - SO 01 Kuchyň - staveb...'!$99:$99</definedName>
    <definedName name="_xlnm.Print_Titles" localSheetId="2">'2 - Zdravotechnické insta...'!$78:$78</definedName>
    <definedName name="_xlnm.Print_Titles" localSheetId="3">'3 - Ústřední vytápění'!$79:$79</definedName>
    <definedName name="_xlnm.Print_Titles" localSheetId="4">'4 - Vzduchotechnika'!$76:$76</definedName>
    <definedName name="_xlnm.Print_Titles" localSheetId="10">'6 - Vedlejší a ostatní ná...'!$82:$82</definedName>
    <definedName name="_xlnm.Print_Titles" localSheetId="0">'Rekapitulace stavby'!$49:$49</definedName>
    <definedName name="_xlnm.Print_Area" localSheetId="5">'01 - Silnoproudá elektroi...'!$C$4:$J$38,'01 - Silnoproudá elektroi...'!$C$44:$J$66,'01 - Silnoproudá elektroi...'!$C$72:$K$144</definedName>
    <definedName name="_xlnm.Print_Area" localSheetId="6">'02 - Světelná instalace'!$C$4:$J$38,'02 - Světelná instalace'!$C$44:$J$66,'02 - Světelná instalace'!$C$72:$K$121</definedName>
    <definedName name="_xlnm.Print_Area" localSheetId="7">'03 - Slaboproudá instalace'!$C$4:$J$38,'03 - Slaboproudá instalace'!$C$44:$J$66,'03 - Slaboproudá instalace'!$C$72:$K$122</definedName>
    <definedName name="_xlnm.Print_Area" localSheetId="8">'04 - Úprava bleskosvodu'!$C$4:$J$38,'04 - Úprava bleskosvodu'!$C$44:$J$63,'04 - Úprava bleskosvodu'!$C$69:$K$96</definedName>
    <definedName name="_xlnm.Print_Area" localSheetId="9">'05 - Ostatní náklady'!$C$4:$J$38,'05 - Ostatní náklady'!$C$44:$J$65,'05 - Ostatní náklady'!$C$71:$K$97</definedName>
    <definedName name="_xlnm.Print_Area" localSheetId="1">'1 - SO 01 Kuchyň - staveb...'!$C$4:$J$36,'1 - SO 01 Kuchyň - staveb...'!$C$42:$J$81,'1 - SO 01 Kuchyň - staveb...'!$C$87:$K$976</definedName>
    <definedName name="_xlnm.Print_Area" localSheetId="2">'2 - Zdravotechnické insta...'!$C$4:$J$36,'2 - Zdravotechnické insta...'!$C$42:$J$60,'2 - Zdravotechnické insta...'!$C$66:$K$156</definedName>
    <definedName name="_xlnm.Print_Area" localSheetId="3">'3 - Ústřední vytápění'!$C$4:$J$36,'3 - Ústřední vytápění'!$C$42:$J$61,'3 - Ústřední vytápění'!$C$67:$K$111</definedName>
    <definedName name="_xlnm.Print_Area" localSheetId="4">'4 - Vzduchotechnika'!$C$4:$J$36,'4 - Vzduchotechnika'!$C$42:$J$58,'4 - Vzduchotechnika'!$C$64:$K$119</definedName>
    <definedName name="_xlnm.Print_Area" localSheetId="10">'6 - Vedlejší a ostatní ná...'!$C$4:$J$36,'6 - Vedlejší a ostatní ná...'!$C$42:$J$64,'6 - Vedlejší a ostatní ná...'!$C$70:$K$106</definedName>
    <definedName name="_xlnm.Print_Area" localSheetId="11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stavby'!$C$39:$AQ$63</definedName>
  </definedNames>
  <calcPr calcId="162913"/>
</workbook>
</file>

<file path=xl/calcChain.xml><?xml version="1.0" encoding="utf-8"?>
<calcChain xmlns="http://schemas.openxmlformats.org/spreadsheetml/2006/main">
  <c r="AY62" i="1" l="1"/>
  <c r="AX62" i="1"/>
  <c r="BI102" i="11"/>
  <c r="BH102" i="11"/>
  <c r="BG102" i="11"/>
  <c r="BF102" i="11"/>
  <c r="T102" i="11"/>
  <c r="T101" i="11"/>
  <c r="R102" i="11"/>
  <c r="R101" i="11"/>
  <c r="P102" i="11"/>
  <c r="P101" i="11"/>
  <c r="BK102" i="11"/>
  <c r="BK101" i="11" s="1"/>
  <c r="J101" i="11" s="1"/>
  <c r="J63" i="11" s="1"/>
  <c r="J102" i="11"/>
  <c r="BE102" i="11" s="1"/>
  <c r="BI100" i="11"/>
  <c r="BH100" i="11"/>
  <c r="BG100" i="11"/>
  <c r="BF100" i="11"/>
  <c r="T100" i="11"/>
  <c r="R100" i="11"/>
  <c r="R98" i="11" s="1"/>
  <c r="P100" i="11"/>
  <c r="BK100" i="11"/>
  <c r="J100" i="11"/>
  <c r="BE100" i="11"/>
  <c r="BI99" i="11"/>
  <c r="BH99" i="11"/>
  <c r="BG99" i="11"/>
  <c r="BF99" i="11"/>
  <c r="T99" i="11"/>
  <c r="T98" i="11" s="1"/>
  <c r="R99" i="11"/>
  <c r="P99" i="11"/>
  <c r="BK99" i="11"/>
  <c r="BK98" i="11" s="1"/>
  <c r="J98" i="11" s="1"/>
  <c r="J62" i="11" s="1"/>
  <c r="J99" i="11"/>
  <c r="BE99" i="11" s="1"/>
  <c r="BI97" i="11"/>
  <c r="BH97" i="11"/>
  <c r="BG97" i="11"/>
  <c r="BF97" i="11"/>
  <c r="T97" i="11"/>
  <c r="R97" i="11"/>
  <c r="P97" i="11"/>
  <c r="BK97" i="11"/>
  <c r="J97" i="11"/>
  <c r="BE97" i="11" s="1"/>
  <c r="BI96" i="11"/>
  <c r="BH96" i="11"/>
  <c r="BG96" i="11"/>
  <c r="BF96" i="11"/>
  <c r="T96" i="11"/>
  <c r="R96" i="11"/>
  <c r="P96" i="11"/>
  <c r="BK96" i="11"/>
  <c r="J96" i="11"/>
  <c r="BE96" i="11"/>
  <c r="BI95" i="11"/>
  <c r="BH95" i="11"/>
  <c r="BG95" i="11"/>
  <c r="BF95" i="11"/>
  <c r="T95" i="11"/>
  <c r="R95" i="11"/>
  <c r="P95" i="11"/>
  <c r="P94" i="11" s="1"/>
  <c r="BK95" i="11"/>
  <c r="BK94" i="11" s="1"/>
  <c r="J94" i="11" s="1"/>
  <c r="J61" i="11" s="1"/>
  <c r="J95" i="11"/>
  <c r="BE95" i="11" s="1"/>
  <c r="BI93" i="11"/>
  <c r="BH93" i="11"/>
  <c r="BG93" i="11"/>
  <c r="BF93" i="11"/>
  <c r="T93" i="11"/>
  <c r="T92" i="11" s="1"/>
  <c r="R93" i="11"/>
  <c r="R92" i="11"/>
  <c r="P93" i="11"/>
  <c r="P92" i="11" s="1"/>
  <c r="BK93" i="11"/>
  <c r="BK92" i="11" s="1"/>
  <c r="J92" i="11" s="1"/>
  <c r="J60" i="11" s="1"/>
  <c r="J93" i="11"/>
  <c r="BE93" i="11" s="1"/>
  <c r="BI91" i="11"/>
  <c r="BH91" i="11"/>
  <c r="BG91" i="11"/>
  <c r="BF91" i="11"/>
  <c r="T91" i="11"/>
  <c r="R91" i="11"/>
  <c r="P91" i="11"/>
  <c r="BK91" i="11"/>
  <c r="J91" i="11"/>
  <c r="BE91" i="11" s="1"/>
  <c r="BI90" i="11"/>
  <c r="BH90" i="11"/>
  <c r="BG90" i="11"/>
  <c r="BF90" i="11"/>
  <c r="T90" i="11"/>
  <c r="T88" i="11" s="1"/>
  <c r="R90" i="11"/>
  <c r="R88" i="11" s="1"/>
  <c r="P90" i="11"/>
  <c r="BK90" i="11"/>
  <c r="J90" i="11"/>
  <c r="BE90" i="11" s="1"/>
  <c r="BI89" i="11"/>
  <c r="BH89" i="11"/>
  <c r="BG89" i="11"/>
  <c r="BF89" i="11"/>
  <c r="T89" i="11"/>
  <c r="R89" i="11"/>
  <c r="P89" i="11"/>
  <c r="P88" i="11" s="1"/>
  <c r="BK89" i="11"/>
  <c r="J89" i="11"/>
  <c r="BE89" i="11"/>
  <c r="BI87" i="11"/>
  <c r="BH87" i="11"/>
  <c r="BG87" i="11"/>
  <c r="BF87" i="11"/>
  <c r="T87" i="11"/>
  <c r="R87" i="11"/>
  <c r="P87" i="11"/>
  <c r="P85" i="11" s="1"/>
  <c r="BK87" i="11"/>
  <c r="J87" i="11"/>
  <c r="BE87" i="11" s="1"/>
  <c r="BI86" i="11"/>
  <c r="F34" i="11" s="1"/>
  <c r="BD62" i="1" s="1"/>
  <c r="BH86" i="11"/>
  <c r="BG86" i="11"/>
  <c r="BF86" i="11"/>
  <c r="T86" i="11"/>
  <c r="T85" i="11" s="1"/>
  <c r="R86" i="11"/>
  <c r="R85" i="11"/>
  <c r="P86" i="11"/>
  <c r="BK86" i="11"/>
  <c r="J86" i="11"/>
  <c r="BE86" i="11" s="1"/>
  <c r="J79" i="11"/>
  <c r="F79" i="11"/>
  <c r="F77" i="11"/>
  <c r="E75" i="11"/>
  <c r="J51" i="11"/>
  <c r="F51" i="11"/>
  <c r="F49" i="11"/>
  <c r="E47" i="11"/>
  <c r="J18" i="11"/>
  <c r="E18" i="11"/>
  <c r="F80" i="11" s="1"/>
  <c r="J17" i="11"/>
  <c r="J12" i="11"/>
  <c r="J77" i="11" s="1"/>
  <c r="J49" i="11"/>
  <c r="E7" i="11"/>
  <c r="E73" i="11" s="1"/>
  <c r="AY61" i="1"/>
  <c r="AX61" i="1"/>
  <c r="BI97" i="10"/>
  <c r="BH97" i="10"/>
  <c r="BG97" i="10"/>
  <c r="BF97" i="10"/>
  <c r="T97" i="10"/>
  <c r="R97" i="10"/>
  <c r="P97" i="10"/>
  <c r="BK97" i="10"/>
  <c r="J97" i="10"/>
  <c r="BE97" i="10" s="1"/>
  <c r="BI96" i="10"/>
  <c r="BH96" i="10"/>
  <c r="BG96" i="10"/>
  <c r="BF96" i="10"/>
  <c r="T96" i="10"/>
  <c r="R96" i="10"/>
  <c r="R95" i="10" s="1"/>
  <c r="R94" i="10" s="1"/>
  <c r="P96" i="10"/>
  <c r="BK96" i="10"/>
  <c r="BK95" i="10" s="1"/>
  <c r="J95" i="10" s="1"/>
  <c r="J64" i="10" s="1"/>
  <c r="BK94" i="10"/>
  <c r="J94" i="10" s="1"/>
  <c r="J63" i="10" s="1"/>
  <c r="J96" i="10"/>
  <c r="BE96" i="10" s="1"/>
  <c r="BI93" i="10"/>
  <c r="BH93" i="10"/>
  <c r="BG93" i="10"/>
  <c r="BF93" i="10"/>
  <c r="T93" i="10"/>
  <c r="T92" i="10" s="1"/>
  <c r="R93" i="10"/>
  <c r="R92" i="10" s="1"/>
  <c r="P93" i="10"/>
  <c r="P92" i="10" s="1"/>
  <c r="BK93" i="10"/>
  <c r="BK92" i="10" s="1"/>
  <c r="J92" i="10" s="1"/>
  <c r="J62" i="10" s="1"/>
  <c r="J93" i="10"/>
  <c r="BE93" i="10" s="1"/>
  <c r="BI91" i="10"/>
  <c r="BH91" i="10"/>
  <c r="BG91" i="10"/>
  <c r="BF91" i="10"/>
  <c r="T91" i="10"/>
  <c r="R91" i="10"/>
  <c r="P91" i="10"/>
  <c r="BK91" i="10"/>
  <c r="J91" i="10"/>
  <c r="BE91" i="10" s="1"/>
  <c r="BI90" i="10"/>
  <c r="BH90" i="10"/>
  <c r="BG90" i="10"/>
  <c r="BF90" i="10"/>
  <c r="T90" i="10"/>
  <c r="R90" i="10"/>
  <c r="P90" i="10"/>
  <c r="BK90" i="10"/>
  <c r="J90" i="10"/>
  <c r="BE90" i="10" s="1"/>
  <c r="BI89" i="10"/>
  <c r="BH89" i="10"/>
  <c r="BG89" i="10"/>
  <c r="BF89" i="10"/>
  <c r="T89" i="10"/>
  <c r="R89" i="10"/>
  <c r="P89" i="10"/>
  <c r="BK89" i="10"/>
  <c r="J89" i="10"/>
  <c r="BE89" i="10"/>
  <c r="BI88" i="10"/>
  <c r="BH88" i="10"/>
  <c r="F35" i="10" s="1"/>
  <c r="BC61" i="1" s="1"/>
  <c r="BG88" i="10"/>
  <c r="BF88" i="10"/>
  <c r="F33" i="10"/>
  <c r="BA61" i="1" s="1"/>
  <c r="T88" i="10"/>
  <c r="R88" i="10"/>
  <c r="P88" i="10"/>
  <c r="BK88" i="10"/>
  <c r="J88" i="10"/>
  <c r="BE88" i="10" s="1"/>
  <c r="J82" i="10"/>
  <c r="F82" i="10"/>
  <c r="F80" i="10"/>
  <c r="E78" i="10"/>
  <c r="J55" i="10"/>
  <c r="F55" i="10"/>
  <c r="F53" i="10"/>
  <c r="E51" i="10"/>
  <c r="J20" i="10"/>
  <c r="E20" i="10"/>
  <c r="F83" i="10" s="1"/>
  <c r="J19" i="10"/>
  <c r="J14" i="10"/>
  <c r="J80" i="10" s="1"/>
  <c r="E7" i="10"/>
  <c r="AY60" i="1"/>
  <c r="AX60" i="1"/>
  <c r="BI96" i="9"/>
  <c r="BH96" i="9"/>
  <c r="BG96" i="9"/>
  <c r="BF96" i="9"/>
  <c r="T96" i="9"/>
  <c r="R96" i="9"/>
  <c r="P96" i="9"/>
  <c r="BK96" i="9"/>
  <c r="J96" i="9"/>
  <c r="BE96" i="9" s="1"/>
  <c r="BI95" i="9"/>
  <c r="BH95" i="9"/>
  <c r="BG95" i="9"/>
  <c r="BF95" i="9"/>
  <c r="T95" i="9"/>
  <c r="R95" i="9"/>
  <c r="P95" i="9"/>
  <c r="BK95" i="9"/>
  <c r="J95" i="9"/>
  <c r="BE95" i="9" s="1"/>
  <c r="BI94" i="9"/>
  <c r="BH94" i="9"/>
  <c r="BG94" i="9"/>
  <c r="BF94" i="9"/>
  <c r="T94" i="9"/>
  <c r="R94" i="9"/>
  <c r="P94" i="9"/>
  <c r="BK94" i="9"/>
  <c r="J94" i="9"/>
  <c r="BE94" i="9" s="1"/>
  <c r="BI93" i="9"/>
  <c r="BH93" i="9"/>
  <c r="BG93" i="9"/>
  <c r="BF93" i="9"/>
  <c r="T93" i="9"/>
  <c r="T92" i="9"/>
  <c r="T91" i="9" s="1"/>
  <c r="R93" i="9"/>
  <c r="P93" i="9"/>
  <c r="BK93" i="9"/>
  <c r="J93" i="9"/>
  <c r="BE93" i="9"/>
  <c r="BI90" i="9"/>
  <c r="BH90" i="9"/>
  <c r="BG90" i="9"/>
  <c r="BF90" i="9"/>
  <c r="T90" i="9"/>
  <c r="R90" i="9"/>
  <c r="P90" i="9"/>
  <c r="BK90" i="9"/>
  <c r="J90" i="9"/>
  <c r="BE90" i="9"/>
  <c r="BI89" i="9"/>
  <c r="BH89" i="9"/>
  <c r="BG89" i="9"/>
  <c r="BF89" i="9"/>
  <c r="T89" i="9"/>
  <c r="R89" i="9"/>
  <c r="P89" i="9"/>
  <c r="BK89" i="9"/>
  <c r="J89" i="9"/>
  <c r="BE89" i="9" s="1"/>
  <c r="BI88" i="9"/>
  <c r="BH88" i="9"/>
  <c r="BG88" i="9"/>
  <c r="BF88" i="9"/>
  <c r="T88" i="9"/>
  <c r="R88" i="9"/>
  <c r="P88" i="9"/>
  <c r="BK88" i="9"/>
  <c r="J88" i="9"/>
  <c r="BE88" i="9"/>
  <c r="BI87" i="9"/>
  <c r="BH87" i="9"/>
  <c r="BG87" i="9"/>
  <c r="BF87" i="9"/>
  <c r="T87" i="9"/>
  <c r="R87" i="9"/>
  <c r="P87" i="9"/>
  <c r="BK87" i="9"/>
  <c r="J87" i="9"/>
  <c r="BE87" i="9" s="1"/>
  <c r="BI86" i="9"/>
  <c r="BH86" i="9"/>
  <c r="BG86" i="9"/>
  <c r="BF86" i="9"/>
  <c r="T86" i="9"/>
  <c r="R86" i="9"/>
  <c r="P86" i="9"/>
  <c r="BK86" i="9"/>
  <c r="J86" i="9"/>
  <c r="BE86" i="9"/>
  <c r="BI85" i="9"/>
  <c r="BH85" i="9"/>
  <c r="BG85" i="9"/>
  <c r="BF85" i="9"/>
  <c r="T85" i="9"/>
  <c r="R85" i="9"/>
  <c r="P85" i="9"/>
  <c r="BK85" i="9"/>
  <c r="J85" i="9"/>
  <c r="BE85" i="9"/>
  <c r="J80" i="9"/>
  <c r="F80" i="9"/>
  <c r="F78" i="9"/>
  <c r="E76" i="9"/>
  <c r="J55" i="9"/>
  <c r="F55" i="9"/>
  <c r="F53" i="9"/>
  <c r="E51" i="9"/>
  <c r="J20" i="9"/>
  <c r="E20" i="9"/>
  <c r="J19" i="9"/>
  <c r="J14" i="9"/>
  <c r="E7" i="9"/>
  <c r="E72" i="9" s="1"/>
  <c r="E47" i="9"/>
  <c r="AY59" i="1"/>
  <c r="AX59" i="1"/>
  <c r="BI122" i="8"/>
  <c r="BH122" i="8"/>
  <c r="BG122" i="8"/>
  <c r="BF122" i="8"/>
  <c r="T122" i="8"/>
  <c r="R122" i="8"/>
  <c r="P122" i="8"/>
  <c r="BK122" i="8"/>
  <c r="J122" i="8"/>
  <c r="BE122" i="8"/>
  <c r="BI121" i="8"/>
  <c r="BH121" i="8"/>
  <c r="BG121" i="8"/>
  <c r="BF121" i="8"/>
  <c r="T121" i="8"/>
  <c r="R121" i="8"/>
  <c r="P121" i="8"/>
  <c r="BK121" i="8"/>
  <c r="J121" i="8"/>
  <c r="BE121" i="8" s="1"/>
  <c r="BI120" i="8"/>
  <c r="BH120" i="8"/>
  <c r="BG120" i="8"/>
  <c r="BF120" i="8"/>
  <c r="T120" i="8"/>
  <c r="R120" i="8"/>
  <c r="P120" i="8"/>
  <c r="BK120" i="8"/>
  <c r="J120" i="8"/>
  <c r="BE120" i="8" s="1"/>
  <c r="BI119" i="8"/>
  <c r="BH119" i="8"/>
  <c r="BG119" i="8"/>
  <c r="BF119" i="8"/>
  <c r="T119" i="8"/>
  <c r="R119" i="8"/>
  <c r="P119" i="8"/>
  <c r="BK119" i="8"/>
  <c r="J119" i="8"/>
  <c r="BE119" i="8" s="1"/>
  <c r="BI118" i="8"/>
  <c r="BH118" i="8"/>
  <c r="BG118" i="8"/>
  <c r="BF118" i="8"/>
  <c r="T118" i="8"/>
  <c r="R118" i="8"/>
  <c r="P118" i="8"/>
  <c r="BK118" i="8"/>
  <c r="J118" i="8"/>
  <c r="BE118" i="8"/>
  <c r="BI117" i="8"/>
  <c r="BH117" i="8"/>
  <c r="BG117" i="8"/>
  <c r="BF117" i="8"/>
  <c r="T117" i="8"/>
  <c r="R117" i="8"/>
  <c r="P117" i="8"/>
  <c r="BK117" i="8"/>
  <c r="J117" i="8"/>
  <c r="BE117" i="8" s="1"/>
  <c r="BI116" i="8"/>
  <c r="BH116" i="8"/>
  <c r="BG116" i="8"/>
  <c r="BF116" i="8"/>
  <c r="T116" i="8"/>
  <c r="R116" i="8"/>
  <c r="P116" i="8"/>
  <c r="BK116" i="8"/>
  <c r="J116" i="8"/>
  <c r="BE116" i="8" s="1"/>
  <c r="BI115" i="8"/>
  <c r="BH115" i="8"/>
  <c r="BG115" i="8"/>
  <c r="BF115" i="8"/>
  <c r="T115" i="8"/>
  <c r="R115" i="8"/>
  <c r="R114" i="8"/>
  <c r="P115" i="8"/>
  <c r="BK115" i="8"/>
  <c r="J115" i="8"/>
  <c r="BE115" i="8"/>
  <c r="BI113" i="8"/>
  <c r="BH113" i="8"/>
  <c r="BG113" i="8"/>
  <c r="BF113" i="8"/>
  <c r="T113" i="8"/>
  <c r="R113" i="8"/>
  <c r="R111" i="8" s="1"/>
  <c r="R110" i="8" s="1"/>
  <c r="P113" i="8"/>
  <c r="BK113" i="8"/>
  <c r="J113" i="8"/>
  <c r="BE113" i="8" s="1"/>
  <c r="BI112" i="8"/>
  <c r="BH112" i="8"/>
  <c r="BG112" i="8"/>
  <c r="BF112" i="8"/>
  <c r="T112" i="8"/>
  <c r="R112" i="8"/>
  <c r="P112" i="8"/>
  <c r="P111" i="8" s="1"/>
  <c r="BK112" i="8"/>
  <c r="BK111" i="8"/>
  <c r="J112" i="8"/>
  <c r="BE112" i="8" s="1"/>
  <c r="BI109" i="8"/>
  <c r="BH109" i="8"/>
  <c r="BG109" i="8"/>
  <c r="BF109" i="8"/>
  <c r="T109" i="8"/>
  <c r="R109" i="8"/>
  <c r="P109" i="8"/>
  <c r="BK109" i="8"/>
  <c r="J109" i="8"/>
  <c r="BE109" i="8" s="1"/>
  <c r="BI108" i="8"/>
  <c r="BH108" i="8"/>
  <c r="BG108" i="8"/>
  <c r="BF108" i="8"/>
  <c r="T108" i="8"/>
  <c r="R108" i="8"/>
  <c r="P108" i="8"/>
  <c r="BK108" i="8"/>
  <c r="J108" i="8"/>
  <c r="BE108" i="8"/>
  <c r="BI107" i="8"/>
  <c r="BH107" i="8"/>
  <c r="BG107" i="8"/>
  <c r="BF107" i="8"/>
  <c r="T107" i="8"/>
  <c r="R107" i="8"/>
  <c r="R106" i="8" s="1"/>
  <c r="P107" i="8"/>
  <c r="BK107" i="8"/>
  <c r="J107" i="8"/>
  <c r="BE107" i="8" s="1"/>
  <c r="BI105" i="8"/>
  <c r="BH105" i="8"/>
  <c r="BG105" i="8"/>
  <c r="BF105" i="8"/>
  <c r="T105" i="8"/>
  <c r="R105" i="8"/>
  <c r="P105" i="8"/>
  <c r="BK105" i="8"/>
  <c r="J105" i="8"/>
  <c r="BE105" i="8" s="1"/>
  <c r="BI104" i="8"/>
  <c r="BH104" i="8"/>
  <c r="BG104" i="8"/>
  <c r="BF104" i="8"/>
  <c r="T104" i="8"/>
  <c r="R104" i="8"/>
  <c r="P104" i="8"/>
  <c r="BK104" i="8"/>
  <c r="J104" i="8"/>
  <c r="BE104" i="8"/>
  <c r="BI103" i="8"/>
  <c r="BH103" i="8"/>
  <c r="BG103" i="8"/>
  <c r="BF103" i="8"/>
  <c r="T103" i="8"/>
  <c r="R103" i="8"/>
  <c r="P103" i="8"/>
  <c r="BK103" i="8"/>
  <c r="J103" i="8"/>
  <c r="BE103" i="8" s="1"/>
  <c r="BI102" i="8"/>
  <c r="BH102" i="8"/>
  <c r="BG102" i="8"/>
  <c r="BF102" i="8"/>
  <c r="T102" i="8"/>
  <c r="R102" i="8"/>
  <c r="P102" i="8"/>
  <c r="BK102" i="8"/>
  <c r="J102" i="8"/>
  <c r="BE102" i="8" s="1"/>
  <c r="BI101" i="8"/>
  <c r="BH101" i="8"/>
  <c r="BG101" i="8"/>
  <c r="BF101" i="8"/>
  <c r="T101" i="8"/>
  <c r="R101" i="8"/>
  <c r="P101" i="8"/>
  <c r="BK101" i="8"/>
  <c r="J101" i="8"/>
  <c r="BE101" i="8" s="1"/>
  <c r="BI100" i="8"/>
  <c r="BH100" i="8"/>
  <c r="BG100" i="8"/>
  <c r="BF100" i="8"/>
  <c r="T100" i="8"/>
  <c r="R100" i="8"/>
  <c r="P100" i="8"/>
  <c r="BK100" i="8"/>
  <c r="J100" i="8"/>
  <c r="BE100" i="8"/>
  <c r="BI99" i="8"/>
  <c r="BH99" i="8"/>
  <c r="BG99" i="8"/>
  <c r="BF99" i="8"/>
  <c r="T99" i="8"/>
  <c r="R99" i="8"/>
  <c r="P99" i="8"/>
  <c r="BK99" i="8"/>
  <c r="J99" i="8"/>
  <c r="BE99" i="8" s="1"/>
  <c r="BI98" i="8"/>
  <c r="BH98" i="8"/>
  <c r="BG98" i="8"/>
  <c r="BF98" i="8"/>
  <c r="T98" i="8"/>
  <c r="R98" i="8"/>
  <c r="P98" i="8"/>
  <c r="BK98" i="8"/>
  <c r="J98" i="8"/>
  <c r="BE98" i="8"/>
  <c r="BI97" i="8"/>
  <c r="BH97" i="8"/>
  <c r="BG97" i="8"/>
  <c r="BF97" i="8"/>
  <c r="T97" i="8"/>
  <c r="R97" i="8"/>
  <c r="P97" i="8"/>
  <c r="BK97" i="8"/>
  <c r="J97" i="8"/>
  <c r="BE97" i="8" s="1"/>
  <c r="BI96" i="8"/>
  <c r="BH96" i="8"/>
  <c r="BG96" i="8"/>
  <c r="BF96" i="8"/>
  <c r="T96" i="8"/>
  <c r="R96" i="8"/>
  <c r="P96" i="8"/>
  <c r="BK96" i="8"/>
  <c r="J96" i="8"/>
  <c r="BE96" i="8"/>
  <c r="BI95" i="8"/>
  <c r="BH95" i="8"/>
  <c r="BG95" i="8"/>
  <c r="BF95" i="8"/>
  <c r="T95" i="8"/>
  <c r="R95" i="8"/>
  <c r="P95" i="8"/>
  <c r="BK95" i="8"/>
  <c r="J95" i="8"/>
  <c r="BE95" i="8" s="1"/>
  <c r="BI94" i="8"/>
  <c r="BH94" i="8"/>
  <c r="BG94" i="8"/>
  <c r="BF94" i="8"/>
  <c r="T94" i="8"/>
  <c r="R94" i="8"/>
  <c r="P94" i="8"/>
  <c r="BK94" i="8"/>
  <c r="J94" i="8"/>
  <c r="BE94" i="8" s="1"/>
  <c r="BI93" i="8"/>
  <c r="BH93" i="8"/>
  <c r="BG93" i="8"/>
  <c r="BF93" i="8"/>
  <c r="T93" i="8"/>
  <c r="R93" i="8"/>
  <c r="P93" i="8"/>
  <c r="BK93" i="8"/>
  <c r="J93" i="8"/>
  <c r="BE93" i="8" s="1"/>
  <c r="BI92" i="8"/>
  <c r="BH92" i="8"/>
  <c r="BG92" i="8"/>
  <c r="BF92" i="8"/>
  <c r="T92" i="8"/>
  <c r="R92" i="8"/>
  <c r="P92" i="8"/>
  <c r="BK92" i="8"/>
  <c r="J92" i="8"/>
  <c r="BE92" i="8"/>
  <c r="BI91" i="8"/>
  <c r="BH91" i="8"/>
  <c r="BG91" i="8"/>
  <c r="BF91" i="8"/>
  <c r="T91" i="8"/>
  <c r="R91" i="8"/>
  <c r="P91" i="8"/>
  <c r="BK91" i="8"/>
  <c r="J91" i="8"/>
  <c r="BE91" i="8" s="1"/>
  <c r="BI90" i="8"/>
  <c r="BH90" i="8"/>
  <c r="BG90" i="8"/>
  <c r="BF90" i="8"/>
  <c r="T90" i="8"/>
  <c r="R90" i="8"/>
  <c r="P90" i="8"/>
  <c r="BK90" i="8"/>
  <c r="J90" i="8"/>
  <c r="BE90" i="8"/>
  <c r="BI89" i="8"/>
  <c r="BH89" i="8"/>
  <c r="BG89" i="8"/>
  <c r="BF89" i="8"/>
  <c r="T89" i="8"/>
  <c r="R89" i="8"/>
  <c r="P89" i="8"/>
  <c r="BK89" i="8"/>
  <c r="J89" i="8"/>
  <c r="BE89" i="8" s="1"/>
  <c r="J83" i="8"/>
  <c r="F83" i="8"/>
  <c r="F81" i="8"/>
  <c r="E79" i="8"/>
  <c r="J55" i="8"/>
  <c r="F55" i="8"/>
  <c r="F53" i="8"/>
  <c r="E51" i="8"/>
  <c r="J20" i="8"/>
  <c r="E20" i="8"/>
  <c r="F84" i="8" s="1"/>
  <c r="J19" i="8"/>
  <c r="J14" i="8"/>
  <c r="E7" i="8"/>
  <c r="AY58" i="1"/>
  <c r="AX58" i="1"/>
  <c r="BI121" i="7"/>
  <c r="BH121" i="7"/>
  <c r="BG121" i="7"/>
  <c r="BF121" i="7"/>
  <c r="T121" i="7"/>
  <c r="R121" i="7"/>
  <c r="P121" i="7"/>
  <c r="BK121" i="7"/>
  <c r="J121" i="7"/>
  <c r="BE121" i="7" s="1"/>
  <c r="BI120" i="7"/>
  <c r="BH120" i="7"/>
  <c r="BG120" i="7"/>
  <c r="BF120" i="7"/>
  <c r="T120" i="7"/>
  <c r="R120" i="7"/>
  <c r="P120" i="7"/>
  <c r="BK120" i="7"/>
  <c r="J120" i="7"/>
  <c r="BE120" i="7" s="1"/>
  <c r="BI119" i="7"/>
  <c r="BH119" i="7"/>
  <c r="BG119" i="7"/>
  <c r="BF119" i="7"/>
  <c r="T119" i="7"/>
  <c r="R119" i="7"/>
  <c r="P119" i="7"/>
  <c r="BK119" i="7"/>
  <c r="J119" i="7"/>
  <c r="BE119" i="7" s="1"/>
  <c r="BI118" i="7"/>
  <c r="BH118" i="7"/>
  <c r="BG118" i="7"/>
  <c r="BF118" i="7"/>
  <c r="T118" i="7"/>
  <c r="R118" i="7"/>
  <c r="P118" i="7"/>
  <c r="BK118" i="7"/>
  <c r="J118" i="7"/>
  <c r="BE118" i="7"/>
  <c r="BI117" i="7"/>
  <c r="BH117" i="7"/>
  <c r="BG117" i="7"/>
  <c r="BF117" i="7"/>
  <c r="T117" i="7"/>
  <c r="R117" i="7"/>
  <c r="P117" i="7"/>
  <c r="BK117" i="7"/>
  <c r="J117" i="7"/>
  <c r="BE117" i="7" s="1"/>
  <c r="BI116" i="7"/>
  <c r="BH116" i="7"/>
  <c r="BG116" i="7"/>
  <c r="BF116" i="7"/>
  <c r="T116" i="7"/>
  <c r="R116" i="7"/>
  <c r="P116" i="7"/>
  <c r="BK116" i="7"/>
  <c r="J116" i="7"/>
  <c r="BE116" i="7"/>
  <c r="BI115" i="7"/>
  <c r="BH115" i="7"/>
  <c r="BG115" i="7"/>
  <c r="BF115" i="7"/>
  <c r="T115" i="7"/>
  <c r="R115" i="7"/>
  <c r="P115" i="7"/>
  <c r="BK115" i="7"/>
  <c r="J115" i="7"/>
  <c r="BE115" i="7" s="1"/>
  <c r="BI114" i="7"/>
  <c r="BH114" i="7"/>
  <c r="BG114" i="7"/>
  <c r="BF114" i="7"/>
  <c r="T114" i="7"/>
  <c r="R114" i="7"/>
  <c r="P114" i="7"/>
  <c r="BK114" i="7"/>
  <c r="J114" i="7"/>
  <c r="BE114" i="7"/>
  <c r="BI111" i="7"/>
  <c r="BH111" i="7"/>
  <c r="BG111" i="7"/>
  <c r="BF111" i="7"/>
  <c r="T111" i="7"/>
  <c r="R111" i="7"/>
  <c r="P111" i="7"/>
  <c r="BK111" i="7"/>
  <c r="J111" i="7"/>
  <c r="BE111" i="7" s="1"/>
  <c r="BI110" i="7"/>
  <c r="BH110" i="7"/>
  <c r="BG110" i="7"/>
  <c r="BF110" i="7"/>
  <c r="T110" i="7"/>
  <c r="R110" i="7"/>
  <c r="R107" i="7" s="1"/>
  <c r="P110" i="7"/>
  <c r="BK110" i="7"/>
  <c r="J110" i="7"/>
  <c r="BE110" i="7"/>
  <c r="BI109" i="7"/>
  <c r="BH109" i="7"/>
  <c r="BG109" i="7"/>
  <c r="BF109" i="7"/>
  <c r="T109" i="7"/>
  <c r="R109" i="7"/>
  <c r="P109" i="7"/>
  <c r="BK109" i="7"/>
  <c r="J109" i="7"/>
  <c r="BE109" i="7" s="1"/>
  <c r="BI108" i="7"/>
  <c r="BH108" i="7"/>
  <c r="BG108" i="7"/>
  <c r="BF108" i="7"/>
  <c r="T108" i="7"/>
  <c r="T107" i="7"/>
  <c r="R108" i="7"/>
  <c r="P108" i="7"/>
  <c r="P107" i="7"/>
  <c r="BK108" i="7"/>
  <c r="J108" i="7"/>
  <c r="BE108" i="7" s="1"/>
  <c r="BI106" i="7"/>
  <c r="BH106" i="7"/>
  <c r="BG106" i="7"/>
  <c r="BF106" i="7"/>
  <c r="T106" i="7"/>
  <c r="R106" i="7"/>
  <c r="P106" i="7"/>
  <c r="P104" i="7" s="1"/>
  <c r="P103" i="7" s="1"/>
  <c r="BK106" i="7"/>
  <c r="J106" i="7"/>
  <c r="BE106" i="7"/>
  <c r="BI105" i="7"/>
  <c r="BH105" i="7"/>
  <c r="BG105" i="7"/>
  <c r="BF105" i="7"/>
  <c r="T105" i="7"/>
  <c r="T104" i="7" s="1"/>
  <c r="T103" i="7" s="1"/>
  <c r="R105" i="7"/>
  <c r="R104" i="7" s="1"/>
  <c r="P105" i="7"/>
  <c r="BK105" i="7"/>
  <c r="BK104" i="7" s="1"/>
  <c r="J104" i="7" s="1"/>
  <c r="J62" i="7" s="1"/>
  <c r="J105" i="7"/>
  <c r="BE105" i="7"/>
  <c r="BI102" i="7"/>
  <c r="BH102" i="7"/>
  <c r="BG102" i="7"/>
  <c r="BF102" i="7"/>
  <c r="T102" i="7"/>
  <c r="R102" i="7"/>
  <c r="P102" i="7"/>
  <c r="BK102" i="7"/>
  <c r="J102" i="7"/>
  <c r="BE102" i="7" s="1"/>
  <c r="BI101" i="7"/>
  <c r="BH101" i="7"/>
  <c r="BG101" i="7"/>
  <c r="BF101" i="7"/>
  <c r="T101" i="7"/>
  <c r="R101" i="7"/>
  <c r="P101" i="7"/>
  <c r="BK101" i="7"/>
  <c r="J101" i="7"/>
  <c r="BE101" i="7"/>
  <c r="BI100" i="7"/>
  <c r="BH100" i="7"/>
  <c r="BG100" i="7"/>
  <c r="BF100" i="7"/>
  <c r="T100" i="7"/>
  <c r="R100" i="7"/>
  <c r="P100" i="7"/>
  <c r="BK100" i="7"/>
  <c r="J100" i="7"/>
  <c r="BE100" i="7"/>
  <c r="BI99" i="7"/>
  <c r="BH99" i="7"/>
  <c r="BG99" i="7"/>
  <c r="BF99" i="7"/>
  <c r="T99" i="7"/>
  <c r="R99" i="7"/>
  <c r="P99" i="7"/>
  <c r="BK99" i="7"/>
  <c r="J99" i="7"/>
  <c r="BE99" i="7"/>
  <c r="BI98" i="7"/>
  <c r="BH98" i="7"/>
  <c r="BG98" i="7"/>
  <c r="BF98" i="7"/>
  <c r="T98" i="7"/>
  <c r="R98" i="7"/>
  <c r="P98" i="7"/>
  <c r="BK98" i="7"/>
  <c r="J98" i="7"/>
  <c r="BE98" i="7" s="1"/>
  <c r="BI97" i="7"/>
  <c r="BH97" i="7"/>
  <c r="BG97" i="7"/>
  <c r="BF97" i="7"/>
  <c r="T97" i="7"/>
  <c r="R97" i="7"/>
  <c r="P97" i="7"/>
  <c r="BK97" i="7"/>
  <c r="J97" i="7"/>
  <c r="BE97" i="7"/>
  <c r="BI96" i="7"/>
  <c r="BH96" i="7"/>
  <c r="BG96" i="7"/>
  <c r="BF96" i="7"/>
  <c r="T96" i="7"/>
  <c r="R96" i="7"/>
  <c r="P96" i="7"/>
  <c r="BK96" i="7"/>
  <c r="J96" i="7"/>
  <c r="BE96" i="7"/>
  <c r="BI95" i="7"/>
  <c r="BH95" i="7"/>
  <c r="BG95" i="7"/>
  <c r="BF95" i="7"/>
  <c r="T95" i="7"/>
  <c r="R95" i="7"/>
  <c r="P95" i="7"/>
  <c r="BK95" i="7"/>
  <c r="J95" i="7"/>
  <c r="BE95" i="7"/>
  <c r="BI94" i="7"/>
  <c r="BH94" i="7"/>
  <c r="BG94" i="7"/>
  <c r="BF94" i="7"/>
  <c r="T94" i="7"/>
  <c r="R94" i="7"/>
  <c r="P94" i="7"/>
  <c r="BK94" i="7"/>
  <c r="J94" i="7"/>
  <c r="BE94" i="7"/>
  <c r="BI93" i="7"/>
  <c r="BH93" i="7"/>
  <c r="BG93" i="7"/>
  <c r="BF93" i="7"/>
  <c r="T93" i="7"/>
  <c r="R93" i="7"/>
  <c r="P93" i="7"/>
  <c r="BK93" i="7"/>
  <c r="J93" i="7"/>
  <c r="BE93" i="7"/>
  <c r="BI92" i="7"/>
  <c r="BH92" i="7"/>
  <c r="BG92" i="7"/>
  <c r="BF92" i="7"/>
  <c r="T92" i="7"/>
  <c r="R92" i="7"/>
  <c r="P92" i="7"/>
  <c r="BK92" i="7"/>
  <c r="J92" i="7"/>
  <c r="BE92" i="7"/>
  <c r="BI91" i="7"/>
  <c r="BH91" i="7"/>
  <c r="BG91" i="7"/>
  <c r="BF91" i="7"/>
  <c r="T91" i="7"/>
  <c r="R91" i="7"/>
  <c r="P91" i="7"/>
  <c r="BK91" i="7"/>
  <c r="J91" i="7"/>
  <c r="BE91" i="7"/>
  <c r="BI90" i="7"/>
  <c r="BH90" i="7"/>
  <c r="BG90" i="7"/>
  <c r="BF90" i="7"/>
  <c r="T90" i="7"/>
  <c r="R90" i="7"/>
  <c r="P90" i="7"/>
  <c r="BK90" i="7"/>
  <c r="J90" i="7"/>
  <c r="BE90" i="7"/>
  <c r="BI89" i="7"/>
  <c r="BH89" i="7"/>
  <c r="BG89" i="7"/>
  <c r="BF89" i="7"/>
  <c r="T89" i="7"/>
  <c r="R89" i="7"/>
  <c r="P89" i="7"/>
  <c r="BK89" i="7"/>
  <c r="J89" i="7"/>
  <c r="BE89" i="7"/>
  <c r="BI88" i="7"/>
  <c r="BH88" i="7"/>
  <c r="BG88" i="7"/>
  <c r="BF88" i="7"/>
  <c r="T88" i="7"/>
  <c r="R88" i="7"/>
  <c r="P88" i="7"/>
  <c r="BK88" i="7"/>
  <c r="J88" i="7"/>
  <c r="BE88" i="7" s="1"/>
  <c r="J83" i="7"/>
  <c r="F83" i="7"/>
  <c r="F81" i="7"/>
  <c r="E79" i="7"/>
  <c r="J55" i="7"/>
  <c r="F55" i="7"/>
  <c r="F53" i="7"/>
  <c r="E51" i="7"/>
  <c r="J20" i="7"/>
  <c r="E20" i="7"/>
  <c r="F56" i="7" s="1"/>
  <c r="F84" i="7"/>
  <c r="J19" i="7"/>
  <c r="J14" i="7"/>
  <c r="J53" i="7" s="1"/>
  <c r="J81" i="7"/>
  <c r="E7" i="7"/>
  <c r="AY57" i="1"/>
  <c r="AX57" i="1"/>
  <c r="BI144" i="6"/>
  <c r="BH144" i="6"/>
  <c r="BG144" i="6"/>
  <c r="BF144" i="6"/>
  <c r="T144" i="6"/>
  <c r="R144" i="6"/>
  <c r="P144" i="6"/>
  <c r="BK144" i="6"/>
  <c r="J144" i="6"/>
  <c r="BE144" i="6" s="1"/>
  <c r="BI143" i="6"/>
  <c r="BH143" i="6"/>
  <c r="BG143" i="6"/>
  <c r="BF143" i="6"/>
  <c r="T143" i="6"/>
  <c r="R143" i="6"/>
  <c r="P143" i="6"/>
  <c r="BK143" i="6"/>
  <c r="J143" i="6"/>
  <c r="BE143" i="6" s="1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R141" i="6"/>
  <c r="P141" i="6"/>
  <c r="BK141" i="6"/>
  <c r="J141" i="6"/>
  <c r="BE141" i="6" s="1"/>
  <c r="BI140" i="6"/>
  <c r="BH140" i="6"/>
  <c r="BG140" i="6"/>
  <c r="BF140" i="6"/>
  <c r="T140" i="6"/>
  <c r="R140" i="6"/>
  <c r="P140" i="6"/>
  <c r="BK140" i="6"/>
  <c r="J140" i="6"/>
  <c r="BE140" i="6" s="1"/>
  <c r="BI139" i="6"/>
  <c r="BH139" i="6"/>
  <c r="BG139" i="6"/>
  <c r="BF139" i="6"/>
  <c r="T139" i="6"/>
  <c r="R139" i="6"/>
  <c r="P139" i="6"/>
  <c r="BK139" i="6"/>
  <c r="J139" i="6"/>
  <c r="BE139" i="6" s="1"/>
  <c r="BI138" i="6"/>
  <c r="BH138" i="6"/>
  <c r="BG138" i="6"/>
  <c r="BF138" i="6"/>
  <c r="T138" i="6"/>
  <c r="R138" i="6"/>
  <c r="P138" i="6"/>
  <c r="BK138" i="6"/>
  <c r="J138" i="6"/>
  <c r="BE138" i="6"/>
  <c r="BI137" i="6"/>
  <c r="BH137" i="6"/>
  <c r="BG137" i="6"/>
  <c r="BF137" i="6"/>
  <c r="T137" i="6"/>
  <c r="R137" i="6"/>
  <c r="P137" i="6"/>
  <c r="BK137" i="6"/>
  <c r="J137" i="6"/>
  <c r="BE137" i="6" s="1"/>
  <c r="BI136" i="6"/>
  <c r="BH136" i="6"/>
  <c r="BG136" i="6"/>
  <c r="BF136" i="6"/>
  <c r="T136" i="6"/>
  <c r="R136" i="6"/>
  <c r="P136" i="6"/>
  <c r="BK136" i="6"/>
  <c r="J136" i="6"/>
  <c r="BE136" i="6" s="1"/>
  <c r="BI135" i="6"/>
  <c r="BH135" i="6"/>
  <c r="BG135" i="6"/>
  <c r="BF135" i="6"/>
  <c r="T135" i="6"/>
  <c r="R135" i="6"/>
  <c r="P135" i="6"/>
  <c r="BK135" i="6"/>
  <c r="J135" i="6"/>
  <c r="BE135" i="6" s="1"/>
  <c r="BI134" i="6"/>
  <c r="BH134" i="6"/>
  <c r="BG134" i="6"/>
  <c r="BF134" i="6"/>
  <c r="T134" i="6"/>
  <c r="R134" i="6"/>
  <c r="P134" i="6"/>
  <c r="BK134" i="6"/>
  <c r="J134" i="6"/>
  <c r="BE134" i="6"/>
  <c r="BI133" i="6"/>
  <c r="BH133" i="6"/>
  <c r="BG133" i="6"/>
  <c r="BF133" i="6"/>
  <c r="T133" i="6"/>
  <c r="R133" i="6"/>
  <c r="P133" i="6"/>
  <c r="BK133" i="6"/>
  <c r="J133" i="6"/>
  <c r="BE133" i="6" s="1"/>
  <c r="BI132" i="6"/>
  <c r="BH132" i="6"/>
  <c r="BG132" i="6"/>
  <c r="BF132" i="6"/>
  <c r="T132" i="6"/>
  <c r="R132" i="6"/>
  <c r="P132" i="6"/>
  <c r="BK132" i="6"/>
  <c r="J132" i="6"/>
  <c r="BE132" i="6" s="1"/>
  <c r="BI131" i="6"/>
  <c r="BH131" i="6"/>
  <c r="BG131" i="6"/>
  <c r="BF131" i="6"/>
  <c r="T131" i="6"/>
  <c r="R131" i="6"/>
  <c r="P131" i="6"/>
  <c r="BK131" i="6"/>
  <c r="J131" i="6"/>
  <c r="BE131" i="6" s="1"/>
  <c r="BI130" i="6"/>
  <c r="BH130" i="6"/>
  <c r="BG130" i="6"/>
  <c r="BF130" i="6"/>
  <c r="T130" i="6"/>
  <c r="R130" i="6"/>
  <c r="P130" i="6"/>
  <c r="BK130" i="6"/>
  <c r="J130" i="6"/>
  <c r="BE130" i="6"/>
  <c r="BI129" i="6"/>
  <c r="BH129" i="6"/>
  <c r="BG129" i="6"/>
  <c r="BF129" i="6"/>
  <c r="T129" i="6"/>
  <c r="R129" i="6"/>
  <c r="P129" i="6"/>
  <c r="BK129" i="6"/>
  <c r="J129" i="6"/>
  <c r="BE129" i="6" s="1"/>
  <c r="BI128" i="6"/>
  <c r="BH128" i="6"/>
  <c r="BG128" i="6"/>
  <c r="BF128" i="6"/>
  <c r="T128" i="6"/>
  <c r="R128" i="6"/>
  <c r="P128" i="6"/>
  <c r="BK128" i="6"/>
  <c r="J128" i="6"/>
  <c r="BE128" i="6" s="1"/>
  <c r="BI127" i="6"/>
  <c r="BH127" i="6"/>
  <c r="BG127" i="6"/>
  <c r="BF127" i="6"/>
  <c r="T127" i="6"/>
  <c r="R127" i="6"/>
  <c r="P127" i="6"/>
  <c r="BK127" i="6"/>
  <c r="J127" i="6"/>
  <c r="BE127" i="6" s="1"/>
  <c r="BI126" i="6"/>
  <c r="BH126" i="6"/>
  <c r="BG126" i="6"/>
  <c r="BF126" i="6"/>
  <c r="T126" i="6"/>
  <c r="R126" i="6"/>
  <c r="P126" i="6"/>
  <c r="BK126" i="6"/>
  <c r="J126" i="6"/>
  <c r="BE126" i="6" s="1"/>
  <c r="BI125" i="6"/>
  <c r="BH125" i="6"/>
  <c r="BG125" i="6"/>
  <c r="BF125" i="6"/>
  <c r="T125" i="6"/>
  <c r="R125" i="6"/>
  <c r="P125" i="6"/>
  <c r="BK125" i="6"/>
  <c r="J125" i="6"/>
  <c r="BE125" i="6" s="1"/>
  <c r="BI124" i="6"/>
  <c r="BH124" i="6"/>
  <c r="BG124" i="6"/>
  <c r="BF124" i="6"/>
  <c r="T124" i="6"/>
  <c r="R124" i="6"/>
  <c r="P124" i="6"/>
  <c r="P123" i="6"/>
  <c r="P122" i="6" s="1"/>
  <c r="BK124" i="6"/>
  <c r="J124" i="6"/>
  <c r="BE124" i="6" s="1"/>
  <c r="BI121" i="6"/>
  <c r="BH121" i="6"/>
  <c r="BG121" i="6"/>
  <c r="BF121" i="6"/>
  <c r="T121" i="6"/>
  <c r="R121" i="6"/>
  <c r="P121" i="6"/>
  <c r="BK121" i="6"/>
  <c r="J121" i="6"/>
  <c r="BE121" i="6" s="1"/>
  <c r="BI120" i="6"/>
  <c r="BH120" i="6"/>
  <c r="BG120" i="6"/>
  <c r="BF120" i="6"/>
  <c r="T120" i="6"/>
  <c r="R120" i="6"/>
  <c r="P120" i="6"/>
  <c r="BK120" i="6"/>
  <c r="J120" i="6"/>
  <c r="BE120" i="6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P118" i="6"/>
  <c r="BK118" i="6"/>
  <c r="J118" i="6"/>
  <c r="BE118" i="6" s="1"/>
  <c r="BI116" i="6"/>
  <c r="BH116" i="6"/>
  <c r="BG116" i="6"/>
  <c r="BF116" i="6"/>
  <c r="T116" i="6"/>
  <c r="T115" i="6"/>
  <c r="R116" i="6"/>
  <c r="R115" i="6" s="1"/>
  <c r="P116" i="6"/>
  <c r="P115" i="6" s="1"/>
  <c r="BK116" i="6"/>
  <c r="BK115" i="6"/>
  <c r="J116" i="6"/>
  <c r="BE116" i="6"/>
  <c r="BI113" i="6"/>
  <c r="BH113" i="6"/>
  <c r="BG113" i="6"/>
  <c r="BF113" i="6"/>
  <c r="T113" i="6"/>
  <c r="R113" i="6"/>
  <c r="P113" i="6"/>
  <c r="BK113" i="6"/>
  <c r="J113" i="6"/>
  <c r="BE113" i="6" s="1"/>
  <c r="BI112" i="6"/>
  <c r="BH112" i="6"/>
  <c r="BG112" i="6"/>
  <c r="BF112" i="6"/>
  <c r="T112" i="6"/>
  <c r="R112" i="6"/>
  <c r="P112" i="6"/>
  <c r="BK112" i="6"/>
  <c r="J112" i="6"/>
  <c r="BE112" i="6" s="1"/>
  <c r="BI111" i="6"/>
  <c r="BH111" i="6"/>
  <c r="BG111" i="6"/>
  <c r="BF111" i="6"/>
  <c r="T111" i="6"/>
  <c r="R111" i="6"/>
  <c r="P111" i="6"/>
  <c r="BK111" i="6"/>
  <c r="J111" i="6"/>
  <c r="BE111" i="6" s="1"/>
  <c r="BI110" i="6"/>
  <c r="BH110" i="6"/>
  <c r="BG110" i="6"/>
  <c r="BF110" i="6"/>
  <c r="T110" i="6"/>
  <c r="R110" i="6"/>
  <c r="P110" i="6"/>
  <c r="BK110" i="6"/>
  <c r="J110" i="6"/>
  <c r="BE110" i="6"/>
  <c r="BI109" i="6"/>
  <c r="BH109" i="6"/>
  <c r="BG109" i="6"/>
  <c r="BF109" i="6"/>
  <c r="T109" i="6"/>
  <c r="R109" i="6"/>
  <c r="P109" i="6"/>
  <c r="BK109" i="6"/>
  <c r="J109" i="6"/>
  <c r="BE109" i="6" s="1"/>
  <c r="BI108" i="6"/>
  <c r="BH108" i="6"/>
  <c r="BG108" i="6"/>
  <c r="BF108" i="6"/>
  <c r="T108" i="6"/>
  <c r="R108" i="6"/>
  <c r="P108" i="6"/>
  <c r="BK108" i="6"/>
  <c r="J108" i="6"/>
  <c r="BE108" i="6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P106" i="6"/>
  <c r="BK106" i="6"/>
  <c r="J106" i="6"/>
  <c r="BE106" i="6"/>
  <c r="BI105" i="6"/>
  <c r="BH105" i="6"/>
  <c r="BG105" i="6"/>
  <c r="BF105" i="6"/>
  <c r="T105" i="6"/>
  <c r="R105" i="6"/>
  <c r="P105" i="6"/>
  <c r="BK105" i="6"/>
  <c r="J105" i="6"/>
  <c r="BE105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 s="1"/>
  <c r="BI102" i="6"/>
  <c r="BH102" i="6"/>
  <c r="BG102" i="6"/>
  <c r="BF102" i="6"/>
  <c r="T102" i="6"/>
  <c r="R102" i="6"/>
  <c r="P102" i="6"/>
  <c r="BK102" i="6"/>
  <c r="J102" i="6"/>
  <c r="BE102" i="6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/>
  <c r="BI99" i="6"/>
  <c r="BH99" i="6"/>
  <c r="BG99" i="6"/>
  <c r="BF99" i="6"/>
  <c r="T99" i="6"/>
  <c r="R99" i="6"/>
  <c r="P99" i="6"/>
  <c r="BK99" i="6"/>
  <c r="J99" i="6"/>
  <c r="BE99" i="6" s="1"/>
  <c r="BI98" i="6"/>
  <c r="BH98" i="6"/>
  <c r="BG98" i="6"/>
  <c r="BF98" i="6"/>
  <c r="T98" i="6"/>
  <c r="R98" i="6"/>
  <c r="P98" i="6"/>
  <c r="BK98" i="6"/>
  <c r="J98" i="6"/>
  <c r="BE98" i="6"/>
  <c r="BI97" i="6"/>
  <c r="BH97" i="6"/>
  <c r="BG97" i="6"/>
  <c r="BF97" i="6"/>
  <c r="T97" i="6"/>
  <c r="R97" i="6"/>
  <c r="P97" i="6"/>
  <c r="BK97" i="6"/>
  <c r="J97" i="6"/>
  <c r="BE97" i="6" s="1"/>
  <c r="BI96" i="6"/>
  <c r="BH96" i="6"/>
  <c r="BG96" i="6"/>
  <c r="BF96" i="6"/>
  <c r="T96" i="6"/>
  <c r="R96" i="6"/>
  <c r="P96" i="6"/>
  <c r="BK96" i="6"/>
  <c r="J96" i="6"/>
  <c r="BE96" i="6" s="1"/>
  <c r="BI95" i="6"/>
  <c r="BH95" i="6"/>
  <c r="BG95" i="6"/>
  <c r="BF95" i="6"/>
  <c r="T95" i="6"/>
  <c r="R95" i="6"/>
  <c r="P95" i="6"/>
  <c r="BK95" i="6"/>
  <c r="J95" i="6"/>
  <c r="BE95" i="6" s="1"/>
  <c r="BI94" i="6"/>
  <c r="BH94" i="6"/>
  <c r="BG94" i="6"/>
  <c r="BF94" i="6"/>
  <c r="T94" i="6"/>
  <c r="R94" i="6"/>
  <c r="P94" i="6"/>
  <c r="BK94" i="6"/>
  <c r="J94" i="6"/>
  <c r="BE94" i="6"/>
  <c r="BI93" i="6"/>
  <c r="BH93" i="6"/>
  <c r="BG93" i="6"/>
  <c r="BF93" i="6"/>
  <c r="T93" i="6"/>
  <c r="R93" i="6"/>
  <c r="P93" i="6"/>
  <c r="BK93" i="6"/>
  <c r="J93" i="6"/>
  <c r="BE93" i="6" s="1"/>
  <c r="BI92" i="6"/>
  <c r="BH92" i="6"/>
  <c r="BG92" i="6"/>
  <c r="BF92" i="6"/>
  <c r="T92" i="6"/>
  <c r="R92" i="6"/>
  <c r="P92" i="6"/>
  <c r="BK92" i="6"/>
  <c r="J92" i="6"/>
  <c r="BE92" i="6"/>
  <c r="BI91" i="6"/>
  <c r="BH91" i="6"/>
  <c r="BG91" i="6"/>
  <c r="BF91" i="6"/>
  <c r="T91" i="6"/>
  <c r="R91" i="6"/>
  <c r="P91" i="6"/>
  <c r="BK91" i="6"/>
  <c r="J91" i="6"/>
  <c r="BE91" i="6" s="1"/>
  <c r="BI90" i="6"/>
  <c r="BH90" i="6"/>
  <c r="BG90" i="6"/>
  <c r="BF90" i="6"/>
  <c r="T90" i="6"/>
  <c r="R90" i="6"/>
  <c r="P90" i="6"/>
  <c r="BK90" i="6"/>
  <c r="J90" i="6"/>
  <c r="BE90" i="6"/>
  <c r="BI89" i="6"/>
  <c r="BH89" i="6"/>
  <c r="BG89" i="6"/>
  <c r="BF89" i="6"/>
  <c r="T89" i="6"/>
  <c r="R89" i="6"/>
  <c r="P89" i="6"/>
  <c r="BK89" i="6"/>
  <c r="J89" i="6"/>
  <c r="BE89" i="6" s="1"/>
  <c r="BI88" i="6"/>
  <c r="BH88" i="6"/>
  <c r="BG88" i="6"/>
  <c r="BF88" i="6"/>
  <c r="T88" i="6"/>
  <c r="R88" i="6"/>
  <c r="P88" i="6"/>
  <c r="BK88" i="6"/>
  <c r="J88" i="6"/>
  <c r="BE88" i="6" s="1"/>
  <c r="J83" i="6"/>
  <c r="F83" i="6"/>
  <c r="F81" i="6"/>
  <c r="E79" i="6"/>
  <c r="J55" i="6"/>
  <c r="F55" i="6"/>
  <c r="F53" i="6"/>
  <c r="E51" i="6"/>
  <c r="J20" i="6"/>
  <c r="E20" i="6"/>
  <c r="J19" i="6"/>
  <c r="J14" i="6"/>
  <c r="E7" i="6"/>
  <c r="E47" i="6" s="1"/>
  <c r="E75" i="6"/>
  <c r="AY55" i="1"/>
  <c r="AX55" i="1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/>
  <c r="BI117" i="5"/>
  <c r="BH117" i="5"/>
  <c r="BG117" i="5"/>
  <c r="BF117" i="5"/>
  <c r="T117" i="5"/>
  <c r="R117" i="5"/>
  <c r="P117" i="5"/>
  <c r="BK117" i="5"/>
  <c r="J117" i="5"/>
  <c r="BE117" i="5" s="1"/>
  <c r="BI116" i="5"/>
  <c r="BH116" i="5"/>
  <c r="BG116" i="5"/>
  <c r="BF116" i="5"/>
  <c r="T116" i="5"/>
  <c r="R116" i="5"/>
  <c r="P116" i="5"/>
  <c r="BK116" i="5"/>
  <c r="J116" i="5"/>
  <c r="BE116" i="5"/>
  <c r="BI115" i="5"/>
  <c r="BH115" i="5"/>
  <c r="BG115" i="5"/>
  <c r="BF115" i="5"/>
  <c r="T115" i="5"/>
  <c r="R115" i="5"/>
  <c r="P115" i="5"/>
  <c r="BK115" i="5"/>
  <c r="J115" i="5"/>
  <c r="BE115" i="5" s="1"/>
  <c r="BI114" i="5"/>
  <c r="BH114" i="5"/>
  <c r="BG114" i="5"/>
  <c r="BF114" i="5"/>
  <c r="T114" i="5"/>
  <c r="R114" i="5"/>
  <c r="P114" i="5"/>
  <c r="BK114" i="5"/>
  <c r="J114" i="5"/>
  <c r="BE114" i="5" s="1"/>
  <c r="BI113" i="5"/>
  <c r="BH113" i="5"/>
  <c r="BG113" i="5"/>
  <c r="BF113" i="5"/>
  <c r="T113" i="5"/>
  <c r="R113" i="5"/>
  <c r="P113" i="5"/>
  <c r="BK113" i="5"/>
  <c r="J113" i="5"/>
  <c r="BE113" i="5" s="1"/>
  <c r="BI112" i="5"/>
  <c r="BH112" i="5"/>
  <c r="BG112" i="5"/>
  <c r="BF112" i="5"/>
  <c r="T112" i="5"/>
  <c r="R112" i="5"/>
  <c r="P112" i="5"/>
  <c r="BK112" i="5"/>
  <c r="J112" i="5"/>
  <c r="BE112" i="5"/>
  <c r="BI111" i="5"/>
  <c r="BH111" i="5"/>
  <c r="BG111" i="5"/>
  <c r="BF111" i="5"/>
  <c r="T111" i="5"/>
  <c r="R111" i="5"/>
  <c r="P111" i="5"/>
  <c r="BK111" i="5"/>
  <c r="J111" i="5"/>
  <c r="BE111" i="5" s="1"/>
  <c r="BI110" i="5"/>
  <c r="BH110" i="5"/>
  <c r="BG110" i="5"/>
  <c r="BF110" i="5"/>
  <c r="T110" i="5"/>
  <c r="R110" i="5"/>
  <c r="P110" i="5"/>
  <c r="BK110" i="5"/>
  <c r="J110" i="5"/>
  <c r="BE110" i="5"/>
  <c r="BI109" i="5"/>
  <c r="BH109" i="5"/>
  <c r="BG109" i="5"/>
  <c r="BF109" i="5"/>
  <c r="T109" i="5"/>
  <c r="R109" i="5"/>
  <c r="P109" i="5"/>
  <c r="BK109" i="5"/>
  <c r="J109" i="5"/>
  <c r="BE109" i="5" s="1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T107" i="5"/>
  <c r="R107" i="5"/>
  <c r="P107" i="5"/>
  <c r="BK107" i="5"/>
  <c r="J107" i="5"/>
  <c r="BE107" i="5" s="1"/>
  <c r="BI106" i="5"/>
  <c r="BH106" i="5"/>
  <c r="BG106" i="5"/>
  <c r="BF106" i="5"/>
  <c r="T106" i="5"/>
  <c r="R106" i="5"/>
  <c r="P106" i="5"/>
  <c r="BK106" i="5"/>
  <c r="J106" i="5"/>
  <c r="BE106" i="5" s="1"/>
  <c r="BI105" i="5"/>
  <c r="BH105" i="5"/>
  <c r="BG105" i="5"/>
  <c r="BF105" i="5"/>
  <c r="T105" i="5"/>
  <c r="R105" i="5"/>
  <c r="P105" i="5"/>
  <c r="BK105" i="5"/>
  <c r="J105" i="5"/>
  <c r="BE105" i="5" s="1"/>
  <c r="BI104" i="5"/>
  <c r="BH104" i="5"/>
  <c r="BG104" i="5"/>
  <c r="BF104" i="5"/>
  <c r="T104" i="5"/>
  <c r="R104" i="5"/>
  <c r="P104" i="5"/>
  <c r="BK104" i="5"/>
  <c r="J104" i="5"/>
  <c r="BE104" i="5"/>
  <c r="BI103" i="5"/>
  <c r="BH103" i="5"/>
  <c r="BG103" i="5"/>
  <c r="BF103" i="5"/>
  <c r="T103" i="5"/>
  <c r="R103" i="5"/>
  <c r="P103" i="5"/>
  <c r="BK103" i="5"/>
  <c r="J103" i="5"/>
  <c r="BE103" i="5" s="1"/>
  <c r="BI102" i="5"/>
  <c r="BH102" i="5"/>
  <c r="BG102" i="5"/>
  <c r="BF102" i="5"/>
  <c r="T102" i="5"/>
  <c r="R102" i="5"/>
  <c r="P102" i="5"/>
  <c r="BK102" i="5"/>
  <c r="J102" i="5"/>
  <c r="BE102" i="5"/>
  <c r="BI101" i="5"/>
  <c r="BH101" i="5"/>
  <c r="BG101" i="5"/>
  <c r="BF101" i="5"/>
  <c r="T101" i="5"/>
  <c r="R101" i="5"/>
  <c r="P101" i="5"/>
  <c r="BK101" i="5"/>
  <c r="J101" i="5"/>
  <c r="BE101" i="5" s="1"/>
  <c r="BI100" i="5"/>
  <c r="BH100" i="5"/>
  <c r="BG100" i="5"/>
  <c r="BF100" i="5"/>
  <c r="T100" i="5"/>
  <c r="R100" i="5"/>
  <c r="P100" i="5"/>
  <c r="BK100" i="5"/>
  <c r="J100" i="5"/>
  <c r="BE100" i="5"/>
  <c r="BI99" i="5"/>
  <c r="BH99" i="5"/>
  <c r="BG99" i="5"/>
  <c r="BF99" i="5"/>
  <c r="T99" i="5"/>
  <c r="R99" i="5"/>
  <c r="P99" i="5"/>
  <c r="BK99" i="5"/>
  <c r="J99" i="5"/>
  <c r="BE99" i="5" s="1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T97" i="5"/>
  <c r="R97" i="5"/>
  <c r="P97" i="5"/>
  <c r="BK97" i="5"/>
  <c r="J97" i="5"/>
  <c r="BE97" i="5" s="1"/>
  <c r="BI96" i="5"/>
  <c r="BH96" i="5"/>
  <c r="BG96" i="5"/>
  <c r="BF96" i="5"/>
  <c r="T96" i="5"/>
  <c r="R96" i="5"/>
  <c r="P96" i="5"/>
  <c r="BK96" i="5"/>
  <c r="J96" i="5"/>
  <c r="BE96" i="5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T94" i="5"/>
  <c r="R94" i="5"/>
  <c r="P94" i="5"/>
  <c r="P78" i="5" s="1"/>
  <c r="P77" i="5" s="1"/>
  <c r="AU55" i="1" s="1"/>
  <c r="BK94" i="5"/>
  <c r="J94" i="5"/>
  <c r="BE94" i="5"/>
  <c r="BI93" i="5"/>
  <c r="BH93" i="5"/>
  <c r="BG93" i="5"/>
  <c r="BF93" i="5"/>
  <c r="T93" i="5"/>
  <c r="R93" i="5"/>
  <c r="P93" i="5"/>
  <c r="BK93" i="5"/>
  <c r="J93" i="5"/>
  <c r="BE93" i="5" s="1"/>
  <c r="BI91" i="5"/>
  <c r="BH91" i="5"/>
  <c r="BG91" i="5"/>
  <c r="BF91" i="5"/>
  <c r="T91" i="5"/>
  <c r="R91" i="5"/>
  <c r="P91" i="5"/>
  <c r="BK91" i="5"/>
  <c r="J91" i="5"/>
  <c r="BE91" i="5"/>
  <c r="BI89" i="5"/>
  <c r="BH89" i="5"/>
  <c r="BG89" i="5"/>
  <c r="BF89" i="5"/>
  <c r="T89" i="5"/>
  <c r="R89" i="5"/>
  <c r="P89" i="5"/>
  <c r="BK89" i="5"/>
  <c r="J89" i="5"/>
  <c r="BE89" i="5" s="1"/>
  <c r="BI87" i="5"/>
  <c r="BH87" i="5"/>
  <c r="BG87" i="5"/>
  <c r="BF87" i="5"/>
  <c r="T87" i="5"/>
  <c r="R87" i="5"/>
  <c r="P87" i="5"/>
  <c r="BK87" i="5"/>
  <c r="J87" i="5"/>
  <c r="BE87" i="5" s="1"/>
  <c r="BI85" i="5"/>
  <c r="BH85" i="5"/>
  <c r="BG85" i="5"/>
  <c r="BF85" i="5"/>
  <c r="T85" i="5"/>
  <c r="R85" i="5"/>
  <c r="P85" i="5"/>
  <c r="BK85" i="5"/>
  <c r="J85" i="5"/>
  <c r="BE85" i="5" s="1"/>
  <c r="BI83" i="5"/>
  <c r="BH83" i="5"/>
  <c r="BG83" i="5"/>
  <c r="BF83" i="5"/>
  <c r="T83" i="5"/>
  <c r="R83" i="5"/>
  <c r="P83" i="5"/>
  <c r="BK83" i="5"/>
  <c r="J83" i="5"/>
  <c r="BE83" i="5"/>
  <c r="BI81" i="5"/>
  <c r="BH81" i="5"/>
  <c r="BG81" i="5"/>
  <c r="BF81" i="5"/>
  <c r="T81" i="5"/>
  <c r="R81" i="5"/>
  <c r="P81" i="5"/>
  <c r="BK81" i="5"/>
  <c r="J81" i="5"/>
  <c r="BE81" i="5" s="1"/>
  <c r="BI79" i="5"/>
  <c r="BH79" i="5"/>
  <c r="BG79" i="5"/>
  <c r="BF79" i="5"/>
  <c r="T79" i="5"/>
  <c r="R79" i="5"/>
  <c r="P79" i="5"/>
  <c r="BK79" i="5"/>
  <c r="J79" i="5"/>
  <c r="BE79" i="5" s="1"/>
  <c r="F71" i="5"/>
  <c r="E69" i="5"/>
  <c r="F49" i="5"/>
  <c r="E47" i="5"/>
  <c r="J21" i="5"/>
  <c r="E21" i="5"/>
  <c r="J20" i="5"/>
  <c r="J18" i="5"/>
  <c r="E18" i="5"/>
  <c r="J17" i="5"/>
  <c r="J15" i="5"/>
  <c r="E15" i="5"/>
  <c r="F73" i="5"/>
  <c r="F51" i="5"/>
  <c r="J14" i="5"/>
  <c r="J12" i="5"/>
  <c r="J71" i="5"/>
  <c r="J49" i="5"/>
  <c r="E7" i="5"/>
  <c r="AY54" i="1"/>
  <c r="AX54" i="1"/>
  <c r="BI111" i="4"/>
  <c r="BH111" i="4"/>
  <c r="BG111" i="4"/>
  <c r="BF111" i="4"/>
  <c r="T111" i="4"/>
  <c r="T110" i="4"/>
  <c r="R111" i="4"/>
  <c r="R110" i="4" s="1"/>
  <c r="P111" i="4"/>
  <c r="P110" i="4" s="1"/>
  <c r="BK111" i="4"/>
  <c r="BK110" i="4" s="1"/>
  <c r="J110" i="4" s="1"/>
  <c r="J60" i="4" s="1"/>
  <c r="J111" i="4"/>
  <c r="BE111" i="4"/>
  <c r="BI109" i="4"/>
  <c r="BH109" i="4"/>
  <c r="BG109" i="4"/>
  <c r="BF109" i="4"/>
  <c r="T109" i="4"/>
  <c r="R109" i="4"/>
  <c r="P109" i="4"/>
  <c r="BK109" i="4"/>
  <c r="J109" i="4"/>
  <c r="BE109" i="4"/>
  <c r="BI108" i="4"/>
  <c r="BH108" i="4"/>
  <c r="BG108" i="4"/>
  <c r="BF108" i="4"/>
  <c r="T108" i="4"/>
  <c r="R108" i="4"/>
  <c r="P108" i="4"/>
  <c r="BK108" i="4"/>
  <c r="J108" i="4"/>
  <c r="BE108" i="4" s="1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BK106" i="4"/>
  <c r="J106" i="4"/>
  <c r="BE106" i="4" s="1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T104" i="4"/>
  <c r="R104" i="4"/>
  <c r="P104" i="4"/>
  <c r="BK104" i="4"/>
  <c r="J104" i="4"/>
  <c r="BE104" i="4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T100" i="4"/>
  <c r="R100" i="4"/>
  <c r="P100" i="4"/>
  <c r="BK100" i="4"/>
  <c r="J100" i="4"/>
  <c r="BE100" i="4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T98" i="4"/>
  <c r="R98" i="4"/>
  <c r="P98" i="4"/>
  <c r="BK98" i="4"/>
  <c r="J98" i="4"/>
  <c r="BE98" i="4" s="1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P95" i="4"/>
  <c r="BK95" i="4"/>
  <c r="J95" i="4"/>
  <c r="BE95" i="4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T93" i="4"/>
  <c r="R93" i="4"/>
  <c r="P93" i="4"/>
  <c r="BK93" i="4"/>
  <c r="J93" i="4"/>
  <c r="BE93" i="4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T91" i="4"/>
  <c r="R91" i="4"/>
  <c r="R90" i="4" s="1"/>
  <c r="P91" i="4"/>
  <c r="BK91" i="4"/>
  <c r="BK90" i="4" s="1"/>
  <c r="J90" i="4" s="1"/>
  <c r="J58" i="4" s="1"/>
  <c r="J91" i="4"/>
  <c r="BE91" i="4"/>
  <c r="BI89" i="4"/>
  <c r="BH89" i="4"/>
  <c r="BG89" i="4"/>
  <c r="BF89" i="4"/>
  <c r="T89" i="4"/>
  <c r="R89" i="4"/>
  <c r="P89" i="4"/>
  <c r="BK89" i="4"/>
  <c r="J89" i="4"/>
  <c r="BE89" i="4" s="1"/>
  <c r="BI88" i="4"/>
  <c r="BH88" i="4"/>
  <c r="BG88" i="4"/>
  <c r="BF88" i="4"/>
  <c r="T88" i="4"/>
  <c r="R88" i="4"/>
  <c r="P88" i="4"/>
  <c r="BK88" i="4"/>
  <c r="J88" i="4"/>
  <c r="BE88" i="4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J86" i="4"/>
  <c r="BE86" i="4"/>
  <c r="BI85" i="4"/>
  <c r="BH85" i="4"/>
  <c r="BG85" i="4"/>
  <c r="BF85" i="4"/>
  <c r="T85" i="4"/>
  <c r="R85" i="4"/>
  <c r="P85" i="4"/>
  <c r="BK85" i="4"/>
  <c r="J85" i="4"/>
  <c r="BE85" i="4" s="1"/>
  <c r="BI84" i="4"/>
  <c r="BH84" i="4"/>
  <c r="BG84" i="4"/>
  <c r="BF84" i="4"/>
  <c r="T84" i="4"/>
  <c r="R84" i="4"/>
  <c r="P84" i="4"/>
  <c r="BK84" i="4"/>
  <c r="J84" i="4"/>
  <c r="BE84" i="4"/>
  <c r="BI83" i="4"/>
  <c r="BH83" i="4"/>
  <c r="BG83" i="4"/>
  <c r="BF83" i="4"/>
  <c r="T83" i="4"/>
  <c r="R83" i="4"/>
  <c r="P83" i="4"/>
  <c r="BK83" i="4"/>
  <c r="BK81" i="4" s="1"/>
  <c r="J83" i="4"/>
  <c r="BE83" i="4" s="1"/>
  <c r="BI82" i="4"/>
  <c r="BH82" i="4"/>
  <c r="BG82" i="4"/>
  <c r="BF82" i="4"/>
  <c r="T82" i="4"/>
  <c r="R82" i="4"/>
  <c r="P82" i="4"/>
  <c r="BK82" i="4"/>
  <c r="J82" i="4"/>
  <c r="BE82" i="4"/>
  <c r="F74" i="4"/>
  <c r="E72" i="4"/>
  <c r="F49" i="4"/>
  <c r="E47" i="4"/>
  <c r="J21" i="4"/>
  <c r="E21" i="4"/>
  <c r="J20" i="4"/>
  <c r="J18" i="4"/>
  <c r="E18" i="4"/>
  <c r="F77" i="4" s="1"/>
  <c r="J17" i="4"/>
  <c r="J15" i="4"/>
  <c r="E15" i="4"/>
  <c r="F76" i="4" s="1"/>
  <c r="J14" i="4"/>
  <c r="J12" i="4"/>
  <c r="J74" i="4" s="1"/>
  <c r="E7" i="4"/>
  <c r="AY53" i="1"/>
  <c r="AX53" i="1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J154" i="3"/>
  <c r="BE154" i="3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/>
  <c r="BI135" i="3"/>
  <c r="BH135" i="3"/>
  <c r="BG135" i="3"/>
  <c r="BF135" i="3"/>
  <c r="T135" i="3"/>
  <c r="R135" i="3"/>
  <c r="P135" i="3"/>
  <c r="BK135" i="3"/>
  <c r="J135" i="3"/>
  <c r="BE135" i="3" s="1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P132" i="3"/>
  <c r="BK132" i="3"/>
  <c r="J132" i="3"/>
  <c r="BE132" i="3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P124" i="3"/>
  <c r="BK124" i="3"/>
  <c r="J124" i="3"/>
  <c r="BE124" i="3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R119" i="3"/>
  <c r="P119" i="3"/>
  <c r="BK119" i="3"/>
  <c r="J119" i="3"/>
  <c r="BE119" i="3" s="1"/>
  <c r="BI118" i="3"/>
  <c r="BH118" i="3"/>
  <c r="BG118" i="3"/>
  <c r="BF118" i="3"/>
  <c r="T118" i="3"/>
  <c r="R118" i="3"/>
  <c r="P118" i="3"/>
  <c r="BK118" i="3"/>
  <c r="J118" i="3"/>
  <c r="BE118" i="3" s="1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R114" i="3"/>
  <c r="P114" i="3"/>
  <c r="BK114" i="3"/>
  <c r="J114" i="3"/>
  <c r="BE114" i="3" s="1"/>
  <c r="BI113" i="3"/>
  <c r="BH113" i="3"/>
  <c r="BG113" i="3"/>
  <c r="BF113" i="3"/>
  <c r="T113" i="3"/>
  <c r="R113" i="3"/>
  <c r="P113" i="3"/>
  <c r="BK113" i="3"/>
  <c r="J113" i="3"/>
  <c r="BE113" i="3" s="1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R110" i="3"/>
  <c r="P110" i="3"/>
  <c r="BK110" i="3"/>
  <c r="J110" i="3"/>
  <c r="BE110" i="3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T108" i="3"/>
  <c r="R108" i="3"/>
  <c r="P108" i="3"/>
  <c r="BK108" i="3"/>
  <c r="J108" i="3"/>
  <c r="BE108" i="3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4" i="3"/>
  <c r="BH104" i="3"/>
  <c r="BG104" i="3"/>
  <c r="BF104" i="3"/>
  <c r="T104" i="3"/>
  <c r="R104" i="3"/>
  <c r="P104" i="3"/>
  <c r="BK104" i="3"/>
  <c r="J104" i="3"/>
  <c r="BE104" i="3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T102" i="3"/>
  <c r="R102" i="3"/>
  <c r="P102" i="3"/>
  <c r="BK102" i="3"/>
  <c r="J102" i="3"/>
  <c r="BE102" i="3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P99" i="3"/>
  <c r="BK99" i="3"/>
  <c r="J99" i="3"/>
  <c r="BE99" i="3" s="1"/>
  <c r="BI98" i="3"/>
  <c r="BH98" i="3"/>
  <c r="BG98" i="3"/>
  <c r="BF98" i="3"/>
  <c r="T98" i="3"/>
  <c r="R98" i="3"/>
  <c r="P98" i="3"/>
  <c r="BK98" i="3"/>
  <c r="J98" i="3"/>
  <c r="BE98" i="3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T96" i="3"/>
  <c r="R96" i="3"/>
  <c r="P96" i="3"/>
  <c r="BK96" i="3"/>
  <c r="J96" i="3"/>
  <c r="BE96" i="3"/>
  <c r="BI95" i="3"/>
  <c r="BH95" i="3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R94" i="3"/>
  <c r="P94" i="3"/>
  <c r="BK94" i="3"/>
  <c r="J94" i="3"/>
  <c r="BE94" i="3"/>
  <c r="BI93" i="3"/>
  <c r="BH93" i="3"/>
  <c r="BG93" i="3"/>
  <c r="BF93" i="3"/>
  <c r="T93" i="3"/>
  <c r="R93" i="3"/>
  <c r="P93" i="3"/>
  <c r="BK93" i="3"/>
  <c r="J93" i="3"/>
  <c r="BE93" i="3" s="1"/>
  <c r="BI92" i="3"/>
  <c r="BH92" i="3"/>
  <c r="BG92" i="3"/>
  <c r="BF92" i="3"/>
  <c r="T92" i="3"/>
  <c r="R92" i="3"/>
  <c r="P92" i="3"/>
  <c r="BK92" i="3"/>
  <c r="J92" i="3"/>
  <c r="BE92" i="3" s="1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J90" i="3"/>
  <c r="BE90" i="3"/>
  <c r="BI89" i="3"/>
  <c r="BH89" i="3"/>
  <c r="BG89" i="3"/>
  <c r="BF89" i="3"/>
  <c r="T89" i="3"/>
  <c r="R89" i="3"/>
  <c r="P89" i="3"/>
  <c r="BK89" i="3"/>
  <c r="J89" i="3"/>
  <c r="BE89" i="3" s="1"/>
  <c r="BI88" i="3"/>
  <c r="BH88" i="3"/>
  <c r="BG88" i="3"/>
  <c r="BF88" i="3"/>
  <c r="T88" i="3"/>
  <c r="R88" i="3"/>
  <c r="P88" i="3"/>
  <c r="BK88" i="3"/>
  <c r="J88" i="3"/>
  <c r="BE88" i="3"/>
  <c r="BI87" i="3"/>
  <c r="BH87" i="3"/>
  <c r="BG87" i="3"/>
  <c r="BF87" i="3"/>
  <c r="T87" i="3"/>
  <c r="R87" i="3"/>
  <c r="P87" i="3"/>
  <c r="BK87" i="3"/>
  <c r="J87" i="3"/>
  <c r="BE87" i="3" s="1"/>
  <c r="BI86" i="3"/>
  <c r="BH86" i="3"/>
  <c r="BG86" i="3"/>
  <c r="BF86" i="3"/>
  <c r="T86" i="3"/>
  <c r="R86" i="3"/>
  <c r="P86" i="3"/>
  <c r="BK86" i="3"/>
  <c r="J86" i="3"/>
  <c r="BE86" i="3"/>
  <c r="BI85" i="3"/>
  <c r="BH85" i="3"/>
  <c r="BG85" i="3"/>
  <c r="BF85" i="3"/>
  <c r="T85" i="3"/>
  <c r="R85" i="3"/>
  <c r="P85" i="3"/>
  <c r="BK85" i="3"/>
  <c r="J85" i="3"/>
  <c r="BE85" i="3" s="1"/>
  <c r="BI84" i="3"/>
  <c r="BH84" i="3"/>
  <c r="BG84" i="3"/>
  <c r="BF84" i="3"/>
  <c r="T84" i="3"/>
  <c r="R84" i="3"/>
  <c r="P84" i="3"/>
  <c r="BK84" i="3"/>
  <c r="J84" i="3"/>
  <c r="BE84" i="3" s="1"/>
  <c r="BI83" i="3"/>
  <c r="BH83" i="3"/>
  <c r="BG83" i="3"/>
  <c r="BF83" i="3"/>
  <c r="T83" i="3"/>
  <c r="R83" i="3"/>
  <c r="P83" i="3"/>
  <c r="BK83" i="3"/>
  <c r="J83" i="3"/>
  <c r="BE83" i="3" s="1"/>
  <c r="BI82" i="3"/>
  <c r="BH82" i="3"/>
  <c r="BG82" i="3"/>
  <c r="BF82" i="3"/>
  <c r="T82" i="3"/>
  <c r="R82" i="3"/>
  <c r="P82" i="3"/>
  <c r="BK82" i="3"/>
  <c r="J82" i="3"/>
  <c r="BE82" i="3"/>
  <c r="BI81" i="3"/>
  <c r="BH81" i="3"/>
  <c r="BG81" i="3"/>
  <c r="BF81" i="3"/>
  <c r="T81" i="3"/>
  <c r="R81" i="3"/>
  <c r="P81" i="3"/>
  <c r="BK81" i="3"/>
  <c r="J81" i="3"/>
  <c r="BE81" i="3" s="1"/>
  <c r="F73" i="3"/>
  <c r="E71" i="3"/>
  <c r="F49" i="3"/>
  <c r="E47" i="3"/>
  <c r="J21" i="3"/>
  <c r="E21" i="3"/>
  <c r="J20" i="3"/>
  <c r="J18" i="3"/>
  <c r="E18" i="3"/>
  <c r="J17" i="3"/>
  <c r="J15" i="3"/>
  <c r="E15" i="3"/>
  <c r="F51" i="3" s="1"/>
  <c r="F75" i="3"/>
  <c r="J14" i="3"/>
  <c r="J12" i="3"/>
  <c r="E7" i="3"/>
  <c r="E69" i="3" s="1"/>
  <c r="E45" i="3"/>
  <c r="AY52" i="1"/>
  <c r="AX52" i="1"/>
  <c r="BI973" i="2"/>
  <c r="BH973" i="2"/>
  <c r="BG973" i="2"/>
  <c r="BF973" i="2"/>
  <c r="T973" i="2"/>
  <c r="R973" i="2"/>
  <c r="P973" i="2"/>
  <c r="BK973" i="2"/>
  <c r="J973" i="2"/>
  <c r="BE973" i="2" s="1"/>
  <c r="BI972" i="2"/>
  <c r="BH972" i="2"/>
  <c r="BG972" i="2"/>
  <c r="BF972" i="2"/>
  <c r="T972" i="2"/>
  <c r="R972" i="2"/>
  <c r="P972" i="2"/>
  <c r="BK972" i="2"/>
  <c r="J972" i="2"/>
  <c r="BE972" i="2" s="1"/>
  <c r="BI971" i="2"/>
  <c r="BH971" i="2"/>
  <c r="BG971" i="2"/>
  <c r="BF971" i="2"/>
  <c r="T971" i="2"/>
  <c r="R971" i="2"/>
  <c r="P971" i="2"/>
  <c r="BK971" i="2"/>
  <c r="J971" i="2"/>
  <c r="BE971" i="2"/>
  <c r="BI970" i="2"/>
  <c r="BH970" i="2"/>
  <c r="BG970" i="2"/>
  <c r="BF970" i="2"/>
  <c r="T970" i="2"/>
  <c r="R970" i="2"/>
  <c r="P970" i="2"/>
  <c r="P969" i="2" s="1"/>
  <c r="BK970" i="2"/>
  <c r="BK969" i="2" s="1"/>
  <c r="J969" i="2" s="1"/>
  <c r="J80" i="2" s="1"/>
  <c r="J970" i="2"/>
  <c r="BE970" i="2" s="1"/>
  <c r="BI964" i="2"/>
  <c r="BH964" i="2"/>
  <c r="BG964" i="2"/>
  <c r="BF964" i="2"/>
  <c r="T964" i="2"/>
  <c r="R964" i="2"/>
  <c r="P964" i="2"/>
  <c r="BK964" i="2"/>
  <c r="J964" i="2"/>
  <c r="BE964" i="2" s="1"/>
  <c r="BI941" i="2"/>
  <c r="BH941" i="2"/>
  <c r="BG941" i="2"/>
  <c r="BF941" i="2"/>
  <c r="T941" i="2"/>
  <c r="R941" i="2"/>
  <c r="P941" i="2"/>
  <c r="BK941" i="2"/>
  <c r="J941" i="2"/>
  <c r="BE941" i="2" s="1"/>
  <c r="BI940" i="2"/>
  <c r="BH940" i="2"/>
  <c r="BG940" i="2"/>
  <c r="BF940" i="2"/>
  <c r="T940" i="2"/>
  <c r="R940" i="2"/>
  <c r="P940" i="2"/>
  <c r="BK940" i="2"/>
  <c r="J940" i="2"/>
  <c r="BE940" i="2" s="1"/>
  <c r="BI934" i="2"/>
  <c r="BH934" i="2"/>
  <c r="BG934" i="2"/>
  <c r="BF934" i="2"/>
  <c r="T934" i="2"/>
  <c r="R934" i="2"/>
  <c r="P934" i="2"/>
  <c r="BK934" i="2"/>
  <c r="J934" i="2"/>
  <c r="BE934" i="2"/>
  <c r="BI928" i="2"/>
  <c r="BH928" i="2"/>
  <c r="BG928" i="2"/>
  <c r="BF928" i="2"/>
  <c r="T928" i="2"/>
  <c r="R928" i="2"/>
  <c r="P928" i="2"/>
  <c r="BK928" i="2"/>
  <c r="J928" i="2"/>
  <c r="BE928" i="2"/>
  <c r="BI926" i="2"/>
  <c r="BH926" i="2"/>
  <c r="BG926" i="2"/>
  <c r="BF926" i="2"/>
  <c r="T926" i="2"/>
  <c r="R926" i="2"/>
  <c r="P926" i="2"/>
  <c r="BK926" i="2"/>
  <c r="J926" i="2"/>
  <c r="BE926" i="2" s="1"/>
  <c r="BI923" i="2"/>
  <c r="BH923" i="2"/>
  <c r="BG923" i="2"/>
  <c r="BF923" i="2"/>
  <c r="T923" i="2"/>
  <c r="R923" i="2"/>
  <c r="R917" i="2" s="1"/>
  <c r="P923" i="2"/>
  <c r="BK923" i="2"/>
  <c r="J923" i="2"/>
  <c r="BE923" i="2"/>
  <c r="BI918" i="2"/>
  <c r="BH918" i="2"/>
  <c r="BG918" i="2"/>
  <c r="BF918" i="2"/>
  <c r="T918" i="2"/>
  <c r="T917" i="2" s="1"/>
  <c r="R918" i="2"/>
  <c r="P918" i="2"/>
  <c r="BK918" i="2"/>
  <c r="BK917" i="2" s="1"/>
  <c r="J917" i="2" s="1"/>
  <c r="J78" i="2" s="1"/>
  <c r="J918" i="2"/>
  <c r="BE918" i="2" s="1"/>
  <c r="BI916" i="2"/>
  <c r="BH916" i="2"/>
  <c r="BG916" i="2"/>
  <c r="BF916" i="2"/>
  <c r="T916" i="2"/>
  <c r="R916" i="2"/>
  <c r="P916" i="2"/>
  <c r="BK916" i="2"/>
  <c r="J916" i="2"/>
  <c r="BE916" i="2" s="1"/>
  <c r="BI913" i="2"/>
  <c r="BH913" i="2"/>
  <c r="BG913" i="2"/>
  <c r="BF913" i="2"/>
  <c r="T913" i="2"/>
  <c r="R913" i="2"/>
  <c r="P913" i="2"/>
  <c r="BK913" i="2"/>
  <c r="J913" i="2"/>
  <c r="BE913" i="2" s="1"/>
  <c r="BI912" i="2"/>
  <c r="BH912" i="2"/>
  <c r="BG912" i="2"/>
  <c r="BF912" i="2"/>
  <c r="T912" i="2"/>
  <c r="R912" i="2"/>
  <c r="P912" i="2"/>
  <c r="BK912" i="2"/>
  <c r="J912" i="2"/>
  <c r="BE912" i="2"/>
  <c r="BI911" i="2"/>
  <c r="BH911" i="2"/>
  <c r="BG911" i="2"/>
  <c r="BF911" i="2"/>
  <c r="T911" i="2"/>
  <c r="R911" i="2"/>
  <c r="P911" i="2"/>
  <c r="BK911" i="2"/>
  <c r="J911" i="2"/>
  <c r="BE911" i="2" s="1"/>
  <c r="BI908" i="2"/>
  <c r="BH908" i="2"/>
  <c r="BG908" i="2"/>
  <c r="BF908" i="2"/>
  <c r="T908" i="2"/>
  <c r="R908" i="2"/>
  <c r="P908" i="2"/>
  <c r="BK908" i="2"/>
  <c r="J908" i="2"/>
  <c r="BE908" i="2" s="1"/>
  <c r="BI906" i="2"/>
  <c r="BH906" i="2"/>
  <c r="BG906" i="2"/>
  <c r="BF906" i="2"/>
  <c r="T906" i="2"/>
  <c r="R906" i="2"/>
  <c r="P906" i="2"/>
  <c r="BK906" i="2"/>
  <c r="J906" i="2"/>
  <c r="BE906" i="2" s="1"/>
  <c r="BI903" i="2"/>
  <c r="BH903" i="2"/>
  <c r="BG903" i="2"/>
  <c r="BF903" i="2"/>
  <c r="T903" i="2"/>
  <c r="R903" i="2"/>
  <c r="P903" i="2"/>
  <c r="BK903" i="2"/>
  <c r="J903" i="2"/>
  <c r="BE903" i="2"/>
  <c r="BI900" i="2"/>
  <c r="BH900" i="2"/>
  <c r="BG900" i="2"/>
  <c r="BF900" i="2"/>
  <c r="T900" i="2"/>
  <c r="R900" i="2"/>
  <c r="P900" i="2"/>
  <c r="BK900" i="2"/>
  <c r="J900" i="2"/>
  <c r="BE900" i="2" s="1"/>
  <c r="BI885" i="2"/>
  <c r="BH885" i="2"/>
  <c r="BG885" i="2"/>
  <c r="BF885" i="2"/>
  <c r="T885" i="2"/>
  <c r="R885" i="2"/>
  <c r="P885" i="2"/>
  <c r="BK885" i="2"/>
  <c r="J885" i="2"/>
  <c r="BE885" i="2" s="1"/>
  <c r="BI870" i="2"/>
  <c r="BH870" i="2"/>
  <c r="BG870" i="2"/>
  <c r="BF870" i="2"/>
  <c r="T870" i="2"/>
  <c r="R870" i="2"/>
  <c r="P870" i="2"/>
  <c r="BK870" i="2"/>
  <c r="J870" i="2"/>
  <c r="BE870" i="2" s="1"/>
  <c r="BI866" i="2"/>
  <c r="BH866" i="2"/>
  <c r="BG866" i="2"/>
  <c r="BF866" i="2"/>
  <c r="T866" i="2"/>
  <c r="R866" i="2"/>
  <c r="P866" i="2"/>
  <c r="BK866" i="2"/>
  <c r="J866" i="2"/>
  <c r="BE866" i="2"/>
  <c r="BI864" i="2"/>
  <c r="BH864" i="2"/>
  <c r="BG864" i="2"/>
  <c r="BF864" i="2"/>
  <c r="T864" i="2"/>
  <c r="R864" i="2"/>
  <c r="P864" i="2"/>
  <c r="BK864" i="2"/>
  <c r="J864" i="2"/>
  <c r="BE864" i="2" s="1"/>
  <c r="BI849" i="2"/>
  <c r="BH849" i="2"/>
  <c r="BG849" i="2"/>
  <c r="BF849" i="2"/>
  <c r="T849" i="2"/>
  <c r="R849" i="2"/>
  <c r="P849" i="2"/>
  <c r="BK849" i="2"/>
  <c r="J849" i="2"/>
  <c r="BE849" i="2" s="1"/>
  <c r="BI847" i="2"/>
  <c r="BH847" i="2"/>
  <c r="BG847" i="2"/>
  <c r="BF847" i="2"/>
  <c r="T847" i="2"/>
  <c r="R847" i="2"/>
  <c r="P847" i="2"/>
  <c r="BK847" i="2"/>
  <c r="J847" i="2"/>
  <c r="BE847" i="2" s="1"/>
  <c r="BI843" i="2"/>
  <c r="BH843" i="2"/>
  <c r="BG843" i="2"/>
  <c r="BF843" i="2"/>
  <c r="T843" i="2"/>
  <c r="R843" i="2"/>
  <c r="P843" i="2"/>
  <c r="BK843" i="2"/>
  <c r="J843" i="2"/>
  <c r="BE843" i="2" s="1"/>
  <c r="BI842" i="2"/>
  <c r="BH842" i="2"/>
  <c r="BG842" i="2"/>
  <c r="BF842" i="2"/>
  <c r="T842" i="2"/>
  <c r="R842" i="2"/>
  <c r="P842" i="2"/>
  <c r="BK842" i="2"/>
  <c r="J842" i="2"/>
  <c r="BE842" i="2"/>
  <c r="BI840" i="2"/>
  <c r="BH840" i="2"/>
  <c r="BG840" i="2"/>
  <c r="BF840" i="2"/>
  <c r="T840" i="2"/>
  <c r="R840" i="2"/>
  <c r="P840" i="2"/>
  <c r="BK840" i="2"/>
  <c r="J840" i="2"/>
  <c r="BE840" i="2" s="1"/>
  <c r="BI837" i="2"/>
  <c r="BH837" i="2"/>
  <c r="BG837" i="2"/>
  <c r="BF837" i="2"/>
  <c r="T837" i="2"/>
  <c r="R837" i="2"/>
  <c r="P837" i="2"/>
  <c r="BK837" i="2"/>
  <c r="J837" i="2"/>
  <c r="BE837" i="2" s="1"/>
  <c r="BI836" i="2"/>
  <c r="BH836" i="2"/>
  <c r="BG836" i="2"/>
  <c r="BF836" i="2"/>
  <c r="T836" i="2"/>
  <c r="R836" i="2"/>
  <c r="P836" i="2"/>
  <c r="BK836" i="2"/>
  <c r="J836" i="2"/>
  <c r="BE836" i="2" s="1"/>
  <c r="BI825" i="2"/>
  <c r="BH825" i="2"/>
  <c r="BG825" i="2"/>
  <c r="BF825" i="2"/>
  <c r="T825" i="2"/>
  <c r="R825" i="2"/>
  <c r="P825" i="2"/>
  <c r="BK825" i="2"/>
  <c r="J825" i="2"/>
  <c r="BE825" i="2"/>
  <c r="BI808" i="2"/>
  <c r="BH808" i="2"/>
  <c r="BG808" i="2"/>
  <c r="BF808" i="2"/>
  <c r="T808" i="2"/>
  <c r="R808" i="2"/>
  <c r="P808" i="2"/>
  <c r="BK808" i="2"/>
  <c r="J808" i="2"/>
  <c r="BE808" i="2" s="1"/>
  <c r="BI782" i="2"/>
  <c r="BH782" i="2"/>
  <c r="BG782" i="2"/>
  <c r="BF782" i="2"/>
  <c r="T782" i="2"/>
  <c r="R782" i="2"/>
  <c r="P782" i="2"/>
  <c r="BK782" i="2"/>
  <c r="J782" i="2"/>
  <c r="BE782" i="2" s="1"/>
  <c r="BI777" i="2"/>
  <c r="BH777" i="2"/>
  <c r="BG777" i="2"/>
  <c r="BF777" i="2"/>
  <c r="T777" i="2"/>
  <c r="R777" i="2"/>
  <c r="P777" i="2"/>
  <c r="BK777" i="2"/>
  <c r="J777" i="2"/>
  <c r="BE777" i="2" s="1"/>
  <c r="BI775" i="2"/>
  <c r="BH775" i="2"/>
  <c r="BG775" i="2"/>
  <c r="BF775" i="2"/>
  <c r="T775" i="2"/>
  <c r="R775" i="2"/>
  <c r="P775" i="2"/>
  <c r="BK775" i="2"/>
  <c r="J775" i="2"/>
  <c r="BE775" i="2"/>
  <c r="BI771" i="2"/>
  <c r="BH771" i="2"/>
  <c r="BG771" i="2"/>
  <c r="BF771" i="2"/>
  <c r="T771" i="2"/>
  <c r="R771" i="2"/>
  <c r="P771" i="2"/>
  <c r="BK771" i="2"/>
  <c r="J771" i="2"/>
  <c r="BE771" i="2" s="1"/>
  <c r="BI769" i="2"/>
  <c r="BH769" i="2"/>
  <c r="BG769" i="2"/>
  <c r="BF769" i="2"/>
  <c r="T769" i="2"/>
  <c r="R769" i="2"/>
  <c r="P769" i="2"/>
  <c r="BK769" i="2"/>
  <c r="J769" i="2"/>
  <c r="BE769" i="2" s="1"/>
  <c r="BI765" i="2"/>
  <c r="BH765" i="2"/>
  <c r="BG765" i="2"/>
  <c r="BF765" i="2"/>
  <c r="T765" i="2"/>
  <c r="R765" i="2"/>
  <c r="P765" i="2"/>
  <c r="BK765" i="2"/>
  <c r="J765" i="2"/>
  <c r="BE765" i="2" s="1"/>
  <c r="BI762" i="2"/>
  <c r="BH762" i="2"/>
  <c r="BG762" i="2"/>
  <c r="BF762" i="2"/>
  <c r="T762" i="2"/>
  <c r="R762" i="2"/>
  <c r="P762" i="2"/>
  <c r="BK762" i="2"/>
  <c r="J762" i="2"/>
  <c r="BE762" i="2"/>
  <c r="BI756" i="2"/>
  <c r="BH756" i="2"/>
  <c r="BG756" i="2"/>
  <c r="BF756" i="2"/>
  <c r="T756" i="2"/>
  <c r="R756" i="2"/>
  <c r="P756" i="2"/>
  <c r="BK756" i="2"/>
  <c r="J756" i="2"/>
  <c r="BE756" i="2" s="1"/>
  <c r="BI749" i="2"/>
  <c r="BH749" i="2"/>
  <c r="BG749" i="2"/>
  <c r="BF749" i="2"/>
  <c r="T749" i="2"/>
  <c r="R749" i="2"/>
  <c r="P749" i="2"/>
  <c r="BK749" i="2"/>
  <c r="J749" i="2"/>
  <c r="BE749" i="2" s="1"/>
  <c r="BI745" i="2"/>
  <c r="BH745" i="2"/>
  <c r="BG745" i="2"/>
  <c r="BF745" i="2"/>
  <c r="T745" i="2"/>
  <c r="R745" i="2"/>
  <c r="P745" i="2"/>
  <c r="BK745" i="2"/>
  <c r="J745" i="2"/>
  <c r="BE745" i="2" s="1"/>
  <c r="BI744" i="2"/>
  <c r="BH744" i="2"/>
  <c r="BG744" i="2"/>
  <c r="BF744" i="2"/>
  <c r="T744" i="2"/>
  <c r="R744" i="2"/>
  <c r="P744" i="2"/>
  <c r="BK744" i="2"/>
  <c r="J744" i="2"/>
  <c r="BE744" i="2"/>
  <c r="BI743" i="2"/>
  <c r="BH743" i="2"/>
  <c r="BG743" i="2"/>
  <c r="BF743" i="2"/>
  <c r="T743" i="2"/>
  <c r="R743" i="2"/>
  <c r="P743" i="2"/>
  <c r="BK743" i="2"/>
  <c r="J743" i="2"/>
  <c r="BE743" i="2" s="1"/>
  <c r="BI741" i="2"/>
  <c r="BH741" i="2"/>
  <c r="BG741" i="2"/>
  <c r="BF741" i="2"/>
  <c r="T741" i="2"/>
  <c r="R741" i="2"/>
  <c r="P741" i="2"/>
  <c r="BK741" i="2"/>
  <c r="J741" i="2"/>
  <c r="BE741" i="2" s="1"/>
  <c r="BI740" i="2"/>
  <c r="BH740" i="2"/>
  <c r="BG740" i="2"/>
  <c r="BF740" i="2"/>
  <c r="T740" i="2"/>
  <c r="R740" i="2"/>
  <c r="P740" i="2"/>
  <c r="BK740" i="2"/>
  <c r="J740" i="2"/>
  <c r="BE740" i="2" s="1"/>
  <c r="BI739" i="2"/>
  <c r="BH739" i="2"/>
  <c r="BG739" i="2"/>
  <c r="BF739" i="2"/>
  <c r="T739" i="2"/>
  <c r="R739" i="2"/>
  <c r="P739" i="2"/>
  <c r="BK739" i="2"/>
  <c r="J739" i="2"/>
  <c r="BE739" i="2" s="1"/>
  <c r="BI738" i="2"/>
  <c r="BH738" i="2"/>
  <c r="BG738" i="2"/>
  <c r="BF738" i="2"/>
  <c r="T738" i="2"/>
  <c r="R738" i="2"/>
  <c r="P738" i="2"/>
  <c r="BK738" i="2"/>
  <c r="J738" i="2"/>
  <c r="BE738" i="2"/>
  <c r="BI735" i="2"/>
  <c r="BH735" i="2"/>
  <c r="BG735" i="2"/>
  <c r="BF735" i="2"/>
  <c r="T735" i="2"/>
  <c r="R735" i="2"/>
  <c r="P735" i="2"/>
  <c r="BK735" i="2"/>
  <c r="J735" i="2"/>
  <c r="BE735" i="2"/>
  <c r="BI733" i="2"/>
  <c r="BH733" i="2"/>
  <c r="BG733" i="2"/>
  <c r="BF733" i="2"/>
  <c r="T733" i="2"/>
  <c r="R733" i="2"/>
  <c r="P733" i="2"/>
  <c r="BK733" i="2"/>
  <c r="J733" i="2"/>
  <c r="BE733" i="2" s="1"/>
  <c r="BI732" i="2"/>
  <c r="BH732" i="2"/>
  <c r="BG732" i="2"/>
  <c r="BF732" i="2"/>
  <c r="T732" i="2"/>
  <c r="R732" i="2"/>
  <c r="P732" i="2"/>
  <c r="BK732" i="2"/>
  <c r="J732" i="2"/>
  <c r="BE732" i="2" s="1"/>
  <c r="BI727" i="2"/>
  <c r="BH727" i="2"/>
  <c r="BG727" i="2"/>
  <c r="BF727" i="2"/>
  <c r="T727" i="2"/>
  <c r="R727" i="2"/>
  <c r="P727" i="2"/>
  <c r="BK727" i="2"/>
  <c r="J727" i="2"/>
  <c r="BE727" i="2" s="1"/>
  <c r="BI722" i="2"/>
  <c r="BH722" i="2"/>
  <c r="BG722" i="2"/>
  <c r="BF722" i="2"/>
  <c r="T722" i="2"/>
  <c r="R722" i="2"/>
  <c r="P722" i="2"/>
  <c r="BK722" i="2"/>
  <c r="J722" i="2"/>
  <c r="BE722" i="2"/>
  <c r="BI721" i="2"/>
  <c r="BH721" i="2"/>
  <c r="BG721" i="2"/>
  <c r="BF721" i="2"/>
  <c r="T721" i="2"/>
  <c r="R721" i="2"/>
  <c r="P721" i="2"/>
  <c r="BK721" i="2"/>
  <c r="J721" i="2"/>
  <c r="BE721" i="2" s="1"/>
  <c r="BI720" i="2"/>
  <c r="BH720" i="2"/>
  <c r="BG720" i="2"/>
  <c r="BF720" i="2"/>
  <c r="T720" i="2"/>
  <c r="R720" i="2"/>
  <c r="P720" i="2"/>
  <c r="BK720" i="2"/>
  <c r="J720" i="2"/>
  <c r="BE720" i="2" s="1"/>
  <c r="BI719" i="2"/>
  <c r="BH719" i="2"/>
  <c r="BG719" i="2"/>
  <c r="BF719" i="2"/>
  <c r="T719" i="2"/>
  <c r="R719" i="2"/>
  <c r="P719" i="2"/>
  <c r="BK719" i="2"/>
  <c r="J719" i="2"/>
  <c r="BE719" i="2" s="1"/>
  <c r="BI716" i="2"/>
  <c r="BH716" i="2"/>
  <c r="BG716" i="2"/>
  <c r="BF716" i="2"/>
  <c r="T716" i="2"/>
  <c r="R716" i="2"/>
  <c r="P716" i="2"/>
  <c r="BK716" i="2"/>
  <c r="J716" i="2"/>
  <c r="BE716" i="2"/>
  <c r="BI715" i="2"/>
  <c r="BH715" i="2"/>
  <c r="BG715" i="2"/>
  <c r="BF715" i="2"/>
  <c r="T715" i="2"/>
  <c r="R715" i="2"/>
  <c r="P715" i="2"/>
  <c r="BK715" i="2"/>
  <c r="J715" i="2"/>
  <c r="BE715" i="2" s="1"/>
  <c r="BI714" i="2"/>
  <c r="BH714" i="2"/>
  <c r="BG714" i="2"/>
  <c r="BF714" i="2"/>
  <c r="T714" i="2"/>
  <c r="R714" i="2"/>
  <c r="P714" i="2"/>
  <c r="BK714" i="2"/>
  <c r="J714" i="2"/>
  <c r="BE714" i="2" s="1"/>
  <c r="BI713" i="2"/>
  <c r="BH713" i="2"/>
  <c r="BG713" i="2"/>
  <c r="BF713" i="2"/>
  <c r="T713" i="2"/>
  <c r="R713" i="2"/>
  <c r="P713" i="2"/>
  <c r="BK713" i="2"/>
  <c r="J713" i="2"/>
  <c r="BE713" i="2" s="1"/>
  <c r="BI710" i="2"/>
  <c r="BH710" i="2"/>
  <c r="BG710" i="2"/>
  <c r="BF710" i="2"/>
  <c r="T710" i="2"/>
  <c r="R710" i="2"/>
  <c r="P710" i="2"/>
  <c r="BK710" i="2"/>
  <c r="J710" i="2"/>
  <c r="BE710" i="2"/>
  <c r="BI709" i="2"/>
  <c r="BH709" i="2"/>
  <c r="BG709" i="2"/>
  <c r="BF709" i="2"/>
  <c r="T709" i="2"/>
  <c r="R709" i="2"/>
  <c r="P709" i="2"/>
  <c r="BK709" i="2"/>
  <c r="J709" i="2"/>
  <c r="BE709" i="2" s="1"/>
  <c r="BI708" i="2"/>
  <c r="BH708" i="2"/>
  <c r="BG708" i="2"/>
  <c r="BF708" i="2"/>
  <c r="T708" i="2"/>
  <c r="R708" i="2"/>
  <c r="P708" i="2"/>
  <c r="BK708" i="2"/>
  <c r="J708" i="2"/>
  <c r="BE708" i="2" s="1"/>
  <c r="BI706" i="2"/>
  <c r="BH706" i="2"/>
  <c r="BG706" i="2"/>
  <c r="BF706" i="2"/>
  <c r="T706" i="2"/>
  <c r="R706" i="2"/>
  <c r="P706" i="2"/>
  <c r="BK706" i="2"/>
  <c r="J706" i="2"/>
  <c r="BE706" i="2" s="1"/>
  <c r="BI702" i="2"/>
  <c r="BH702" i="2"/>
  <c r="BG702" i="2"/>
  <c r="BF702" i="2"/>
  <c r="T702" i="2"/>
  <c r="R702" i="2"/>
  <c r="P702" i="2"/>
  <c r="BK702" i="2"/>
  <c r="J702" i="2"/>
  <c r="BE702" i="2"/>
  <c r="BI700" i="2"/>
  <c r="BH700" i="2"/>
  <c r="BG700" i="2"/>
  <c r="BF700" i="2"/>
  <c r="T700" i="2"/>
  <c r="R700" i="2"/>
  <c r="P700" i="2"/>
  <c r="BK700" i="2"/>
  <c r="J700" i="2"/>
  <c r="BE700" i="2" s="1"/>
  <c r="BI699" i="2"/>
  <c r="BH699" i="2"/>
  <c r="BG699" i="2"/>
  <c r="BF699" i="2"/>
  <c r="T699" i="2"/>
  <c r="R699" i="2"/>
  <c r="P699" i="2"/>
  <c r="BK699" i="2"/>
  <c r="J699" i="2"/>
  <c r="BE699" i="2" s="1"/>
  <c r="BI698" i="2"/>
  <c r="BH698" i="2"/>
  <c r="BG698" i="2"/>
  <c r="BF698" i="2"/>
  <c r="T698" i="2"/>
  <c r="R698" i="2"/>
  <c r="P698" i="2"/>
  <c r="BK698" i="2"/>
  <c r="J698" i="2"/>
  <c r="BE698" i="2" s="1"/>
  <c r="BI694" i="2"/>
  <c r="BH694" i="2"/>
  <c r="BG694" i="2"/>
  <c r="BF694" i="2"/>
  <c r="T694" i="2"/>
  <c r="R694" i="2"/>
  <c r="P694" i="2"/>
  <c r="BK694" i="2"/>
  <c r="J694" i="2"/>
  <c r="BE694" i="2"/>
  <c r="BI691" i="2"/>
  <c r="BH691" i="2"/>
  <c r="BG691" i="2"/>
  <c r="BF691" i="2"/>
  <c r="T691" i="2"/>
  <c r="R691" i="2"/>
  <c r="P691" i="2"/>
  <c r="BK691" i="2"/>
  <c r="J691" i="2"/>
  <c r="BE691" i="2" s="1"/>
  <c r="BI690" i="2"/>
  <c r="BH690" i="2"/>
  <c r="BG690" i="2"/>
  <c r="BF690" i="2"/>
  <c r="T690" i="2"/>
  <c r="R690" i="2"/>
  <c r="P690" i="2"/>
  <c r="BK690" i="2"/>
  <c r="J690" i="2"/>
  <c r="BE690" i="2" s="1"/>
  <c r="BI687" i="2"/>
  <c r="BH687" i="2"/>
  <c r="BG687" i="2"/>
  <c r="BF687" i="2"/>
  <c r="T687" i="2"/>
  <c r="R687" i="2"/>
  <c r="P687" i="2"/>
  <c r="BK687" i="2"/>
  <c r="J687" i="2"/>
  <c r="BE687" i="2" s="1"/>
  <c r="BI686" i="2"/>
  <c r="BH686" i="2"/>
  <c r="BG686" i="2"/>
  <c r="BF686" i="2"/>
  <c r="T686" i="2"/>
  <c r="R686" i="2"/>
  <c r="P686" i="2"/>
  <c r="BK686" i="2"/>
  <c r="J686" i="2"/>
  <c r="BE686" i="2"/>
  <c r="BI685" i="2"/>
  <c r="BH685" i="2"/>
  <c r="BG685" i="2"/>
  <c r="BF685" i="2"/>
  <c r="T685" i="2"/>
  <c r="R685" i="2"/>
  <c r="P685" i="2"/>
  <c r="BK685" i="2"/>
  <c r="J685" i="2"/>
  <c r="BE685" i="2" s="1"/>
  <c r="BI682" i="2"/>
  <c r="BH682" i="2"/>
  <c r="BG682" i="2"/>
  <c r="BF682" i="2"/>
  <c r="T682" i="2"/>
  <c r="R682" i="2"/>
  <c r="P682" i="2"/>
  <c r="BK682" i="2"/>
  <c r="J682" i="2"/>
  <c r="BE682" i="2" s="1"/>
  <c r="BI676" i="2"/>
  <c r="BH676" i="2"/>
  <c r="BG676" i="2"/>
  <c r="BF676" i="2"/>
  <c r="T676" i="2"/>
  <c r="R676" i="2"/>
  <c r="R675" i="2"/>
  <c r="P676" i="2"/>
  <c r="BK676" i="2"/>
  <c r="J676" i="2"/>
  <c r="BE676" i="2" s="1"/>
  <c r="BI674" i="2"/>
  <c r="BH674" i="2"/>
  <c r="BG674" i="2"/>
  <c r="BF674" i="2"/>
  <c r="T674" i="2"/>
  <c r="T670" i="2" s="1"/>
  <c r="R674" i="2"/>
  <c r="P674" i="2"/>
  <c r="BK674" i="2"/>
  <c r="J674" i="2"/>
  <c r="BE674" i="2" s="1"/>
  <c r="BI671" i="2"/>
  <c r="BH671" i="2"/>
  <c r="BG671" i="2"/>
  <c r="BF671" i="2"/>
  <c r="T671" i="2"/>
  <c r="R671" i="2"/>
  <c r="R670" i="2" s="1"/>
  <c r="P671" i="2"/>
  <c r="P670" i="2" s="1"/>
  <c r="BK671" i="2"/>
  <c r="BK670" i="2" s="1"/>
  <c r="J670" i="2" s="1"/>
  <c r="J73" i="2" s="1"/>
  <c r="J671" i="2"/>
  <c r="BE671" i="2" s="1"/>
  <c r="BI669" i="2"/>
  <c r="BH669" i="2"/>
  <c r="BG669" i="2"/>
  <c r="BF669" i="2"/>
  <c r="T669" i="2"/>
  <c r="R669" i="2"/>
  <c r="P669" i="2"/>
  <c r="BK669" i="2"/>
  <c r="J669" i="2"/>
  <c r="BE669" i="2" s="1"/>
  <c r="BI663" i="2"/>
  <c r="BH663" i="2"/>
  <c r="BG663" i="2"/>
  <c r="BF663" i="2"/>
  <c r="T663" i="2"/>
  <c r="R663" i="2"/>
  <c r="P663" i="2"/>
  <c r="BK663" i="2"/>
  <c r="J663" i="2"/>
  <c r="BE663" i="2" s="1"/>
  <c r="BI660" i="2"/>
  <c r="BH660" i="2"/>
  <c r="BG660" i="2"/>
  <c r="BF660" i="2"/>
  <c r="T660" i="2"/>
  <c r="R660" i="2"/>
  <c r="P660" i="2"/>
  <c r="BK660" i="2"/>
  <c r="J660" i="2"/>
  <c r="BE660" i="2"/>
  <c r="BI657" i="2"/>
  <c r="BH657" i="2"/>
  <c r="BG657" i="2"/>
  <c r="BF657" i="2"/>
  <c r="T657" i="2"/>
  <c r="R657" i="2"/>
  <c r="P657" i="2"/>
  <c r="BK657" i="2"/>
  <c r="J657" i="2"/>
  <c r="BE657" i="2" s="1"/>
  <c r="BI654" i="2"/>
  <c r="BH654" i="2"/>
  <c r="BG654" i="2"/>
  <c r="BF654" i="2"/>
  <c r="T654" i="2"/>
  <c r="R654" i="2"/>
  <c r="P654" i="2"/>
  <c r="P648" i="2" s="1"/>
  <c r="BK654" i="2"/>
  <c r="J654" i="2"/>
  <c r="BE654" i="2" s="1"/>
  <c r="BI652" i="2"/>
  <c r="BH652" i="2"/>
  <c r="BG652" i="2"/>
  <c r="BF652" i="2"/>
  <c r="T652" i="2"/>
  <c r="T648" i="2" s="1"/>
  <c r="R652" i="2"/>
  <c r="P652" i="2"/>
  <c r="BK652" i="2"/>
  <c r="J652" i="2"/>
  <c r="BE652" i="2" s="1"/>
  <c r="BI649" i="2"/>
  <c r="BH649" i="2"/>
  <c r="BG649" i="2"/>
  <c r="BF649" i="2"/>
  <c r="T649" i="2"/>
  <c r="R649" i="2"/>
  <c r="P649" i="2"/>
  <c r="BK649" i="2"/>
  <c r="J649" i="2"/>
  <c r="BE649" i="2"/>
  <c r="BI647" i="2"/>
  <c r="BH647" i="2"/>
  <c r="BG647" i="2"/>
  <c r="BF647" i="2"/>
  <c r="T647" i="2"/>
  <c r="R647" i="2"/>
  <c r="P647" i="2"/>
  <c r="BK647" i="2"/>
  <c r="J647" i="2"/>
  <c r="BE647" i="2"/>
  <c r="BI646" i="2"/>
  <c r="BH646" i="2"/>
  <c r="BG646" i="2"/>
  <c r="BF646" i="2"/>
  <c r="T646" i="2"/>
  <c r="R646" i="2"/>
  <c r="P646" i="2"/>
  <c r="BK646" i="2"/>
  <c r="J646" i="2"/>
  <c r="BE646" i="2" s="1"/>
  <c r="BI645" i="2"/>
  <c r="BH645" i="2"/>
  <c r="BG645" i="2"/>
  <c r="BF645" i="2"/>
  <c r="T645" i="2"/>
  <c r="R645" i="2"/>
  <c r="P645" i="2"/>
  <c r="BK645" i="2"/>
  <c r="J645" i="2"/>
  <c r="BE645" i="2" s="1"/>
  <c r="BI644" i="2"/>
  <c r="BH644" i="2"/>
  <c r="BG644" i="2"/>
  <c r="BF644" i="2"/>
  <c r="T644" i="2"/>
  <c r="R644" i="2"/>
  <c r="P644" i="2"/>
  <c r="BK644" i="2"/>
  <c r="J644" i="2"/>
  <c r="BE644" i="2" s="1"/>
  <c r="BI643" i="2"/>
  <c r="BH643" i="2"/>
  <c r="BG643" i="2"/>
  <c r="BF643" i="2"/>
  <c r="T643" i="2"/>
  <c r="R643" i="2"/>
  <c r="P643" i="2"/>
  <c r="BK643" i="2"/>
  <c r="J643" i="2"/>
  <c r="BE643" i="2"/>
  <c r="BI642" i="2"/>
  <c r="BH642" i="2"/>
  <c r="BG642" i="2"/>
  <c r="BF642" i="2"/>
  <c r="T642" i="2"/>
  <c r="R642" i="2"/>
  <c r="P642" i="2"/>
  <c r="BK642" i="2"/>
  <c r="J642" i="2"/>
  <c r="BE642" i="2" s="1"/>
  <c r="BI641" i="2"/>
  <c r="BH641" i="2"/>
  <c r="BG641" i="2"/>
  <c r="BF641" i="2"/>
  <c r="T641" i="2"/>
  <c r="R641" i="2"/>
  <c r="P641" i="2"/>
  <c r="BK641" i="2"/>
  <c r="J641" i="2"/>
  <c r="BE641" i="2" s="1"/>
  <c r="BI639" i="2"/>
  <c r="BH639" i="2"/>
  <c r="BG639" i="2"/>
  <c r="BF639" i="2"/>
  <c r="T639" i="2"/>
  <c r="R639" i="2"/>
  <c r="P639" i="2"/>
  <c r="BK639" i="2"/>
  <c r="J639" i="2"/>
  <c r="BE639" i="2"/>
  <c r="BI637" i="2"/>
  <c r="BH637" i="2"/>
  <c r="BG637" i="2"/>
  <c r="BF637" i="2"/>
  <c r="T637" i="2"/>
  <c r="R637" i="2"/>
  <c r="P637" i="2"/>
  <c r="BK637" i="2"/>
  <c r="J637" i="2"/>
  <c r="BE637" i="2" s="1"/>
  <c r="BI636" i="2"/>
  <c r="BH636" i="2"/>
  <c r="BG636" i="2"/>
  <c r="BF636" i="2"/>
  <c r="T636" i="2"/>
  <c r="R636" i="2"/>
  <c r="P636" i="2"/>
  <c r="BK636" i="2"/>
  <c r="J636" i="2"/>
  <c r="BE636" i="2" s="1"/>
  <c r="BI634" i="2"/>
  <c r="BH634" i="2"/>
  <c r="BG634" i="2"/>
  <c r="BF634" i="2"/>
  <c r="T634" i="2"/>
  <c r="R634" i="2"/>
  <c r="P634" i="2"/>
  <c r="P629" i="2" s="1"/>
  <c r="BK634" i="2"/>
  <c r="J634" i="2"/>
  <c r="BE634" i="2" s="1"/>
  <c r="BI630" i="2"/>
  <c r="BH630" i="2"/>
  <c r="BG630" i="2"/>
  <c r="BF630" i="2"/>
  <c r="T630" i="2"/>
  <c r="R630" i="2"/>
  <c r="R629" i="2" s="1"/>
  <c r="P630" i="2"/>
  <c r="BK630" i="2"/>
  <c r="J630" i="2"/>
  <c r="BE630" i="2" s="1"/>
  <c r="BI628" i="2"/>
  <c r="BH628" i="2"/>
  <c r="BG628" i="2"/>
  <c r="BF628" i="2"/>
  <c r="T628" i="2"/>
  <c r="R628" i="2"/>
  <c r="P628" i="2"/>
  <c r="BK628" i="2"/>
  <c r="J628" i="2"/>
  <c r="BE628" i="2"/>
  <c r="BI623" i="2"/>
  <c r="BH623" i="2"/>
  <c r="BG623" i="2"/>
  <c r="BF623" i="2"/>
  <c r="T623" i="2"/>
  <c r="R623" i="2"/>
  <c r="P623" i="2"/>
  <c r="BK623" i="2"/>
  <c r="J623" i="2"/>
  <c r="BE623" i="2" s="1"/>
  <c r="BI620" i="2"/>
  <c r="BH620" i="2"/>
  <c r="BG620" i="2"/>
  <c r="BF620" i="2"/>
  <c r="T620" i="2"/>
  <c r="R620" i="2"/>
  <c r="P620" i="2"/>
  <c r="BK620" i="2"/>
  <c r="J620" i="2"/>
  <c r="BE620" i="2" s="1"/>
  <c r="BI617" i="2"/>
  <c r="BH617" i="2"/>
  <c r="BG617" i="2"/>
  <c r="BF617" i="2"/>
  <c r="T617" i="2"/>
  <c r="R617" i="2"/>
  <c r="P617" i="2"/>
  <c r="P616" i="2" s="1"/>
  <c r="BK617" i="2"/>
  <c r="J617" i="2"/>
  <c r="BE617" i="2" s="1"/>
  <c r="BI615" i="2"/>
  <c r="BH615" i="2"/>
  <c r="BG615" i="2"/>
  <c r="BF615" i="2"/>
  <c r="T615" i="2"/>
  <c r="R615" i="2"/>
  <c r="P615" i="2"/>
  <c r="BK615" i="2"/>
  <c r="J615" i="2"/>
  <c r="BE615" i="2" s="1"/>
  <c r="BI607" i="2"/>
  <c r="BH607" i="2"/>
  <c r="BG607" i="2"/>
  <c r="BF607" i="2"/>
  <c r="T607" i="2"/>
  <c r="R607" i="2"/>
  <c r="P607" i="2"/>
  <c r="BK607" i="2"/>
  <c r="J607" i="2"/>
  <c r="BE607" i="2" s="1"/>
  <c r="BI599" i="2"/>
  <c r="BH599" i="2"/>
  <c r="BG599" i="2"/>
  <c r="BF599" i="2"/>
  <c r="T599" i="2"/>
  <c r="R599" i="2"/>
  <c r="P599" i="2"/>
  <c r="BK599" i="2"/>
  <c r="J599" i="2"/>
  <c r="BE599" i="2" s="1"/>
  <c r="BI595" i="2"/>
  <c r="BH595" i="2"/>
  <c r="BG595" i="2"/>
  <c r="BF595" i="2"/>
  <c r="T595" i="2"/>
  <c r="R595" i="2"/>
  <c r="P595" i="2"/>
  <c r="BK595" i="2"/>
  <c r="J595" i="2"/>
  <c r="BE595" i="2"/>
  <c r="BI594" i="2"/>
  <c r="BH594" i="2"/>
  <c r="BG594" i="2"/>
  <c r="BF594" i="2"/>
  <c r="T594" i="2"/>
  <c r="R594" i="2"/>
  <c r="P594" i="2"/>
  <c r="BK594" i="2"/>
  <c r="J594" i="2"/>
  <c r="BE594" i="2" s="1"/>
  <c r="BI592" i="2"/>
  <c r="BH592" i="2"/>
  <c r="BG592" i="2"/>
  <c r="BF592" i="2"/>
  <c r="T592" i="2"/>
  <c r="R592" i="2"/>
  <c r="P592" i="2"/>
  <c r="BK592" i="2"/>
  <c r="J592" i="2"/>
  <c r="BE592" i="2" s="1"/>
  <c r="BI591" i="2"/>
  <c r="BH591" i="2"/>
  <c r="BG591" i="2"/>
  <c r="BF591" i="2"/>
  <c r="T591" i="2"/>
  <c r="R591" i="2"/>
  <c r="P591" i="2"/>
  <c r="BK591" i="2"/>
  <c r="J591" i="2"/>
  <c r="BE591" i="2" s="1"/>
  <c r="BI588" i="2"/>
  <c r="BH588" i="2"/>
  <c r="BG588" i="2"/>
  <c r="BF588" i="2"/>
  <c r="T588" i="2"/>
  <c r="R588" i="2"/>
  <c r="P588" i="2"/>
  <c r="BK588" i="2"/>
  <c r="J588" i="2"/>
  <c r="BE588" i="2"/>
  <c r="BI584" i="2"/>
  <c r="BH584" i="2"/>
  <c r="BG584" i="2"/>
  <c r="BF584" i="2"/>
  <c r="T584" i="2"/>
  <c r="R584" i="2"/>
  <c r="P584" i="2"/>
  <c r="BK584" i="2"/>
  <c r="J584" i="2"/>
  <c r="BE584" i="2" s="1"/>
  <c r="BI577" i="2"/>
  <c r="BH577" i="2"/>
  <c r="BG577" i="2"/>
  <c r="BF577" i="2"/>
  <c r="T577" i="2"/>
  <c r="T576" i="2" s="1"/>
  <c r="R577" i="2"/>
  <c r="P577" i="2"/>
  <c r="BK577" i="2"/>
  <c r="BK576" i="2" s="1"/>
  <c r="J577" i="2"/>
  <c r="BE577" i="2" s="1"/>
  <c r="BI574" i="2"/>
  <c r="BH574" i="2"/>
  <c r="BG574" i="2"/>
  <c r="BF574" i="2"/>
  <c r="T574" i="2"/>
  <c r="T573" i="2" s="1"/>
  <c r="R574" i="2"/>
  <c r="R573" i="2"/>
  <c r="P574" i="2"/>
  <c r="P573" i="2" s="1"/>
  <c r="BK574" i="2"/>
  <c r="BK573" i="2" s="1"/>
  <c r="J573" i="2" s="1"/>
  <c r="J66" i="2" s="1"/>
  <c r="J574" i="2"/>
  <c r="BE574" i="2" s="1"/>
  <c r="BI571" i="2"/>
  <c r="BH571" i="2"/>
  <c r="BG571" i="2"/>
  <c r="BF571" i="2"/>
  <c r="T571" i="2"/>
  <c r="R571" i="2"/>
  <c r="P571" i="2"/>
  <c r="BK571" i="2"/>
  <c r="J571" i="2"/>
  <c r="BE571" i="2" s="1"/>
  <c r="BI570" i="2"/>
  <c r="BH570" i="2"/>
  <c r="BG570" i="2"/>
  <c r="BF570" i="2"/>
  <c r="T570" i="2"/>
  <c r="R570" i="2"/>
  <c r="P570" i="2"/>
  <c r="BK570" i="2"/>
  <c r="J570" i="2"/>
  <c r="BE570" i="2"/>
  <c r="BI568" i="2"/>
  <c r="BH568" i="2"/>
  <c r="BG568" i="2"/>
  <c r="BF568" i="2"/>
  <c r="T568" i="2"/>
  <c r="R568" i="2"/>
  <c r="P568" i="2"/>
  <c r="BK568" i="2"/>
  <c r="BK565" i="2" s="1"/>
  <c r="J565" i="2" s="1"/>
  <c r="J65" i="2" s="1"/>
  <c r="J568" i="2"/>
  <c r="BE568" i="2" s="1"/>
  <c r="BI567" i="2"/>
  <c r="BH567" i="2"/>
  <c r="BG567" i="2"/>
  <c r="BF567" i="2"/>
  <c r="T567" i="2"/>
  <c r="R567" i="2"/>
  <c r="P567" i="2"/>
  <c r="BK567" i="2"/>
  <c r="J567" i="2"/>
  <c r="BE567" i="2" s="1"/>
  <c r="BI566" i="2"/>
  <c r="BH566" i="2"/>
  <c r="BG566" i="2"/>
  <c r="BF566" i="2"/>
  <c r="T566" i="2"/>
  <c r="T565" i="2" s="1"/>
  <c r="R566" i="2"/>
  <c r="P566" i="2"/>
  <c r="BK566" i="2"/>
  <c r="J566" i="2"/>
  <c r="BE566" i="2" s="1"/>
  <c r="BI564" i="2"/>
  <c r="BH564" i="2"/>
  <c r="BG564" i="2"/>
  <c r="BF564" i="2"/>
  <c r="T564" i="2"/>
  <c r="R564" i="2"/>
  <c r="P564" i="2"/>
  <c r="BK564" i="2"/>
  <c r="J564" i="2"/>
  <c r="BE564" i="2" s="1"/>
  <c r="BI555" i="2"/>
  <c r="BH555" i="2"/>
  <c r="BG555" i="2"/>
  <c r="BF555" i="2"/>
  <c r="T555" i="2"/>
  <c r="R555" i="2"/>
  <c r="P555" i="2"/>
  <c r="BK555" i="2"/>
  <c r="J555" i="2"/>
  <c r="BE555" i="2" s="1"/>
  <c r="BI551" i="2"/>
  <c r="BH551" i="2"/>
  <c r="BG551" i="2"/>
  <c r="BF551" i="2"/>
  <c r="T551" i="2"/>
  <c r="R551" i="2"/>
  <c r="P551" i="2"/>
  <c r="BK551" i="2"/>
  <c r="J551" i="2"/>
  <c r="BE551" i="2" s="1"/>
  <c r="BI530" i="2"/>
  <c r="BH530" i="2"/>
  <c r="BG530" i="2"/>
  <c r="BF530" i="2"/>
  <c r="T530" i="2"/>
  <c r="R530" i="2"/>
  <c r="P530" i="2"/>
  <c r="BK530" i="2"/>
  <c r="J530" i="2"/>
  <c r="BE530" i="2"/>
  <c r="BI527" i="2"/>
  <c r="BH527" i="2"/>
  <c r="BG527" i="2"/>
  <c r="BF527" i="2"/>
  <c r="T527" i="2"/>
  <c r="R527" i="2"/>
  <c r="P527" i="2"/>
  <c r="BK527" i="2"/>
  <c r="J527" i="2"/>
  <c r="BE527" i="2" s="1"/>
  <c r="BI518" i="2"/>
  <c r="BH518" i="2"/>
  <c r="BG518" i="2"/>
  <c r="BF518" i="2"/>
  <c r="T518" i="2"/>
  <c r="R518" i="2"/>
  <c r="P518" i="2"/>
  <c r="BK518" i="2"/>
  <c r="J518" i="2"/>
  <c r="BE518" i="2" s="1"/>
  <c r="BI517" i="2"/>
  <c r="BH517" i="2"/>
  <c r="BG517" i="2"/>
  <c r="BF517" i="2"/>
  <c r="T517" i="2"/>
  <c r="R517" i="2"/>
  <c r="P517" i="2"/>
  <c r="BK517" i="2"/>
  <c r="J517" i="2"/>
  <c r="BE517" i="2" s="1"/>
  <c r="BI514" i="2"/>
  <c r="BH514" i="2"/>
  <c r="BG514" i="2"/>
  <c r="BF514" i="2"/>
  <c r="T514" i="2"/>
  <c r="R514" i="2"/>
  <c r="P514" i="2"/>
  <c r="BK514" i="2"/>
  <c r="J514" i="2"/>
  <c r="BE514" i="2"/>
  <c r="BI511" i="2"/>
  <c r="BH511" i="2"/>
  <c r="BG511" i="2"/>
  <c r="BF511" i="2"/>
  <c r="T511" i="2"/>
  <c r="R511" i="2"/>
  <c r="P511" i="2"/>
  <c r="BK511" i="2"/>
  <c r="J511" i="2"/>
  <c r="BE511" i="2" s="1"/>
  <c r="BI508" i="2"/>
  <c r="BH508" i="2"/>
  <c r="BG508" i="2"/>
  <c r="BF508" i="2"/>
  <c r="T508" i="2"/>
  <c r="R508" i="2"/>
  <c r="P508" i="2"/>
  <c r="BK508" i="2"/>
  <c r="J508" i="2"/>
  <c r="BE508" i="2" s="1"/>
  <c r="BI505" i="2"/>
  <c r="BH505" i="2"/>
  <c r="BG505" i="2"/>
  <c r="BF505" i="2"/>
  <c r="T505" i="2"/>
  <c r="R505" i="2"/>
  <c r="P505" i="2"/>
  <c r="BK505" i="2"/>
  <c r="J505" i="2"/>
  <c r="BE505" i="2" s="1"/>
  <c r="BI502" i="2"/>
  <c r="BH502" i="2"/>
  <c r="BG502" i="2"/>
  <c r="BF502" i="2"/>
  <c r="T502" i="2"/>
  <c r="R502" i="2"/>
  <c r="P502" i="2"/>
  <c r="BK502" i="2"/>
  <c r="J502" i="2"/>
  <c r="BE502" i="2"/>
  <c r="BI499" i="2"/>
  <c r="BH499" i="2"/>
  <c r="BG499" i="2"/>
  <c r="BF499" i="2"/>
  <c r="T499" i="2"/>
  <c r="R499" i="2"/>
  <c r="P499" i="2"/>
  <c r="BK499" i="2"/>
  <c r="J499" i="2"/>
  <c r="BE499" i="2" s="1"/>
  <c r="BI496" i="2"/>
  <c r="BH496" i="2"/>
  <c r="BG496" i="2"/>
  <c r="BF496" i="2"/>
  <c r="T496" i="2"/>
  <c r="R496" i="2"/>
  <c r="P496" i="2"/>
  <c r="BK496" i="2"/>
  <c r="J496" i="2"/>
  <c r="BE496" i="2" s="1"/>
  <c r="BI493" i="2"/>
  <c r="BH493" i="2"/>
  <c r="BG493" i="2"/>
  <c r="BF493" i="2"/>
  <c r="T493" i="2"/>
  <c r="R493" i="2"/>
  <c r="P493" i="2"/>
  <c r="BK493" i="2"/>
  <c r="J493" i="2"/>
  <c r="BE493" i="2" s="1"/>
  <c r="BI490" i="2"/>
  <c r="BH490" i="2"/>
  <c r="BG490" i="2"/>
  <c r="BF490" i="2"/>
  <c r="T490" i="2"/>
  <c r="R490" i="2"/>
  <c r="P490" i="2"/>
  <c r="BK490" i="2"/>
  <c r="J490" i="2"/>
  <c r="BE490" i="2"/>
  <c r="BI483" i="2"/>
  <c r="BH483" i="2"/>
  <c r="BG483" i="2"/>
  <c r="BF483" i="2"/>
  <c r="T483" i="2"/>
  <c r="R483" i="2"/>
  <c r="P483" i="2"/>
  <c r="BK483" i="2"/>
  <c r="J483" i="2"/>
  <c r="BE483" i="2" s="1"/>
  <c r="BI479" i="2"/>
  <c r="BH479" i="2"/>
  <c r="BG479" i="2"/>
  <c r="BF479" i="2"/>
  <c r="T479" i="2"/>
  <c r="R479" i="2"/>
  <c r="P479" i="2"/>
  <c r="BK479" i="2"/>
  <c r="J479" i="2"/>
  <c r="BE479" i="2" s="1"/>
  <c r="BI473" i="2"/>
  <c r="BH473" i="2"/>
  <c r="BG473" i="2"/>
  <c r="BF473" i="2"/>
  <c r="T473" i="2"/>
  <c r="R473" i="2"/>
  <c r="P473" i="2"/>
  <c r="BK473" i="2"/>
  <c r="J473" i="2"/>
  <c r="BE473" i="2" s="1"/>
  <c r="BI470" i="2"/>
  <c r="BH470" i="2"/>
  <c r="BG470" i="2"/>
  <c r="BF470" i="2"/>
  <c r="T470" i="2"/>
  <c r="R470" i="2"/>
  <c r="P470" i="2"/>
  <c r="BK470" i="2"/>
  <c r="J470" i="2"/>
  <c r="BE470" i="2"/>
  <c r="BI467" i="2"/>
  <c r="BH467" i="2"/>
  <c r="BG467" i="2"/>
  <c r="BF467" i="2"/>
  <c r="T467" i="2"/>
  <c r="R467" i="2"/>
  <c r="P467" i="2"/>
  <c r="BK467" i="2"/>
  <c r="J467" i="2"/>
  <c r="BE467" i="2" s="1"/>
  <c r="BI464" i="2"/>
  <c r="BH464" i="2"/>
  <c r="BG464" i="2"/>
  <c r="BF464" i="2"/>
  <c r="T464" i="2"/>
  <c r="R464" i="2"/>
  <c r="P464" i="2"/>
  <c r="BK464" i="2"/>
  <c r="J464" i="2"/>
  <c r="BE464" i="2" s="1"/>
  <c r="BI460" i="2"/>
  <c r="BH460" i="2"/>
  <c r="BG460" i="2"/>
  <c r="BF460" i="2"/>
  <c r="T460" i="2"/>
  <c r="R460" i="2"/>
  <c r="P460" i="2"/>
  <c r="BK460" i="2"/>
  <c r="J460" i="2"/>
  <c r="BE460" i="2" s="1"/>
  <c r="BI457" i="2"/>
  <c r="BH457" i="2"/>
  <c r="BG457" i="2"/>
  <c r="BF457" i="2"/>
  <c r="T457" i="2"/>
  <c r="R457" i="2"/>
  <c r="P457" i="2"/>
  <c r="BK457" i="2"/>
  <c r="J457" i="2"/>
  <c r="BE457" i="2"/>
  <c r="BI452" i="2"/>
  <c r="BH452" i="2"/>
  <c r="BG452" i="2"/>
  <c r="BF452" i="2"/>
  <c r="T452" i="2"/>
  <c r="R452" i="2"/>
  <c r="P452" i="2"/>
  <c r="BK452" i="2"/>
  <c r="J452" i="2"/>
  <c r="BE452" i="2" s="1"/>
  <c r="BI449" i="2"/>
  <c r="BH449" i="2"/>
  <c r="BG449" i="2"/>
  <c r="BF449" i="2"/>
  <c r="T449" i="2"/>
  <c r="R449" i="2"/>
  <c r="P449" i="2"/>
  <c r="BK449" i="2"/>
  <c r="J449" i="2"/>
  <c r="BE449" i="2" s="1"/>
  <c r="BI446" i="2"/>
  <c r="BH446" i="2"/>
  <c r="BG446" i="2"/>
  <c r="BF446" i="2"/>
  <c r="T446" i="2"/>
  <c r="R446" i="2"/>
  <c r="P446" i="2"/>
  <c r="BK446" i="2"/>
  <c r="J446" i="2"/>
  <c r="BE446" i="2" s="1"/>
  <c r="BI443" i="2"/>
  <c r="BH443" i="2"/>
  <c r="BG443" i="2"/>
  <c r="BF443" i="2"/>
  <c r="T443" i="2"/>
  <c r="R443" i="2"/>
  <c r="P443" i="2"/>
  <c r="BK443" i="2"/>
  <c r="J443" i="2"/>
  <c r="BE443" i="2"/>
  <c r="BI437" i="2"/>
  <c r="BH437" i="2"/>
  <c r="BG437" i="2"/>
  <c r="BF437" i="2"/>
  <c r="T437" i="2"/>
  <c r="R437" i="2"/>
  <c r="P437" i="2"/>
  <c r="BK437" i="2"/>
  <c r="J437" i="2"/>
  <c r="BE437" i="2" s="1"/>
  <c r="BI429" i="2"/>
  <c r="BH429" i="2"/>
  <c r="BG429" i="2"/>
  <c r="BF429" i="2"/>
  <c r="T429" i="2"/>
  <c r="R429" i="2"/>
  <c r="P429" i="2"/>
  <c r="BK429" i="2"/>
  <c r="J429" i="2"/>
  <c r="BE429" i="2" s="1"/>
  <c r="BI422" i="2"/>
  <c r="BH422" i="2"/>
  <c r="BG422" i="2"/>
  <c r="BF422" i="2"/>
  <c r="T422" i="2"/>
  <c r="R422" i="2"/>
  <c r="P422" i="2"/>
  <c r="BK422" i="2"/>
  <c r="J422" i="2"/>
  <c r="BE422" i="2" s="1"/>
  <c r="BI418" i="2"/>
  <c r="BH418" i="2"/>
  <c r="BG418" i="2"/>
  <c r="BF418" i="2"/>
  <c r="T418" i="2"/>
  <c r="R418" i="2"/>
  <c r="P418" i="2"/>
  <c r="BK418" i="2"/>
  <c r="J418" i="2"/>
  <c r="BE418" i="2"/>
  <c r="BI412" i="2"/>
  <c r="BH412" i="2"/>
  <c r="BG412" i="2"/>
  <c r="BF412" i="2"/>
  <c r="T412" i="2"/>
  <c r="R412" i="2"/>
  <c r="P412" i="2"/>
  <c r="BK412" i="2"/>
  <c r="J412" i="2"/>
  <c r="BE412" i="2" s="1"/>
  <c r="BI409" i="2"/>
  <c r="BH409" i="2"/>
  <c r="BG409" i="2"/>
  <c r="BF409" i="2"/>
  <c r="T409" i="2"/>
  <c r="R409" i="2"/>
  <c r="P409" i="2"/>
  <c r="BK409" i="2"/>
  <c r="J409" i="2"/>
  <c r="BE409" i="2" s="1"/>
  <c r="BI405" i="2"/>
  <c r="BH405" i="2"/>
  <c r="BG405" i="2"/>
  <c r="BF405" i="2"/>
  <c r="T405" i="2"/>
  <c r="R405" i="2"/>
  <c r="P405" i="2"/>
  <c r="BK405" i="2"/>
  <c r="J405" i="2"/>
  <c r="BE405" i="2" s="1"/>
  <c r="BI403" i="2"/>
  <c r="BH403" i="2"/>
  <c r="BG403" i="2"/>
  <c r="BF403" i="2"/>
  <c r="T403" i="2"/>
  <c r="R403" i="2"/>
  <c r="P403" i="2"/>
  <c r="BK403" i="2"/>
  <c r="J403" i="2"/>
  <c r="BE403" i="2"/>
  <c r="BI402" i="2"/>
  <c r="BH402" i="2"/>
  <c r="BG402" i="2"/>
  <c r="BF402" i="2"/>
  <c r="T402" i="2"/>
  <c r="R402" i="2"/>
  <c r="P402" i="2"/>
  <c r="BK402" i="2"/>
  <c r="J402" i="2"/>
  <c r="BE402" i="2" s="1"/>
  <c r="BI398" i="2"/>
  <c r="BH398" i="2"/>
  <c r="BG398" i="2"/>
  <c r="BF398" i="2"/>
  <c r="T398" i="2"/>
  <c r="R398" i="2"/>
  <c r="P398" i="2"/>
  <c r="BK398" i="2"/>
  <c r="J398" i="2"/>
  <c r="BE398" i="2" s="1"/>
  <c r="BI394" i="2"/>
  <c r="BH394" i="2"/>
  <c r="BG394" i="2"/>
  <c r="BF394" i="2"/>
  <c r="T394" i="2"/>
  <c r="R394" i="2"/>
  <c r="P394" i="2"/>
  <c r="BK394" i="2"/>
  <c r="J394" i="2"/>
  <c r="BE394" i="2" s="1"/>
  <c r="BI387" i="2"/>
  <c r="BH387" i="2"/>
  <c r="BG387" i="2"/>
  <c r="BF387" i="2"/>
  <c r="T387" i="2"/>
  <c r="R387" i="2"/>
  <c r="P387" i="2"/>
  <c r="BK387" i="2"/>
  <c r="J387" i="2"/>
  <c r="BE387" i="2"/>
  <c r="BI383" i="2"/>
  <c r="BH383" i="2"/>
  <c r="BG383" i="2"/>
  <c r="BF383" i="2"/>
  <c r="T383" i="2"/>
  <c r="R383" i="2"/>
  <c r="P383" i="2"/>
  <c r="BK383" i="2"/>
  <c r="J383" i="2"/>
  <c r="BE383" i="2" s="1"/>
  <c r="BI379" i="2"/>
  <c r="BH379" i="2"/>
  <c r="BG379" i="2"/>
  <c r="BF379" i="2"/>
  <c r="T379" i="2"/>
  <c r="R379" i="2"/>
  <c r="P379" i="2"/>
  <c r="BK379" i="2"/>
  <c r="J379" i="2"/>
  <c r="BE379" i="2" s="1"/>
  <c r="BI376" i="2"/>
  <c r="BH376" i="2"/>
  <c r="BG376" i="2"/>
  <c r="BF376" i="2"/>
  <c r="T376" i="2"/>
  <c r="R376" i="2"/>
  <c r="P376" i="2"/>
  <c r="BK376" i="2"/>
  <c r="J376" i="2"/>
  <c r="BE376" i="2" s="1"/>
  <c r="BI371" i="2"/>
  <c r="BH371" i="2"/>
  <c r="BG371" i="2"/>
  <c r="BF371" i="2"/>
  <c r="T371" i="2"/>
  <c r="R371" i="2"/>
  <c r="P371" i="2"/>
  <c r="BK371" i="2"/>
  <c r="J371" i="2"/>
  <c r="BE371" i="2"/>
  <c r="BI365" i="2"/>
  <c r="BH365" i="2"/>
  <c r="BG365" i="2"/>
  <c r="BF365" i="2"/>
  <c r="T365" i="2"/>
  <c r="R365" i="2"/>
  <c r="P365" i="2"/>
  <c r="BK365" i="2"/>
  <c r="J365" i="2"/>
  <c r="BE365" i="2" s="1"/>
  <c r="BI364" i="2"/>
  <c r="BH364" i="2"/>
  <c r="BG364" i="2"/>
  <c r="BF364" i="2"/>
  <c r="T364" i="2"/>
  <c r="R364" i="2"/>
  <c r="P364" i="2"/>
  <c r="BK364" i="2"/>
  <c r="J364" i="2"/>
  <c r="BE364" i="2" s="1"/>
  <c r="BI363" i="2"/>
  <c r="BH363" i="2"/>
  <c r="BG363" i="2"/>
  <c r="BF363" i="2"/>
  <c r="T363" i="2"/>
  <c r="R363" i="2"/>
  <c r="P363" i="2"/>
  <c r="BK363" i="2"/>
  <c r="J363" i="2"/>
  <c r="BE363" i="2" s="1"/>
  <c r="BI362" i="2"/>
  <c r="BH362" i="2"/>
  <c r="BG362" i="2"/>
  <c r="BF362" i="2"/>
  <c r="T362" i="2"/>
  <c r="R362" i="2"/>
  <c r="P362" i="2"/>
  <c r="BK362" i="2"/>
  <c r="J362" i="2"/>
  <c r="BE362" i="2"/>
  <c r="BI356" i="2"/>
  <c r="BH356" i="2"/>
  <c r="BG356" i="2"/>
  <c r="BF356" i="2"/>
  <c r="T356" i="2"/>
  <c r="R356" i="2"/>
  <c r="R355" i="2" s="1"/>
  <c r="P356" i="2"/>
  <c r="BK356" i="2"/>
  <c r="J356" i="2"/>
  <c r="BE356" i="2" s="1"/>
  <c r="BI354" i="2"/>
  <c r="BH354" i="2"/>
  <c r="BG354" i="2"/>
  <c r="BF354" i="2"/>
  <c r="T354" i="2"/>
  <c r="R354" i="2"/>
  <c r="P354" i="2"/>
  <c r="BK354" i="2"/>
  <c r="J354" i="2"/>
  <c r="BE354" i="2" s="1"/>
  <c r="BI353" i="2"/>
  <c r="BH353" i="2"/>
  <c r="BG353" i="2"/>
  <c r="BF353" i="2"/>
  <c r="T353" i="2"/>
  <c r="R353" i="2"/>
  <c r="P353" i="2"/>
  <c r="BK353" i="2"/>
  <c r="J353" i="2"/>
  <c r="BE353" i="2" s="1"/>
  <c r="BI352" i="2"/>
  <c r="BH352" i="2"/>
  <c r="BG352" i="2"/>
  <c r="BF352" i="2"/>
  <c r="T352" i="2"/>
  <c r="R352" i="2"/>
  <c r="P352" i="2"/>
  <c r="BK352" i="2"/>
  <c r="J352" i="2"/>
  <c r="BE352" i="2" s="1"/>
  <c r="BI351" i="2"/>
  <c r="BH351" i="2"/>
  <c r="BG351" i="2"/>
  <c r="BF351" i="2"/>
  <c r="T351" i="2"/>
  <c r="R351" i="2"/>
  <c r="P351" i="2"/>
  <c r="BK351" i="2"/>
  <c r="J351" i="2"/>
  <c r="BE351" i="2"/>
  <c r="BI350" i="2"/>
  <c r="BH350" i="2"/>
  <c r="BG350" i="2"/>
  <c r="BF350" i="2"/>
  <c r="T350" i="2"/>
  <c r="R350" i="2"/>
  <c r="P350" i="2"/>
  <c r="BK350" i="2"/>
  <c r="J350" i="2"/>
  <c r="BE350" i="2" s="1"/>
  <c r="BI346" i="2"/>
  <c r="BH346" i="2"/>
  <c r="BG346" i="2"/>
  <c r="BF346" i="2"/>
  <c r="T346" i="2"/>
  <c r="R346" i="2"/>
  <c r="P346" i="2"/>
  <c r="BK346" i="2"/>
  <c r="J346" i="2"/>
  <c r="BE346" i="2" s="1"/>
  <c r="BI326" i="2"/>
  <c r="BH326" i="2"/>
  <c r="BG326" i="2"/>
  <c r="BF326" i="2"/>
  <c r="T326" i="2"/>
  <c r="R326" i="2"/>
  <c r="P326" i="2"/>
  <c r="BK326" i="2"/>
  <c r="J326" i="2"/>
  <c r="BE326" i="2" s="1"/>
  <c r="BI323" i="2"/>
  <c r="BH323" i="2"/>
  <c r="BG323" i="2"/>
  <c r="BF323" i="2"/>
  <c r="T323" i="2"/>
  <c r="R323" i="2"/>
  <c r="P323" i="2"/>
  <c r="BK323" i="2"/>
  <c r="J323" i="2"/>
  <c r="BE323" i="2"/>
  <c r="BI317" i="2"/>
  <c r="BH317" i="2"/>
  <c r="BG317" i="2"/>
  <c r="BF317" i="2"/>
  <c r="T317" i="2"/>
  <c r="R317" i="2"/>
  <c r="P317" i="2"/>
  <c r="BK317" i="2"/>
  <c r="J317" i="2"/>
  <c r="BE317" i="2" s="1"/>
  <c r="BI313" i="2"/>
  <c r="BH313" i="2"/>
  <c r="BG313" i="2"/>
  <c r="BF313" i="2"/>
  <c r="T313" i="2"/>
  <c r="R313" i="2"/>
  <c r="P313" i="2"/>
  <c r="BK313" i="2"/>
  <c r="J313" i="2"/>
  <c r="BE313" i="2" s="1"/>
  <c r="BI312" i="2"/>
  <c r="BH312" i="2"/>
  <c r="BG312" i="2"/>
  <c r="BF312" i="2"/>
  <c r="T312" i="2"/>
  <c r="R312" i="2"/>
  <c r="P312" i="2"/>
  <c r="BK312" i="2"/>
  <c r="J312" i="2"/>
  <c r="BE312" i="2" s="1"/>
  <c r="BI309" i="2"/>
  <c r="BH309" i="2"/>
  <c r="BG309" i="2"/>
  <c r="BF309" i="2"/>
  <c r="T309" i="2"/>
  <c r="R309" i="2"/>
  <c r="P309" i="2"/>
  <c r="BK309" i="2"/>
  <c r="J309" i="2"/>
  <c r="BE309" i="2"/>
  <c r="BI305" i="2"/>
  <c r="BH305" i="2"/>
  <c r="BG305" i="2"/>
  <c r="BF305" i="2"/>
  <c r="T305" i="2"/>
  <c r="R305" i="2"/>
  <c r="P305" i="2"/>
  <c r="BK305" i="2"/>
  <c r="J305" i="2"/>
  <c r="BE305" i="2" s="1"/>
  <c r="BI301" i="2"/>
  <c r="BH301" i="2"/>
  <c r="BG301" i="2"/>
  <c r="BF301" i="2"/>
  <c r="T301" i="2"/>
  <c r="R301" i="2"/>
  <c r="P301" i="2"/>
  <c r="BK301" i="2"/>
  <c r="J301" i="2"/>
  <c r="BE301" i="2" s="1"/>
  <c r="BI296" i="2"/>
  <c r="BH296" i="2"/>
  <c r="BG296" i="2"/>
  <c r="BF296" i="2"/>
  <c r="T296" i="2"/>
  <c r="R296" i="2"/>
  <c r="P296" i="2"/>
  <c r="BK296" i="2"/>
  <c r="J296" i="2"/>
  <c r="BE296" i="2" s="1"/>
  <c r="BI294" i="2"/>
  <c r="BH294" i="2"/>
  <c r="BG294" i="2"/>
  <c r="BF294" i="2"/>
  <c r="T294" i="2"/>
  <c r="R294" i="2"/>
  <c r="P294" i="2"/>
  <c r="BK294" i="2"/>
  <c r="J294" i="2"/>
  <c r="BE294" i="2"/>
  <c r="BI291" i="2"/>
  <c r="BH291" i="2"/>
  <c r="BG291" i="2"/>
  <c r="BF291" i="2"/>
  <c r="T291" i="2"/>
  <c r="R291" i="2"/>
  <c r="P291" i="2"/>
  <c r="BK291" i="2"/>
  <c r="J291" i="2"/>
  <c r="BE291" i="2" s="1"/>
  <c r="BI285" i="2"/>
  <c r="BH285" i="2"/>
  <c r="BG285" i="2"/>
  <c r="BF285" i="2"/>
  <c r="T285" i="2"/>
  <c r="R285" i="2"/>
  <c r="P285" i="2"/>
  <c r="BK285" i="2"/>
  <c r="J285" i="2"/>
  <c r="BE285" i="2" s="1"/>
  <c r="BI282" i="2"/>
  <c r="BH282" i="2"/>
  <c r="BG282" i="2"/>
  <c r="BF282" i="2"/>
  <c r="T282" i="2"/>
  <c r="R282" i="2"/>
  <c r="P282" i="2"/>
  <c r="BK282" i="2"/>
  <c r="J282" i="2"/>
  <c r="BE282" i="2" s="1"/>
  <c r="BI258" i="2"/>
  <c r="BH258" i="2"/>
  <c r="BG258" i="2"/>
  <c r="BF258" i="2"/>
  <c r="T258" i="2"/>
  <c r="R258" i="2"/>
  <c r="P258" i="2"/>
  <c r="BK258" i="2"/>
  <c r="J258" i="2"/>
  <c r="BE258" i="2"/>
  <c r="BI256" i="2"/>
  <c r="BH256" i="2"/>
  <c r="BG256" i="2"/>
  <c r="BF256" i="2"/>
  <c r="T256" i="2"/>
  <c r="R256" i="2"/>
  <c r="P256" i="2"/>
  <c r="BK256" i="2"/>
  <c r="J256" i="2"/>
  <c r="BE256" i="2" s="1"/>
  <c r="BI250" i="2"/>
  <c r="BH250" i="2"/>
  <c r="BG250" i="2"/>
  <c r="BF250" i="2"/>
  <c r="T250" i="2"/>
  <c r="R250" i="2"/>
  <c r="P250" i="2"/>
  <c r="BK250" i="2"/>
  <c r="J250" i="2"/>
  <c r="BE250" i="2" s="1"/>
  <c r="BI243" i="2"/>
  <c r="BH243" i="2"/>
  <c r="BG243" i="2"/>
  <c r="BF243" i="2"/>
  <c r="T243" i="2"/>
  <c r="R243" i="2"/>
  <c r="P243" i="2"/>
  <c r="BK243" i="2"/>
  <c r="J243" i="2"/>
  <c r="BE243" i="2" s="1"/>
  <c r="BI240" i="2"/>
  <c r="BH240" i="2"/>
  <c r="BG240" i="2"/>
  <c r="BF240" i="2"/>
  <c r="T240" i="2"/>
  <c r="R240" i="2"/>
  <c r="P240" i="2"/>
  <c r="BK240" i="2"/>
  <c r="J240" i="2"/>
  <c r="BE240" i="2"/>
  <c r="BI239" i="2"/>
  <c r="BH239" i="2"/>
  <c r="BG239" i="2"/>
  <c r="BF239" i="2"/>
  <c r="T239" i="2"/>
  <c r="R239" i="2"/>
  <c r="R238" i="2" s="1"/>
  <c r="P239" i="2"/>
  <c r="BK239" i="2"/>
  <c r="J239" i="2"/>
  <c r="BE239" i="2" s="1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R232" i="2"/>
  <c r="R231" i="2"/>
  <c r="P232" i="2"/>
  <c r="BK232" i="2"/>
  <c r="BK231" i="2" s="1"/>
  <c r="J231" i="2" s="1"/>
  <c r="J62" i="2" s="1"/>
  <c r="J232" i="2"/>
  <c r="BE232" i="2" s="1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T227" i="2"/>
  <c r="R227" i="2"/>
  <c r="P227" i="2"/>
  <c r="BK227" i="2"/>
  <c r="J227" i="2"/>
  <c r="BE227" i="2"/>
  <c r="BI224" i="2"/>
  <c r="BH224" i="2"/>
  <c r="BG224" i="2"/>
  <c r="BF224" i="2"/>
  <c r="T224" i="2"/>
  <c r="R224" i="2"/>
  <c r="R223" i="2" s="1"/>
  <c r="P224" i="2"/>
  <c r="P223" i="2" s="1"/>
  <c r="BK224" i="2"/>
  <c r="BK223" i="2"/>
  <c r="J223" i="2" s="1"/>
  <c r="J61" i="2" s="1"/>
  <c r="J224" i="2"/>
  <c r="BE224" i="2" s="1"/>
  <c r="BI220" i="2"/>
  <c r="BH220" i="2"/>
  <c r="BG220" i="2"/>
  <c r="BF220" i="2"/>
  <c r="T220" i="2"/>
  <c r="R220" i="2"/>
  <c r="P220" i="2"/>
  <c r="BK220" i="2"/>
  <c r="J220" i="2"/>
  <c r="BE220" i="2" s="1"/>
  <c r="BI215" i="2"/>
  <c r="BH215" i="2"/>
  <c r="BG215" i="2"/>
  <c r="BF215" i="2"/>
  <c r="T215" i="2"/>
  <c r="R215" i="2"/>
  <c r="P215" i="2"/>
  <c r="BK215" i="2"/>
  <c r="J215" i="2"/>
  <c r="BE215" i="2"/>
  <c r="BI212" i="2"/>
  <c r="BH212" i="2"/>
  <c r="BG212" i="2"/>
  <c r="BF212" i="2"/>
  <c r="T212" i="2"/>
  <c r="R212" i="2"/>
  <c r="P212" i="2"/>
  <c r="BK212" i="2"/>
  <c r="J212" i="2"/>
  <c r="BE212" i="2" s="1"/>
  <c r="BI207" i="2"/>
  <c r="BH207" i="2"/>
  <c r="BG207" i="2"/>
  <c r="BF207" i="2"/>
  <c r="T207" i="2"/>
  <c r="R207" i="2"/>
  <c r="P207" i="2"/>
  <c r="BK207" i="2"/>
  <c r="J207" i="2"/>
  <c r="BE207" i="2" s="1"/>
  <c r="BI202" i="2"/>
  <c r="BH202" i="2"/>
  <c r="BG202" i="2"/>
  <c r="BF202" i="2"/>
  <c r="T202" i="2"/>
  <c r="R202" i="2"/>
  <c r="P202" i="2"/>
  <c r="BK202" i="2"/>
  <c r="J202" i="2"/>
  <c r="BE202" i="2" s="1"/>
  <c r="BI198" i="2"/>
  <c r="BH198" i="2"/>
  <c r="BG198" i="2"/>
  <c r="BF198" i="2"/>
  <c r="T198" i="2"/>
  <c r="R198" i="2"/>
  <c r="P198" i="2"/>
  <c r="BK198" i="2"/>
  <c r="J198" i="2"/>
  <c r="BE198" i="2"/>
  <c r="BI195" i="2"/>
  <c r="BH195" i="2"/>
  <c r="BG195" i="2"/>
  <c r="BF195" i="2"/>
  <c r="T195" i="2"/>
  <c r="R195" i="2"/>
  <c r="P195" i="2"/>
  <c r="BK195" i="2"/>
  <c r="J195" i="2"/>
  <c r="BE195" i="2" s="1"/>
  <c r="BI192" i="2"/>
  <c r="BH192" i="2"/>
  <c r="BG192" i="2"/>
  <c r="BF192" i="2"/>
  <c r="T192" i="2"/>
  <c r="R192" i="2"/>
  <c r="P192" i="2"/>
  <c r="BK192" i="2"/>
  <c r="J192" i="2"/>
  <c r="BE192" i="2" s="1"/>
  <c r="BI190" i="2"/>
  <c r="BH190" i="2"/>
  <c r="BG190" i="2"/>
  <c r="BF190" i="2"/>
  <c r="T190" i="2"/>
  <c r="R190" i="2"/>
  <c r="P190" i="2"/>
  <c r="BK190" i="2"/>
  <c r="J190" i="2"/>
  <c r="BE190" i="2" s="1"/>
  <c r="BI188" i="2"/>
  <c r="BH188" i="2"/>
  <c r="BG188" i="2"/>
  <c r="BF188" i="2"/>
  <c r="T188" i="2"/>
  <c r="R188" i="2"/>
  <c r="P188" i="2"/>
  <c r="BK188" i="2"/>
  <c r="J188" i="2"/>
  <c r="BE188" i="2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 s="1"/>
  <c r="BI170" i="2"/>
  <c r="BH170" i="2"/>
  <c r="BG170" i="2"/>
  <c r="BF170" i="2"/>
  <c r="T170" i="2"/>
  <c r="R170" i="2"/>
  <c r="P170" i="2"/>
  <c r="BK170" i="2"/>
  <c r="J170" i="2"/>
  <c r="BE170" i="2"/>
  <c r="BI167" i="2"/>
  <c r="BH167" i="2"/>
  <c r="BG167" i="2"/>
  <c r="BF167" i="2"/>
  <c r="T167" i="2"/>
  <c r="R167" i="2"/>
  <c r="P167" i="2"/>
  <c r="BK167" i="2"/>
  <c r="BK166" i="2" s="1"/>
  <c r="J166" i="2" s="1"/>
  <c r="J60" i="2" s="1"/>
  <c r="J167" i="2"/>
  <c r="BE167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6" i="2"/>
  <c r="BH156" i="2"/>
  <c r="BG156" i="2"/>
  <c r="BF156" i="2"/>
  <c r="T156" i="2"/>
  <c r="R156" i="2"/>
  <c r="P156" i="2"/>
  <c r="P149" i="2" s="1"/>
  <c r="BK156" i="2"/>
  <c r="J156" i="2"/>
  <c r="BE156" i="2" s="1"/>
  <c r="BI153" i="2"/>
  <c r="BH153" i="2"/>
  <c r="BG153" i="2"/>
  <c r="BF153" i="2"/>
  <c r="T153" i="2"/>
  <c r="R153" i="2"/>
  <c r="P153" i="2"/>
  <c r="BK153" i="2"/>
  <c r="J153" i="2"/>
  <c r="BE153" i="2" s="1"/>
  <c r="BI150" i="2"/>
  <c r="BH150" i="2"/>
  <c r="BG150" i="2"/>
  <c r="BF150" i="2"/>
  <c r="T150" i="2"/>
  <c r="T149" i="2" s="1"/>
  <c r="R150" i="2"/>
  <c r="P150" i="2"/>
  <c r="BK150" i="2"/>
  <c r="J150" i="2"/>
  <c r="BE150" i="2" s="1"/>
  <c r="BI147" i="2"/>
  <c r="BH147" i="2"/>
  <c r="BG147" i="2"/>
  <c r="BF147" i="2"/>
  <c r="T147" i="2"/>
  <c r="R147" i="2"/>
  <c r="P147" i="2"/>
  <c r="BK147" i="2"/>
  <c r="J147" i="2"/>
  <c r="BE147" i="2" s="1"/>
  <c r="BI144" i="2"/>
  <c r="BH144" i="2"/>
  <c r="BG144" i="2"/>
  <c r="BF144" i="2"/>
  <c r="T144" i="2"/>
  <c r="R144" i="2"/>
  <c r="P144" i="2"/>
  <c r="BK144" i="2"/>
  <c r="J144" i="2"/>
  <c r="BE144" i="2"/>
  <c r="BI141" i="2"/>
  <c r="BH141" i="2"/>
  <c r="BG141" i="2"/>
  <c r="BF141" i="2"/>
  <c r="T141" i="2"/>
  <c r="R141" i="2"/>
  <c r="P141" i="2"/>
  <c r="BK141" i="2"/>
  <c r="J141" i="2"/>
  <c r="BE141" i="2" s="1"/>
  <c r="BI137" i="2"/>
  <c r="BH137" i="2"/>
  <c r="BG137" i="2"/>
  <c r="BF137" i="2"/>
  <c r="T137" i="2"/>
  <c r="R137" i="2"/>
  <c r="P137" i="2"/>
  <c r="BK137" i="2"/>
  <c r="J137" i="2"/>
  <c r="BE137" i="2" s="1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R125" i="2"/>
  <c r="P125" i="2"/>
  <c r="BK125" i="2"/>
  <c r="J125" i="2"/>
  <c r="BE125" i="2" s="1"/>
  <c r="BI118" i="2"/>
  <c r="BH118" i="2"/>
  <c r="BG118" i="2"/>
  <c r="BF118" i="2"/>
  <c r="T118" i="2"/>
  <c r="R118" i="2"/>
  <c r="P118" i="2"/>
  <c r="BK118" i="2"/>
  <c r="J118" i="2"/>
  <c r="BE118" i="2" s="1"/>
  <c r="BI111" i="2"/>
  <c r="BH111" i="2"/>
  <c r="BG111" i="2"/>
  <c r="BF111" i="2"/>
  <c r="T111" i="2"/>
  <c r="R111" i="2"/>
  <c r="P111" i="2"/>
  <c r="BK111" i="2"/>
  <c r="J111" i="2"/>
  <c r="BE111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P102" i="2" s="1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3" i="2"/>
  <c r="BH103" i="2"/>
  <c r="BG103" i="2"/>
  <c r="BF103" i="2"/>
  <c r="J31" i="2"/>
  <c r="AW52" i="1" s="1"/>
  <c r="T103" i="2"/>
  <c r="R103" i="2"/>
  <c r="P103" i="2"/>
  <c r="BK103" i="2"/>
  <c r="J103" i="2"/>
  <c r="BE103" i="2" s="1"/>
  <c r="J96" i="2"/>
  <c r="F96" i="2"/>
  <c r="F94" i="2"/>
  <c r="E92" i="2"/>
  <c r="J51" i="2"/>
  <c r="F51" i="2"/>
  <c r="F49" i="2"/>
  <c r="E47" i="2"/>
  <c r="J18" i="2"/>
  <c r="E18" i="2"/>
  <c r="J17" i="2"/>
  <c r="J12" i="2"/>
  <c r="E7" i="2"/>
  <c r="E45" i="2" s="1"/>
  <c r="E90" i="2"/>
  <c r="AS56" i="1"/>
  <c r="AS51" i="1"/>
  <c r="L47" i="1"/>
  <c r="AM46" i="1"/>
  <c r="L46" i="1"/>
  <c r="AM44" i="1"/>
  <c r="L44" i="1"/>
  <c r="L42" i="1"/>
  <c r="F32" i="3" l="1"/>
  <c r="BB53" i="1" s="1"/>
  <c r="J33" i="10"/>
  <c r="AW61" i="1" s="1"/>
  <c r="F36" i="9"/>
  <c r="BD60" i="1" s="1"/>
  <c r="BK106" i="8"/>
  <c r="J106" i="8" s="1"/>
  <c r="J62" i="8" s="1"/>
  <c r="J49" i="3"/>
  <c r="J73" i="3"/>
  <c r="T80" i="3"/>
  <c r="J33" i="8"/>
  <c r="AW59" i="1" s="1"/>
  <c r="F33" i="8"/>
  <c r="BA59" i="1" s="1"/>
  <c r="T84" i="9"/>
  <c r="T102" i="2"/>
  <c r="BK149" i="2"/>
  <c r="J149" i="2" s="1"/>
  <c r="J59" i="2" s="1"/>
  <c r="R149" i="2"/>
  <c r="P231" i="2"/>
  <c r="R565" i="2"/>
  <c r="P576" i="2"/>
  <c r="BK629" i="2"/>
  <c r="J629" i="2" s="1"/>
  <c r="J70" i="2" s="1"/>
  <c r="T629" i="2"/>
  <c r="T640" i="2"/>
  <c r="P640" i="2"/>
  <c r="J75" i="3"/>
  <c r="J51" i="3"/>
  <c r="F33" i="3"/>
  <c r="BC53" i="1" s="1"/>
  <c r="BK78" i="5"/>
  <c r="BK77" i="5" s="1"/>
  <c r="J77" i="5" s="1"/>
  <c r="J27" i="5" s="1"/>
  <c r="AG55" i="1" s="1"/>
  <c r="J33" i="6"/>
  <c r="AW57" i="1" s="1"/>
  <c r="J32" i="7"/>
  <c r="AV58" i="1" s="1"/>
  <c r="BK107" i="7"/>
  <c r="J107" i="7" s="1"/>
  <c r="J63" i="7" s="1"/>
  <c r="BK114" i="8"/>
  <c r="J114" i="8" s="1"/>
  <c r="J65" i="8" s="1"/>
  <c r="F81" i="9"/>
  <c r="F56" i="9"/>
  <c r="R102" i="2"/>
  <c r="P565" i="2"/>
  <c r="T616" i="2"/>
  <c r="BK616" i="2"/>
  <c r="J616" i="2" s="1"/>
  <c r="J69" i="2" s="1"/>
  <c r="BK675" i="2"/>
  <c r="J675" i="2" s="1"/>
  <c r="J74" i="2" s="1"/>
  <c r="R742" i="2"/>
  <c r="F76" i="3"/>
  <c r="F52" i="3"/>
  <c r="E70" i="4"/>
  <c r="E45" i="4"/>
  <c r="E75" i="7"/>
  <c r="E47" i="7"/>
  <c r="F36" i="7"/>
  <c r="BD58" i="1" s="1"/>
  <c r="T113" i="7"/>
  <c r="T112" i="7" s="1"/>
  <c r="F35" i="8"/>
  <c r="BC59" i="1" s="1"/>
  <c r="F34" i="9"/>
  <c r="BB60" i="1" s="1"/>
  <c r="F32" i="11"/>
  <c r="BB62" i="1" s="1"/>
  <c r="F34" i="5"/>
  <c r="BD55" i="1" s="1"/>
  <c r="F32" i="2"/>
  <c r="BB52" i="1" s="1"/>
  <c r="R166" i="2"/>
  <c r="F33" i="2"/>
  <c r="BC52" i="1" s="1"/>
  <c r="BK238" i="2"/>
  <c r="J238" i="2" s="1"/>
  <c r="J63" i="2" s="1"/>
  <c r="R616" i="2"/>
  <c r="R640" i="2"/>
  <c r="F34" i="4"/>
  <c r="BD54" i="1" s="1"/>
  <c r="T90" i="4"/>
  <c r="P90" i="4"/>
  <c r="T97" i="4"/>
  <c r="J30" i="5"/>
  <c r="AV55" i="1" s="1"/>
  <c r="BK123" i="6"/>
  <c r="BK122" i="6" s="1"/>
  <c r="J122" i="6" s="1"/>
  <c r="J64" i="6" s="1"/>
  <c r="J81" i="8"/>
  <c r="J53" i="8"/>
  <c r="F32" i="8"/>
  <c r="AZ59" i="1" s="1"/>
  <c r="J78" i="9"/>
  <c r="J53" i="9"/>
  <c r="R87" i="10"/>
  <c r="T734" i="2"/>
  <c r="BK734" i="2"/>
  <c r="J734" i="2" s="1"/>
  <c r="J75" i="2" s="1"/>
  <c r="BK742" i="2"/>
  <c r="J742" i="2" s="1"/>
  <c r="J76" i="2" s="1"/>
  <c r="T848" i="2"/>
  <c r="P848" i="2"/>
  <c r="R134" i="3"/>
  <c r="J49" i="4"/>
  <c r="F51" i="4"/>
  <c r="F31" i="4"/>
  <c r="BA54" i="1" s="1"/>
  <c r="F33" i="4"/>
  <c r="BC54" i="1" s="1"/>
  <c r="F30" i="4"/>
  <c r="AZ54" i="1" s="1"/>
  <c r="F36" i="6"/>
  <c r="BD57" i="1" s="1"/>
  <c r="BK117" i="6"/>
  <c r="J117" i="6" s="1"/>
  <c r="J63" i="6" s="1"/>
  <c r="T117" i="6"/>
  <c r="T114" i="6" s="1"/>
  <c r="P117" i="6"/>
  <c r="R113" i="7"/>
  <c r="R112" i="7" s="1"/>
  <c r="R88" i="8"/>
  <c r="R87" i="8" s="1"/>
  <c r="T106" i="8"/>
  <c r="T111" i="8"/>
  <c r="P92" i="9"/>
  <c r="P91" i="9" s="1"/>
  <c r="P84" i="9" s="1"/>
  <c r="AU60" i="1" s="1"/>
  <c r="T95" i="10"/>
  <c r="T94" i="10" s="1"/>
  <c r="F52" i="11"/>
  <c r="T94" i="11"/>
  <c r="P98" i="11"/>
  <c r="R734" i="2"/>
  <c r="BK927" i="2"/>
  <c r="J927" i="2" s="1"/>
  <c r="J79" i="2" s="1"/>
  <c r="R927" i="2"/>
  <c r="R969" i="2"/>
  <c r="R105" i="3"/>
  <c r="P134" i="3"/>
  <c r="F52" i="4"/>
  <c r="T81" i="4"/>
  <c r="T80" i="4" s="1"/>
  <c r="T78" i="5"/>
  <c r="T77" i="5" s="1"/>
  <c r="F34" i="6"/>
  <c r="BB57" i="1" s="1"/>
  <c r="P114" i="6"/>
  <c r="R123" i="6"/>
  <c r="R122" i="6" s="1"/>
  <c r="T123" i="6"/>
  <c r="T122" i="6" s="1"/>
  <c r="P113" i="7"/>
  <c r="P112" i="7" s="1"/>
  <c r="F56" i="8"/>
  <c r="F32" i="9"/>
  <c r="AZ60" i="1" s="1"/>
  <c r="F32" i="10"/>
  <c r="AZ61" i="1" s="1"/>
  <c r="T87" i="10"/>
  <c r="R94" i="11"/>
  <c r="P734" i="2"/>
  <c r="P927" i="2"/>
  <c r="F31" i="3"/>
  <c r="BA53" i="1" s="1"/>
  <c r="P81" i="4"/>
  <c r="P80" i="4" s="1"/>
  <c r="AU54" i="1" s="1"/>
  <c r="P97" i="4"/>
  <c r="R114" i="6"/>
  <c r="R117" i="6"/>
  <c r="F34" i="7"/>
  <c r="BB58" i="1" s="1"/>
  <c r="BK88" i="8"/>
  <c r="R92" i="9"/>
  <c r="R91" i="9" s="1"/>
  <c r="R84" i="9" s="1"/>
  <c r="BK85" i="11"/>
  <c r="BK88" i="11"/>
  <c r="J88" i="11" s="1"/>
  <c r="J59" i="11" s="1"/>
  <c r="J30" i="2"/>
  <c r="AV52" i="1" s="1"/>
  <c r="AT52" i="1" s="1"/>
  <c r="F30" i="2"/>
  <c r="AZ52" i="1" s="1"/>
  <c r="BK355" i="2"/>
  <c r="J355" i="2" s="1"/>
  <c r="J64" i="2" s="1"/>
  <c r="F32" i="6"/>
  <c r="AZ57" i="1" s="1"/>
  <c r="J94" i="2"/>
  <c r="J49" i="2"/>
  <c r="F34" i="2"/>
  <c r="BD52" i="1" s="1"/>
  <c r="F31" i="2"/>
  <c r="BA52" i="1" s="1"/>
  <c r="P355" i="2"/>
  <c r="J576" i="2"/>
  <c r="J68" i="2" s="1"/>
  <c r="F97" i="2"/>
  <c r="F52" i="2"/>
  <c r="BK102" i="2"/>
  <c r="BK114" i="6"/>
  <c r="T166" i="2"/>
  <c r="T223" i="2"/>
  <c r="T231" i="2"/>
  <c r="T238" i="2"/>
  <c r="BK640" i="2"/>
  <c r="J640" i="2" s="1"/>
  <c r="J71" i="2" s="1"/>
  <c r="R648" i="2"/>
  <c r="R848" i="2"/>
  <c r="P917" i="2"/>
  <c r="T927" i="2"/>
  <c r="J30" i="3"/>
  <c r="AV53" i="1" s="1"/>
  <c r="F30" i="3"/>
  <c r="AZ53" i="1" s="1"/>
  <c r="T105" i="3"/>
  <c r="P105" i="3"/>
  <c r="F74" i="5"/>
  <c r="F52" i="5"/>
  <c r="F31" i="5"/>
  <c r="BA55" i="1" s="1"/>
  <c r="J31" i="5"/>
  <c r="AW55" i="1" s="1"/>
  <c r="AT55" i="1" s="1"/>
  <c r="F35" i="6"/>
  <c r="BC57" i="1" s="1"/>
  <c r="J51" i="5"/>
  <c r="J73" i="5"/>
  <c r="J81" i="6"/>
  <c r="J53" i="6"/>
  <c r="P166" i="2"/>
  <c r="P101" i="2" s="1"/>
  <c r="P238" i="2"/>
  <c r="T355" i="2"/>
  <c r="R576" i="2"/>
  <c r="R575" i="2" s="1"/>
  <c r="BK648" i="2"/>
  <c r="J648" i="2" s="1"/>
  <c r="J72" i="2" s="1"/>
  <c r="T675" i="2"/>
  <c r="T742" i="2"/>
  <c r="BK848" i="2"/>
  <c r="J848" i="2" s="1"/>
  <c r="J77" i="2" s="1"/>
  <c r="R80" i="3"/>
  <c r="R79" i="3" s="1"/>
  <c r="T134" i="3"/>
  <c r="BK134" i="3"/>
  <c r="J134" i="3" s="1"/>
  <c r="J59" i="3" s="1"/>
  <c r="J81" i="4"/>
  <c r="J57" i="4" s="1"/>
  <c r="F32" i="5"/>
  <c r="BB55" i="1" s="1"/>
  <c r="P87" i="6"/>
  <c r="AU57" i="1" s="1"/>
  <c r="T87" i="6"/>
  <c r="T87" i="7"/>
  <c r="P675" i="2"/>
  <c r="P742" i="2"/>
  <c r="P575" i="2" s="1"/>
  <c r="BK80" i="3"/>
  <c r="F34" i="3"/>
  <c r="BD53" i="1" s="1"/>
  <c r="F30" i="5"/>
  <c r="AZ55" i="1" s="1"/>
  <c r="R78" i="5"/>
  <c r="R77" i="5" s="1"/>
  <c r="J115" i="6"/>
  <c r="J62" i="6" s="1"/>
  <c r="BK103" i="7"/>
  <c r="J103" i="7" s="1"/>
  <c r="J61" i="7" s="1"/>
  <c r="R103" i="7"/>
  <c r="R87" i="7" s="1"/>
  <c r="BK113" i="7"/>
  <c r="P106" i="8"/>
  <c r="J111" i="8"/>
  <c r="J64" i="8" s="1"/>
  <c r="BK110" i="8"/>
  <c r="J110" i="8" s="1"/>
  <c r="J63" i="8" s="1"/>
  <c r="J33" i="9"/>
  <c r="AW60" i="1" s="1"/>
  <c r="F33" i="9"/>
  <c r="BA60" i="1" s="1"/>
  <c r="P87" i="10"/>
  <c r="R84" i="11"/>
  <c r="R83" i="11" s="1"/>
  <c r="F30" i="11"/>
  <c r="AZ62" i="1" s="1"/>
  <c r="P80" i="3"/>
  <c r="J31" i="3"/>
  <c r="AW53" i="1" s="1"/>
  <c r="BK105" i="3"/>
  <c r="J105" i="3" s="1"/>
  <c r="J58" i="3" s="1"/>
  <c r="J76" i="4"/>
  <c r="J51" i="4"/>
  <c r="J30" i="4"/>
  <c r="AV54" i="1" s="1"/>
  <c r="AT54" i="1" s="1"/>
  <c r="R81" i="4"/>
  <c r="F32" i="4"/>
  <c r="BB54" i="1" s="1"/>
  <c r="BK97" i="4"/>
  <c r="J97" i="4" s="1"/>
  <c r="J59" i="4" s="1"/>
  <c r="R97" i="4"/>
  <c r="E67" i="5"/>
  <c r="E45" i="5"/>
  <c r="F84" i="6"/>
  <c r="F56" i="6"/>
  <c r="J32" i="6"/>
  <c r="AV57" i="1" s="1"/>
  <c r="AT57" i="1" s="1"/>
  <c r="F33" i="6"/>
  <c r="BA57" i="1" s="1"/>
  <c r="J88" i="8"/>
  <c r="J61" i="8" s="1"/>
  <c r="R86" i="10"/>
  <c r="J31" i="11"/>
  <c r="AW62" i="1" s="1"/>
  <c r="F31" i="11"/>
  <c r="BA62" i="1" s="1"/>
  <c r="P84" i="11"/>
  <c r="P83" i="11" s="1"/>
  <c r="AU62" i="1" s="1"/>
  <c r="T969" i="2"/>
  <c r="J31" i="4"/>
  <c r="AW54" i="1" s="1"/>
  <c r="F33" i="5"/>
  <c r="BC55" i="1" s="1"/>
  <c r="R87" i="6"/>
  <c r="P88" i="8"/>
  <c r="J32" i="9"/>
  <c r="AV60" i="1" s="1"/>
  <c r="J32" i="10"/>
  <c r="AV61" i="1" s="1"/>
  <c r="AT61" i="1" s="1"/>
  <c r="F32" i="7"/>
  <c r="AZ58" i="1" s="1"/>
  <c r="P87" i="7"/>
  <c r="AU58" i="1" s="1"/>
  <c r="E75" i="8"/>
  <c r="E47" i="8"/>
  <c r="J32" i="8"/>
  <c r="AV59" i="1" s="1"/>
  <c r="T88" i="8"/>
  <c r="T114" i="8"/>
  <c r="T110" i="8" s="1"/>
  <c r="F36" i="10"/>
  <c r="BD61" i="1" s="1"/>
  <c r="F34" i="10"/>
  <c r="BB61" i="1" s="1"/>
  <c r="F33" i="11"/>
  <c r="BC62" i="1" s="1"/>
  <c r="J33" i="7"/>
  <c r="AW58" i="1" s="1"/>
  <c r="AT58" i="1" s="1"/>
  <c r="F33" i="7"/>
  <c r="BA58" i="1" s="1"/>
  <c r="F35" i="7"/>
  <c r="BC58" i="1" s="1"/>
  <c r="F36" i="8"/>
  <c r="BD59" i="1" s="1"/>
  <c r="F34" i="8"/>
  <c r="BB59" i="1" s="1"/>
  <c r="P114" i="8"/>
  <c r="P110" i="8" s="1"/>
  <c r="F35" i="9"/>
  <c r="BC60" i="1" s="1"/>
  <c r="BK92" i="9"/>
  <c r="E74" i="10"/>
  <c r="E47" i="10"/>
  <c r="BK87" i="10"/>
  <c r="P95" i="10"/>
  <c r="P94" i="10" s="1"/>
  <c r="J30" i="11"/>
  <c r="AV62" i="1" s="1"/>
  <c r="T84" i="11"/>
  <c r="T83" i="11" s="1"/>
  <c r="J53" i="10"/>
  <c r="F56" i="10"/>
  <c r="E45" i="11"/>
  <c r="J78" i="5" l="1"/>
  <c r="J57" i="5" s="1"/>
  <c r="J56" i="5"/>
  <c r="BD56" i="1"/>
  <c r="AT60" i="1"/>
  <c r="AT59" i="1"/>
  <c r="J123" i="6"/>
  <c r="J65" i="6" s="1"/>
  <c r="BB56" i="1"/>
  <c r="AX56" i="1" s="1"/>
  <c r="R101" i="2"/>
  <c r="R100" i="2" s="1"/>
  <c r="T575" i="2"/>
  <c r="T101" i="2"/>
  <c r="P100" i="2"/>
  <c r="AU52" i="1" s="1"/>
  <c r="T79" i="3"/>
  <c r="J36" i="5"/>
  <c r="BK84" i="11"/>
  <c r="J85" i="11"/>
  <c r="J58" i="11" s="1"/>
  <c r="T86" i="10"/>
  <c r="T100" i="2"/>
  <c r="BK80" i="4"/>
  <c r="J80" i="4" s="1"/>
  <c r="J114" i="6"/>
  <c r="J61" i="6" s="1"/>
  <c r="BK87" i="6"/>
  <c r="J87" i="6" s="1"/>
  <c r="J102" i="2"/>
  <c r="J58" i="2" s="1"/>
  <c r="BK101" i="2"/>
  <c r="BK575" i="2"/>
  <c r="J575" i="2" s="1"/>
  <c r="J67" i="2" s="1"/>
  <c r="BD51" i="1"/>
  <c r="W30" i="1" s="1"/>
  <c r="P79" i="3"/>
  <c r="AU53" i="1" s="1"/>
  <c r="AT62" i="1"/>
  <c r="BA56" i="1"/>
  <c r="AW56" i="1" s="1"/>
  <c r="P86" i="10"/>
  <c r="AU61" i="1" s="1"/>
  <c r="BC56" i="1"/>
  <c r="AY56" i="1" s="1"/>
  <c r="AZ56" i="1"/>
  <c r="AV56" i="1" s="1"/>
  <c r="J87" i="10"/>
  <c r="J61" i="10" s="1"/>
  <c r="BK86" i="10"/>
  <c r="J86" i="10" s="1"/>
  <c r="J113" i="7"/>
  <c r="J65" i="7" s="1"/>
  <c r="BK112" i="7"/>
  <c r="T87" i="8"/>
  <c r="P87" i="8"/>
  <c r="AU59" i="1" s="1"/>
  <c r="AU56" i="1" s="1"/>
  <c r="J92" i="9"/>
  <c r="J62" i="9" s="1"/>
  <c r="BK91" i="9"/>
  <c r="BK87" i="8"/>
  <c r="J87" i="8" s="1"/>
  <c r="R80" i="4"/>
  <c r="J80" i="3"/>
  <c r="J57" i="3" s="1"/>
  <c r="BK79" i="3"/>
  <c r="J79" i="3" s="1"/>
  <c r="AT53" i="1"/>
  <c r="AN55" i="1"/>
  <c r="BB51" i="1" l="1"/>
  <c r="AX51" i="1" s="1"/>
  <c r="AZ51" i="1"/>
  <c r="AV51" i="1" s="1"/>
  <c r="BA51" i="1"/>
  <c r="W27" i="1" s="1"/>
  <c r="AT56" i="1"/>
  <c r="AU51" i="1"/>
  <c r="BC51" i="1"/>
  <c r="AY51" i="1" s="1"/>
  <c r="J84" i="11"/>
  <c r="J57" i="11" s="1"/>
  <c r="BK83" i="11"/>
  <c r="J83" i="11" s="1"/>
  <c r="J60" i="8"/>
  <c r="J29" i="8"/>
  <c r="J60" i="6"/>
  <c r="J29" i="6"/>
  <c r="J56" i="3"/>
  <c r="J27" i="3"/>
  <c r="J91" i="9"/>
  <c r="J61" i="9" s="1"/>
  <c r="BK84" i="9"/>
  <c r="J84" i="9" s="1"/>
  <c r="J60" i="10"/>
  <c r="J29" i="10"/>
  <c r="BK100" i="2"/>
  <c r="J100" i="2" s="1"/>
  <c r="J101" i="2"/>
  <c r="J57" i="2" s="1"/>
  <c r="J27" i="4"/>
  <c r="J56" i="4"/>
  <c r="J112" i="7"/>
  <c r="J64" i="7" s="1"/>
  <c r="BK87" i="7"/>
  <c r="J87" i="7" s="1"/>
  <c r="W26" i="1" l="1"/>
  <c r="AW51" i="1"/>
  <c r="AK27" i="1" s="1"/>
  <c r="W28" i="1"/>
  <c r="W29" i="1"/>
  <c r="J27" i="11"/>
  <c r="J56" i="11"/>
  <c r="J60" i="7"/>
  <c r="J29" i="7"/>
  <c r="AG61" i="1"/>
  <c r="AN61" i="1" s="1"/>
  <c r="J38" i="10"/>
  <c r="J60" i="9"/>
  <c r="J29" i="9"/>
  <c r="AG54" i="1"/>
  <c r="AN54" i="1" s="1"/>
  <c r="J36" i="4"/>
  <c r="AG59" i="1"/>
  <c r="AN59" i="1" s="1"/>
  <c r="J38" i="8"/>
  <c r="J38" i="6"/>
  <c r="AG57" i="1"/>
  <c r="AG53" i="1"/>
  <c r="AN53" i="1" s="1"/>
  <c r="J36" i="3"/>
  <c r="J27" i="2"/>
  <c r="J56" i="2"/>
  <c r="AK26" i="1"/>
  <c r="AT51" i="1" l="1"/>
  <c r="AG62" i="1"/>
  <c r="AN62" i="1" s="1"/>
  <c r="J36" i="11"/>
  <c r="AN57" i="1"/>
  <c r="AG58" i="1"/>
  <c r="AN58" i="1" s="1"/>
  <c r="J38" i="7"/>
  <c r="AG52" i="1"/>
  <c r="J36" i="2"/>
  <c r="AG60" i="1"/>
  <c r="AN60" i="1" s="1"/>
  <c r="J38" i="9"/>
  <c r="AN52" i="1" l="1"/>
  <c r="AG56" i="1"/>
  <c r="AN56" i="1" s="1"/>
  <c r="AG51" i="1" l="1"/>
  <c r="AN51" i="1" l="1"/>
  <c r="AK23" i="1"/>
  <c r="AK32" i="1" s="1"/>
</calcChain>
</file>

<file path=xl/sharedStrings.xml><?xml version="1.0" encoding="utf-8"?>
<sst xmlns="http://schemas.openxmlformats.org/spreadsheetml/2006/main" count="15694" uniqueCount="2467">
  <si>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</si>
  <si>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</si>
  <si>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</si>
  <si>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</si>
  <si>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</si>
  <si>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</si>
  <si>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</si>
  <si>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{f80ef445-4b0c-4bf0-8855-5391e0da0a75}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</si>
  <si>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</si>
  <si>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</si>
  <si>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</si>
  <si>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</si>
  <si>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</si>
  <si>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</si>
  <si>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</si>
  <si>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</si>
  <si>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</si>
  <si>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</si>
  <si>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</si>
  <si>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Modernizace stravovacího zařízení Střední školy chovu koní a jezdectví</t>
  </si>
  <si>
    <t>KSO:</t>
  </si>
  <si>
    <t>CC-CZ:</t>
  </si>
  <si>
    <t>Místo:</t>
  </si>
  <si>
    <t>Kladruby nad Labem</t>
  </si>
  <si>
    <t>Datum:</t>
  </si>
  <si>
    <t>14. 10. 2018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</si>
  <si>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</si>
  <si>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</si>
  <si>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</si>
  <si>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</si>
  <si>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</si>
  <si>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</si>
  <si>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</si>
  <si>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astalon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</si>
  <si>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</si>
  <si>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</si>
  <si>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</si>
  <si>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</si>
  <si>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</si>
  <si>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</si>
  <si>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</si>
  <si>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</si>
  <si>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</si>
  <si>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</si>
  <si>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</si>
  <si>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</si>
  <si>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</si>
  <si>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</si>
  <si>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</si>
  <si>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</si>
  <si>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</si>
  <si>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</si>
  <si>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</si>
  <si>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</si>
  <si>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</si>
  <si>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</si>
  <si>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</si>
  <si>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</si>
  <si>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</si>
  <si>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</si>
  <si>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</si>
  <si>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</si>
  <si>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</si>
  <si>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</si>
  <si>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</si>
  <si>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</si>
  <si>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</si>
  <si>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</si>
  <si>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</si>
  <si>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</si>
  <si>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</si>
  <si>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</si>
  <si>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</si>
  <si>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</si>
  <si>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</si>
  <si>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</si>
  <si>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Kuchyň - stavební část</t>
  </si>
  <si>
    <t>STA</t>
  </si>
  <si>
    <t>{13bee003-c686-4702-8500-d7f7a54c2c2a}</t>
  </si>
  <si>
    <t>2</t>
  </si>
  <si>
    <t>Zdravotechnické instalace</t>
  </si>
  <si>
    <t>{36305b99-b102-4a5a-9c04-0e7d15c65a8f}</t>
  </si>
  <si>
    <t>3</t>
  </si>
  <si>
    <t>Ústřední vytápění</t>
  </si>
  <si>
    <t>{81e59096-cf07-4571-bf2c-a21b67060254}</t>
  </si>
  <si>
    <t>4</t>
  </si>
  <si>
    <t>Vzduchotechnika</t>
  </si>
  <si>
    <t>{83648176-2c90-4077-8756-a686083d8961}</t>
  </si>
  <si>
    <t>5</t>
  </si>
  <si>
    <t>Elektroinstalace</t>
  </si>
  <si>
    <t>{e30fc5f1-eb0a-408b-a2b5-1412fea1b517}</t>
  </si>
  <si>
    <t>01</t>
  </si>
  <si>
    <t>Silnoproudá elektroinstalace</t>
  </si>
  <si>
    <t>Soupis</t>
  </si>
  <si>
    <t>{d7d0fc98-ca1c-492c-95c1-9f0965606d61}</t>
  </si>
  <si>
    <t>02</t>
  </si>
  <si>
    <t>Světelná instalace</t>
  </si>
  <si>
    <t>{2dfe3a09-bddb-4612-9724-dbdb2fd0db60}</t>
  </si>
  <si>
    <t>03</t>
  </si>
  <si>
    <t>Slaboproudá instalace</t>
  </si>
  <si>
    <t>{00e1e86a-7d8f-4b5a-8844-41aedd50174c}</t>
  </si>
  <si>
    <t>04</t>
  </si>
  <si>
    <t>Úprava bleskosvodu</t>
  </si>
  <si>
    <t>{2c9090a9-788d-4c54-ba82-cbcd5d1d49e4}</t>
  </si>
  <si>
    <t>05</t>
  </si>
  <si>
    <t>Ostatní náklady</t>
  </si>
  <si>
    <t>{44e2d979-0d46-4666-8b71-c4fd9c16ff07}</t>
  </si>
  <si>
    <t>6</t>
  </si>
  <si>
    <t>Vedlejší a ostatní náklady</t>
  </si>
  <si>
    <t>{2a5ee61f-c0b4-4c60-ab85-6166fc950e55}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</si>
  <si>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</si>
  <si>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</si>
  <si>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</si>
  <si>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</si>
  <si>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</si>
  <si>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</si>
  <si>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</si>
  <si>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01 Kuchyň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</si>
  <si>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</si>
  <si>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</si>
  <si>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</si>
  <si>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</si>
  <si>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</si>
  <si>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</si>
  <si>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</si>
  <si>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</si>
  <si>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</si>
  <si>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</si>
  <si>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</si>
  <si>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</si>
  <si>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</si>
  <si>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</si>
  <si>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</si>
  <si>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</si>
  <si>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</si>
  <si>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</si>
  <si>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</si>
  <si>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</si>
  <si>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</si>
  <si>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</si>
  <si>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</si>
  <si>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</si>
  <si>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</si>
  <si>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</si>
  <si>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</si>
  <si>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</si>
  <si>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</si>
  <si>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</si>
  <si>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</si>
  <si>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</si>
  <si>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</si>
  <si>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</si>
  <si>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</si>
  <si>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</si>
  <si>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</si>
  <si>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</si>
  <si>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</si>
  <si>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</si>
  <si>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</si>
  <si>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</si>
  <si>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</si>
  <si>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</si>
  <si>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</si>
  <si>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</si>
  <si>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</si>
  <si>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</si>
  <si>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</si>
  <si>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</si>
  <si>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</si>
  <si>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CS ÚRS 2018 02</t>
  </si>
  <si>
    <t>1762855586</t>
  </si>
  <si>
    <t>VV</t>
  </si>
  <si>
    <t>"pro venkovní ležatou kanalizaci"</t>
  </si>
  <si>
    <t>5*1,5</t>
  </si>
  <si>
    <t>113107012</t>
  </si>
  <si>
    <t>Odstranění podkladu z kameniva těženého tl 200 mm při překopech ručně</t>
  </si>
  <si>
    <t>-656913036</t>
  </si>
  <si>
    <t>113107021</t>
  </si>
  <si>
    <t>Odstranění podkladu z kameniva drceného tl 100 mm při překopech ručně</t>
  </si>
  <si>
    <t>1830468107</t>
  </si>
  <si>
    <t>132212102</t>
  </si>
  <si>
    <t>Hloubení rýh š do 600 mm ručním nebo pneum nářadím v nesoudržných horninách tř. 3</t>
  </si>
  <si>
    <t>m3</t>
  </si>
  <si>
    <t>-2078775995</t>
  </si>
  <si>
    <t>"pro ležatou kanalizaci ve venkovním prostoru"</t>
  </si>
  <si>
    <t>5*1,5*0,6</t>
  </si>
  <si>
    <t>139711101</t>
  </si>
  <si>
    <t>Vykopávky v uzavřených prostorách v hornině tř. 1 až 4</t>
  </si>
  <si>
    <t>1055979526</t>
  </si>
  <si>
    <t>"D11"</t>
  </si>
  <si>
    <t>"výkop pro základové pasy nosných příček"</t>
  </si>
  <si>
    <t>2*5,6*0,8*1</t>
  </si>
  <si>
    <t>"pro ležatou kanalizaci"</t>
  </si>
  <si>
    <t>92*0,8*0,2</t>
  </si>
  <si>
    <t>Součet</t>
  </si>
  <si>
    <t>151101101</t>
  </si>
  <si>
    <t>Zřízení příložného pažení a rozepření stěn rýh hl do 2 m</t>
  </si>
  <si>
    <t>1751670199</t>
  </si>
  <si>
    <t>"výkop pro základové pasy"</t>
  </si>
  <si>
    <t>2*2*5,6*1</t>
  </si>
  <si>
    <t>2*92*0,8</t>
  </si>
  <si>
    <t>2*5*1,5</t>
  </si>
  <si>
    <t>7</t>
  </si>
  <si>
    <t>151101111</t>
  </si>
  <si>
    <t>Odstranění příložného pažení a rozepření stěn rýh hl do 2 m</t>
  </si>
  <si>
    <t>-884743578</t>
  </si>
  <si>
    <t>8</t>
  </si>
  <si>
    <t>162201211</t>
  </si>
  <si>
    <t>Vodorovné přemístění výkopku z horniny tř. 1 až 4 stavebním kolečkem do 10 m</t>
  </si>
  <si>
    <t>-1134266298</t>
  </si>
  <si>
    <t>23,68+4,5</t>
  </si>
  <si>
    <t>9</t>
  </si>
  <si>
    <t>162201219</t>
  </si>
  <si>
    <t>Příplatek k vodorovnému přemístění výkopku z horniny tř. 1 až 4 stavebním kolečkem ZKD 10 m</t>
  </si>
  <si>
    <t>-1280780563</t>
  </si>
  <si>
    <t>10</t>
  </si>
  <si>
    <t>162701105</t>
  </si>
  <si>
    <t>Vodorovné přemístění do 10000 m výkopku/sypaniny z horniny tř. 1 až 4</t>
  </si>
  <si>
    <t>2127186727</t>
  </si>
  <si>
    <t>28,18-4,5-1,755-14,72</t>
  </si>
  <si>
    <t>11</t>
  </si>
  <si>
    <t>171201201</t>
  </si>
  <si>
    <t>Uložení sypaniny na skládky</t>
  </si>
  <si>
    <t>-1175949964</t>
  </si>
  <si>
    <t>12</t>
  </si>
  <si>
    <t>171201211</t>
  </si>
  <si>
    <t>Poplatek za uložení stavebního odpadu - zeminy a kameniva na skládce</t>
  </si>
  <si>
    <t>t</t>
  </si>
  <si>
    <t>634281800</t>
  </si>
  <si>
    <t>7,205*2</t>
  </si>
  <si>
    <t>13</t>
  </si>
  <si>
    <t>174101101</t>
  </si>
  <si>
    <t>Zásyp jam, šachet rýh nebo kolem objektů sypaninou se zhutněním</t>
  </si>
  <si>
    <t>1015973222</t>
  </si>
  <si>
    <t>"zásyp ležaté kanalizaci ve venkovním prostoru"</t>
  </si>
  <si>
    <t>14</t>
  </si>
  <si>
    <t>174101102</t>
  </si>
  <si>
    <t>Zásyp v uzavřených prostorech sypaninou se zhutněním</t>
  </si>
  <si>
    <t>2007799138</t>
  </si>
  <si>
    <t>"D01"</t>
  </si>
  <si>
    <t>"ozn.G zasypání šachet sutí"</t>
  </si>
  <si>
    <t>3*1*0,65*0,9</t>
  </si>
  <si>
    <t>935836434</t>
  </si>
  <si>
    <t>"zásyp ležaté kanalizace"</t>
  </si>
  <si>
    <t>16</t>
  </si>
  <si>
    <t>175111101</t>
  </si>
  <si>
    <t>Obsypání potrubí ručně sypaninou bez prohození sítem, uloženou do 3 m</t>
  </si>
  <si>
    <t>1308432839</t>
  </si>
  <si>
    <t>"ležatá kanalizace"</t>
  </si>
  <si>
    <t>(92+5)*0,3*0,2</t>
  </si>
  <si>
    <t>17</t>
  </si>
  <si>
    <t>M</t>
  </si>
  <si>
    <t>58337303</t>
  </si>
  <si>
    <t>štěrkopísek frakce 0-8</t>
  </si>
  <si>
    <t>1551921028</t>
  </si>
  <si>
    <t>5,82*2 'Přepočtené koeficientem množství</t>
  </si>
  <si>
    <t>Zakládání</t>
  </si>
  <si>
    <t>18</t>
  </si>
  <si>
    <t>274313611</t>
  </si>
  <si>
    <t>Základové pásy z betonu tř. C 16/20</t>
  </si>
  <si>
    <t>-518241273</t>
  </si>
  <si>
    <t>"základové pasy nosných příček"</t>
  </si>
  <si>
    <t>2*5,6*0,4*0,6</t>
  </si>
  <si>
    <t>19</t>
  </si>
  <si>
    <t>27431361R</t>
  </si>
  <si>
    <t>Příplatek za provádění základových pasů uvnitř budovy (ručně)</t>
  </si>
  <si>
    <t>-1901515158</t>
  </si>
  <si>
    <t>20</t>
  </si>
  <si>
    <t>274351121</t>
  </si>
  <si>
    <t>Zřízení bednění základových pasů rovného</t>
  </si>
  <si>
    <t>-1181998888</t>
  </si>
  <si>
    <t>"vrchní část - provádění v místě násypů pod podkladním betonem"</t>
  </si>
  <si>
    <t>0,3*2*2*5,6</t>
  </si>
  <si>
    <t>274351122</t>
  </si>
  <si>
    <t>Odstranění bednění základových pasů rovného</t>
  </si>
  <si>
    <t>-111626463</t>
  </si>
  <si>
    <t>22</t>
  </si>
  <si>
    <t>278381145</t>
  </si>
  <si>
    <t>Základy pod technologická zařízení z betonu prostého tř. C 20/25 vč. bednění</t>
  </si>
  <si>
    <t>909801192</t>
  </si>
  <si>
    <t>"D03 pozn. 4, betonové sokly pro umístění technologie"</t>
  </si>
  <si>
    <t>0,2*0,15*(2*0,69+2*1,604+2*0,63+2*2,22+2*0,63+2*2,67)</t>
  </si>
  <si>
    <t>0,2*0,15*(2*0,66+2*4,011+2*0,63+2*3,45+2*0,83+2*1,7)</t>
  </si>
  <si>
    <t>0,2*0,15*(2*0,66+2*1,699+2*0,63+2*0,947)</t>
  </si>
  <si>
    <t>Svislé a kompletní konstrukce</t>
  </si>
  <si>
    <t>23</t>
  </si>
  <si>
    <t>310237251R</t>
  </si>
  <si>
    <t>Zazdívka otvorů pl do 0,25 m2 porobetonovými tvárnicemi tl do 450 mm</t>
  </si>
  <si>
    <t>kus</t>
  </si>
  <si>
    <t>1366308642</t>
  </si>
  <si>
    <t>"TZ - přístup do potrubního kanálu pod m.č. 1.18 - zazdění"</t>
  </si>
  <si>
    <t>24</t>
  </si>
  <si>
    <t>317121151</t>
  </si>
  <si>
    <t>Montáž ŽB překladů prefabrikovaných do rýh světlosti otvoru do 1050 mm</t>
  </si>
  <si>
    <t>-2014848762</t>
  </si>
  <si>
    <t>"D03, D08"</t>
  </si>
  <si>
    <t>"P1" 2</t>
  </si>
  <si>
    <t>"P4" 3</t>
  </si>
  <si>
    <t>25</t>
  </si>
  <si>
    <t>59321002</t>
  </si>
  <si>
    <t>překlad pórobetonový nenosný š 100mm dl 1000-1250mm</t>
  </si>
  <si>
    <t>959435715</t>
  </si>
  <si>
    <t>26</t>
  </si>
  <si>
    <t>59321917</t>
  </si>
  <si>
    <t>překlad pórobetonový plochý š 125mm dl 1300-1500mm</t>
  </si>
  <si>
    <t>633950386</t>
  </si>
  <si>
    <t>27</t>
  </si>
  <si>
    <t>317121251</t>
  </si>
  <si>
    <t>Montáž ŽB překladů prefabrikovaných do rýh světlosti otvoru do 1800 mm</t>
  </si>
  <si>
    <t>450877129</t>
  </si>
  <si>
    <t>"D08"</t>
  </si>
  <si>
    <t>"P5" 3</t>
  </si>
  <si>
    <t>28</t>
  </si>
  <si>
    <t>59321119</t>
  </si>
  <si>
    <t>překlad železobetonový RZP 149x14x24 cm</t>
  </si>
  <si>
    <t>-2093692865</t>
  </si>
  <si>
    <t>29</t>
  </si>
  <si>
    <t>59321107</t>
  </si>
  <si>
    <t>překlad železobetonový RZP 149x7x24 cm</t>
  </si>
  <si>
    <t>-146174833</t>
  </si>
  <si>
    <t>30</t>
  </si>
  <si>
    <t>3171414293</t>
  </si>
  <si>
    <t>Překlad z pórobetonu š 125 mm dl přes 1300 do 1500 mm</t>
  </si>
  <si>
    <t>-1135334722</t>
  </si>
  <si>
    <t>31</t>
  </si>
  <si>
    <t>3171414491</t>
  </si>
  <si>
    <t>Překlad z pórobetonu š 150 mm dl přes 1200 do 1300 mm</t>
  </si>
  <si>
    <t>-1883047315</t>
  </si>
  <si>
    <t>"P3" 2</t>
  </si>
  <si>
    <t>32</t>
  </si>
  <si>
    <t>3171414492</t>
  </si>
  <si>
    <t>Překlad z pórobetonu š 150 mm dl přes 1300 do 1500 mm</t>
  </si>
  <si>
    <t>1895416105</t>
  </si>
  <si>
    <t>"P2" 1</t>
  </si>
  <si>
    <t>33</t>
  </si>
  <si>
    <t>317142422</t>
  </si>
  <si>
    <t>Překlad nenosný pórobetonový š 100 mm v do 250 mm na tenkovrstvou maltu dl do 1250 mm</t>
  </si>
  <si>
    <t>-238190986</t>
  </si>
  <si>
    <t xml:space="preserve"> "P1" 3</t>
  </si>
  <si>
    <t>34</t>
  </si>
  <si>
    <t>340271021</t>
  </si>
  <si>
    <t>Zazdívka otvorů v příčkách nebo stěnách plochy do 1 m2  tvárnicemi pórobetonovými tl 100 mm</t>
  </si>
  <si>
    <t>1716753843</t>
  </si>
  <si>
    <t>"D03"</t>
  </si>
  <si>
    <t>2*0,2</t>
  </si>
  <si>
    <t>35</t>
  </si>
  <si>
    <t>340271025</t>
  </si>
  <si>
    <t>Zazdívka otvorů v příčkách nebo stěnách plochy do 4 m2  tvárnicemi pórobetonovými tl 100 mm</t>
  </si>
  <si>
    <t>972828579</t>
  </si>
  <si>
    <t>0,98*2+0,98*2+0,98*2+0,78*2+1,12*1,35</t>
  </si>
  <si>
    <t>36</t>
  </si>
  <si>
    <t>342272215</t>
  </si>
  <si>
    <t>Příčka z pórobetonových hladkých tvárnic na tenkovrstvou maltu tl 75 mm</t>
  </si>
  <si>
    <t>995174303</t>
  </si>
  <si>
    <t>"ozn.08"</t>
  </si>
  <si>
    <t>0,25*(3*0,55+2*0,135+4*0,155)</t>
  </si>
  <si>
    <t>37</t>
  </si>
  <si>
    <t>342272225</t>
  </si>
  <si>
    <t>Příčka z pórobetonových hladkých tvárnic na tenkovrstvou maltu tl 100 mm</t>
  </si>
  <si>
    <t>-1810929272</t>
  </si>
  <si>
    <t>"D03, D04"</t>
  </si>
  <si>
    <t>3,1*(0,4+0,6+0,53+0,6+1,8+0,45+3,481+0,4+0,5)</t>
  </si>
  <si>
    <t>-0,8*1,97-0,9*1,97</t>
  </si>
  <si>
    <t>38</t>
  </si>
  <si>
    <t>342272245</t>
  </si>
  <si>
    <t>Příčka z pórobetonových hladkých tvárnic na tenkovrstvou maltu tl 150 mm</t>
  </si>
  <si>
    <t>1456145209</t>
  </si>
  <si>
    <t>3,1*(3,3+2,97+3,07+2,55+3,45+0,15+5,2+1,556+1,17+0,1+1,25+1,25+1,8+1,824)</t>
  </si>
  <si>
    <t>-2*0,8*1,97-2*0,9*1,97-1,1*1,97</t>
  </si>
  <si>
    <t>39</t>
  </si>
  <si>
    <t>342291121</t>
  </si>
  <si>
    <t>Ukotvení příček k cihelným konstrukcím plochými kotvami</t>
  </si>
  <si>
    <t>m</t>
  </si>
  <si>
    <t>995499244</t>
  </si>
  <si>
    <t>16*3</t>
  </si>
  <si>
    <t>40</t>
  </si>
  <si>
    <t>346481121</t>
  </si>
  <si>
    <t>Zaplentování rýh, potrubí, výklenků nebo nik ve stropu rabicovým pletivem</t>
  </si>
  <si>
    <t>996014835</t>
  </si>
  <si>
    <t>"D03 překlady do stávajícího zdiva"</t>
  </si>
  <si>
    <t>1*1,6</t>
  </si>
  <si>
    <t>0,5*(2*1,2+3*1,5)</t>
  </si>
  <si>
    <t>41</t>
  </si>
  <si>
    <t>389381002</t>
  </si>
  <si>
    <t>Dobetonování prefabrikovaných konstrukcí vč. výztuže a bednění</t>
  </si>
  <si>
    <t>1061948</t>
  </si>
  <si>
    <t>"kolem prostupů ve střeše"</t>
  </si>
  <si>
    <t>Vodorovné konstrukce</t>
  </si>
  <si>
    <t>42</t>
  </si>
  <si>
    <t>411121221</t>
  </si>
  <si>
    <t>Montáž prefabrikovaných ŽB stropů ze stropních desek dl do 900 mm</t>
  </si>
  <si>
    <t>1855048185</t>
  </si>
  <si>
    <t>"D05"</t>
  </si>
  <si>
    <t>43</t>
  </si>
  <si>
    <t>59341734</t>
  </si>
  <si>
    <t>deska stropní vylehčená PZD 1790x290x90mm, 3 kN/m2</t>
  </si>
  <si>
    <t>-14135082</t>
  </si>
  <si>
    <t>44</t>
  </si>
  <si>
    <t>451573111</t>
  </si>
  <si>
    <t>Lože pod potrubí otevřený výkop ze štěrkopísku</t>
  </si>
  <si>
    <t>1850678352</t>
  </si>
  <si>
    <t>"pod ležatou kanalizaci"</t>
  </si>
  <si>
    <t>(92+5)*0,2*0,1</t>
  </si>
  <si>
    <t>Komunikace pozemní</t>
  </si>
  <si>
    <t>45</t>
  </si>
  <si>
    <t>564730111</t>
  </si>
  <si>
    <t>Podklad z kameniva hrubého drceného vel. 16-32 mm tl 100 mm</t>
  </si>
  <si>
    <t>-1749199589</t>
  </si>
  <si>
    <t>46</t>
  </si>
  <si>
    <t>564861111</t>
  </si>
  <si>
    <t>Podklad ze štěrkodrtě ŠD tl 200 mm</t>
  </si>
  <si>
    <t>692318653</t>
  </si>
  <si>
    <t>47</t>
  </si>
  <si>
    <t>596212210</t>
  </si>
  <si>
    <t>Kladení zámkové dlažby pl do 50 m2</t>
  </si>
  <si>
    <t>21861300</t>
  </si>
  <si>
    <t>"dlažba použita stávající, vybouraná, očištěná"</t>
  </si>
  <si>
    <t>7,5</t>
  </si>
  <si>
    <t>Úpravy povrchů, podlahy a osazování výplní</t>
  </si>
  <si>
    <t>48</t>
  </si>
  <si>
    <t>611311131</t>
  </si>
  <si>
    <t>Potažení vnitřních rovných stropů vápenným štukem tloušťky do 3 mm</t>
  </si>
  <si>
    <t>456582903</t>
  </si>
  <si>
    <t>49</t>
  </si>
  <si>
    <t>611325422</t>
  </si>
  <si>
    <t>Oprava vnitřní vápenocementové štukové omítky stropů v rozsahu plochy do 30%</t>
  </si>
  <si>
    <t>1298335568</t>
  </si>
  <si>
    <t>368,01</t>
  </si>
  <si>
    <t>50</t>
  </si>
  <si>
    <t>612142001</t>
  </si>
  <si>
    <t>Potažení vnitřních stěn sklovláknitým pletivem vtlačeným do tenkovrstvé hmoty</t>
  </si>
  <si>
    <t>930648532</t>
  </si>
  <si>
    <t>"D03, D04, TZ - na nových příčkách"</t>
  </si>
  <si>
    <t>3*(2*3,3+2*2,97+2*(1,28+0,98+3,36+0,15)+2*3,75+2*3+2*0,45)</t>
  </si>
  <si>
    <t>3*(2*5,2+2*(1,17+0,1+1,25+1,25)+2*1,556+2*(0,6+0,35+0,1+0,6)+2*3,58)</t>
  </si>
  <si>
    <t>"TZ na zazděný prostupy do potrubního kanálu pod m.č. 1.18"</t>
  </si>
  <si>
    <t>2*0,5*0,5</t>
  </si>
  <si>
    <t>51</t>
  </si>
  <si>
    <t>612311131</t>
  </si>
  <si>
    <t>Potažení vnitřních stěn vápenným štukem tloušťky do 3 mm</t>
  </si>
  <si>
    <t>731907107</t>
  </si>
  <si>
    <t>210,476+554,724</t>
  </si>
  <si>
    <t>-263,891 "obklady"</t>
  </si>
  <si>
    <t>"1.08 nad původním obkladem"</t>
  </si>
  <si>
    <t>"1.08" 1,2*(2*14,75+2*11,36+4*0,155+2*0,135+2*0,4)</t>
  </si>
  <si>
    <t>52</t>
  </si>
  <si>
    <t>612315111</t>
  </si>
  <si>
    <t>Vápenná hladká omítka rýh ve stěnách šířky do 150 mm</t>
  </si>
  <si>
    <t>-1330306504</t>
  </si>
  <si>
    <t>"pro rozvody ZTI, UT" 180*0,15</t>
  </si>
  <si>
    <t>53</t>
  </si>
  <si>
    <t>612321121</t>
  </si>
  <si>
    <t>Vápenocementová omítka hladká jednovrstvá vnitřních stěn nanášená ručně</t>
  </si>
  <si>
    <t>588447582</t>
  </si>
  <si>
    <t>"D03, D04, TZ - na stávajícím zdivu"</t>
  </si>
  <si>
    <t>"1.01" 3*(2*2,22+2*5,92)-0,9*1,97-1,2*0,8+0,15*(2*0,8+1,2)</t>
  </si>
  <si>
    <t>"1.02" 3*(3,3+2*2,75)-0,9*1,97-0,6*0,3+0,2*(2*0,3+0,6)</t>
  </si>
  <si>
    <t>"1.03" 3*(3,3+2*3,02)-0,9*1,97-2,7*0,9+0,2*(2*0,9+2,7)</t>
  </si>
  <si>
    <t>"1.04" 3*(2,97+2*3,021)-2*0,9*1,97-1,8*0,9+0,2*(2*0,9+1,8)</t>
  </si>
  <si>
    <t>"1.05" 3*(3,171+1,39+4,311+3,25+2,67+3+2*0,5)-2*0,9*1,97-2,7*0,9+0,2*(2*0,9+2,7)-1,8*0,9+0,2*(2*0,9+1,8)</t>
  </si>
  <si>
    <t>"1.06" 3*(3,45+2*5,78-4,949+2*0,08)-0,9*1,97-2,7*2,1+0,4*(2*2,1+2,7)</t>
  </si>
  <si>
    <t>"1.08" 1,8*(2*14,75+2*11,36+4*0,155+2*0,135+2*0,4)-2,25*2,1-1,8*2,1-0,9*1,97</t>
  </si>
  <si>
    <t>-4*2,7*(2,1-1,6-0,76)+0,4*(4*2,1+4*2,7)-2,4*(2,1-1,6-0,76)+0,4*(2*2,1+2,4)</t>
  </si>
  <si>
    <t>-3*2,7*(2,4-1,6-0,45)+0,4*(4*2,4+3*2,7)-2,4*(2,4-1,6-0,45)-2,1*2,1</t>
  </si>
  <si>
    <t>"začištění z druhé strany dveří mezi 1.08 a 1.18" 0,25*(1,8+2*2,1+2*0,25)</t>
  </si>
  <si>
    <t>"1.09" 3*(2*10,54+1,8-5,2-1,98-3,36)-1,1*1,97-0,9*1,97-2*0,8*1,97</t>
  </si>
  <si>
    <t>"1.09a" 3*(2*2,75+2*0,499+2*3,32)-1,1*1,97-0,9*1,97-0,7*1,97-1,6*1,97</t>
  </si>
  <si>
    <t>"1.10" 3*(2*2,75+4*1,1-0,7)-2*0,6*1,97-0,6*1,2+0,15*(2*1,2+0,6)</t>
  </si>
  <si>
    <t>"1.11" 3*(2*2,75+2*0,95)-0,6*1,97-0,9*1,2+0,2*(2*1,2+0,9)</t>
  </si>
  <si>
    <t>"1.12" 3*(2*3,2+2*3,72)-0,6*1,97-0,9*1,97-2,7*1,2+0,2*(2*1,2+2,7)</t>
  </si>
  <si>
    <t>"1.13" 3*(3+3,72)-3*2,1+0,4*(2*2,1+3)</t>
  </si>
  <si>
    <t>"1.13a" 1,8*(2*(1,17+0,1+1,25+1,25-0,15)+2*1,556-0,8)</t>
  </si>
  <si>
    <t>"1.14" 3*(2,5+1,824)-1,8*1,2+0,4*(2*1,2+1,8)</t>
  </si>
  <si>
    <t>"1.15" 3*(2*3+3,72)-0,8*1,97-2,7*1,2+0,4*(2*1,2+2,7)</t>
  </si>
  <si>
    <t>"1.16" 3*(2*3+3,58)-2*0,9*1,97-1,8*1,2+0,4*(2*1,2+1,8)</t>
  </si>
  <si>
    <t>"1.17" 3*(2*3,96+1,8-3)-0,9*1,97</t>
  </si>
  <si>
    <t>54</t>
  </si>
  <si>
    <t>612321199</t>
  </si>
  <si>
    <t>Vyplnění dilatačních spár pružným bílým tmelem</t>
  </si>
  <si>
    <t>1618833303</t>
  </si>
  <si>
    <t>"TZ - v m.č. 1.08"</t>
  </si>
  <si>
    <t>55</t>
  </si>
  <si>
    <t>619991011</t>
  </si>
  <si>
    <t>Obalení konstrukcí a prvků fólií přilepenou lepící páskou</t>
  </si>
  <si>
    <t>1300188566</t>
  </si>
  <si>
    <t>1,2*0,8+2*0,6*0,3+2*2,7*0,9+2*1,8*0,9+5*2,7*2,1+2,4*2,1+1,8*2,1*2</t>
  </si>
  <si>
    <t>1,6*2,47+0,9*1,2+0,6*1,2+0,9*1,2+2*2,7*1,2+3*2,1+2*1,8*1,2+2,7*2,4+2,1*3+2*2,7*2,4+2,4*2,4</t>
  </si>
  <si>
    <t>"zvenku" 1,2*0,8+2,1*3</t>
  </si>
  <si>
    <t>56</t>
  </si>
  <si>
    <t>621211061</t>
  </si>
  <si>
    <t>Montáž kontaktního zateplení vnějších podhledů z polystyrénových desek tl přes 240 mm</t>
  </si>
  <si>
    <t>196321990</t>
  </si>
  <si>
    <t>"D05 zateplení/doplnění stropní konstrukce - řez C"</t>
  </si>
  <si>
    <t>4,6*1,25</t>
  </si>
  <si>
    <t>57</t>
  </si>
  <si>
    <t>28376054R</t>
  </si>
  <si>
    <t>deska EPS150 grafitová tl 250mm</t>
  </si>
  <si>
    <t>-1621663936</t>
  </si>
  <si>
    <t>5,75*1,1 'Přepočtené koeficientem množství</t>
  </si>
  <si>
    <t>58</t>
  </si>
  <si>
    <t>622991</t>
  </si>
  <si>
    <t>Oprava a doplnění stávající břízolitové venkovní omítky (odstín dle stávající)</t>
  </si>
  <si>
    <t>895454886</t>
  </si>
  <si>
    <t>"D03 - kolem nového okna a měněných vstuypních dveří"</t>
  </si>
  <si>
    <t>1,2*0,8</t>
  </si>
  <si>
    <t>0,5*(2,1+2*3)</t>
  </si>
  <si>
    <t>59</t>
  </si>
  <si>
    <t>631311115</t>
  </si>
  <si>
    <t>Mazanina tl do 80 mm z betonu prostého bez zvýšených nároků na prostředí tř. C 20/25</t>
  </si>
  <si>
    <t>-1295607068</t>
  </si>
  <si>
    <t>"skladba S1"</t>
  </si>
  <si>
    <t>0,07*(368,01-166,04-5,36)</t>
  </si>
  <si>
    <t>60</t>
  </si>
  <si>
    <t>631312141</t>
  </si>
  <si>
    <t>Doplnění rýh v dosavadních mazaninách betonem prostým</t>
  </si>
  <si>
    <t>2037420740</t>
  </si>
  <si>
    <t>"ozn.O"</t>
  </si>
  <si>
    <t>0,12*0,15*(8,75+4,2)+0,15*0,5*0,5*6</t>
  </si>
  <si>
    <t>61</t>
  </si>
  <si>
    <t>-2104248689</t>
  </si>
  <si>
    <t>"pro ležatou kanalizaci - vyspravení podkladního betonu"</t>
  </si>
  <si>
    <t>0,55*0,1*92</t>
  </si>
  <si>
    <t>62</t>
  </si>
  <si>
    <t>631319171</t>
  </si>
  <si>
    <t>Příplatek k mazanině tl do 80 mm za stržení povrchu spodní vrstvy před vložením výztuže</t>
  </si>
  <si>
    <t>-1952523355</t>
  </si>
  <si>
    <t>63</t>
  </si>
  <si>
    <t>631351119</t>
  </si>
  <si>
    <t>Zřízení bednění otvorů a prostupů v podlahách z desek OSB</t>
  </si>
  <si>
    <t>-1816587936</t>
  </si>
  <si>
    <t>"D03, TZ"</t>
  </si>
  <si>
    <t>"zabednění otvorů do instalačního kanálu"</t>
  </si>
  <si>
    <t>64</t>
  </si>
  <si>
    <t>631362021</t>
  </si>
  <si>
    <t>Výztuž mazanin svařovanými sítěmi Kari</t>
  </si>
  <si>
    <t>1972678671</t>
  </si>
  <si>
    <t>"skladba S1, síť 100/100/6"</t>
  </si>
  <si>
    <t>(368,01-166,04-5,36)*4,44*1,2/1000</t>
  </si>
  <si>
    <t>"doplnění mazaniny po provedení ležaté kanalizace 100/100/8"</t>
  </si>
  <si>
    <t>92*0,55*7,9*1,2/1000</t>
  </si>
  <si>
    <t>65</t>
  </si>
  <si>
    <t>632451024</t>
  </si>
  <si>
    <t>Vyrovnávací potěr tl do 50 mm z MC 15 provedený v pásu</t>
  </si>
  <si>
    <t>2145090421</t>
  </si>
  <si>
    <t>"D03 parapet nového okna"</t>
  </si>
  <si>
    <t>1,2*0,37</t>
  </si>
  <si>
    <t>66</t>
  </si>
  <si>
    <t>634111114</t>
  </si>
  <si>
    <t>Obvodová dilatace pružnou těsnicí páskou v 100 mm mezi stěnou a mazaninou</t>
  </si>
  <si>
    <t>-1373658319</t>
  </si>
  <si>
    <t>"1.01" 2*2,22+2*5,92</t>
  </si>
  <si>
    <t>"1.02" 2*3,3+2*2,75</t>
  </si>
  <si>
    <t>"1.03" 2*3,3+2*3,02</t>
  </si>
  <si>
    <t>"1.04" 2*2,97+2*3,021</t>
  </si>
  <si>
    <t>"1.05" 2*(3,07+2,55+0,15+3)+2*(2,749+3,171+3,75)</t>
  </si>
  <si>
    <t>"1.06" 2*3,45+2*5,78+2*0,08</t>
  </si>
  <si>
    <t>"1.09" 2*10,54+2*1,8</t>
  </si>
  <si>
    <t>"1.09a" 2*2,75+2*0,499+2*3,32</t>
  </si>
  <si>
    <t>"1.10" 2*2,75+4*1,1</t>
  </si>
  <si>
    <t>"1.11" 2*2,75+2*0,95</t>
  </si>
  <si>
    <t>"1.12" 2*3,2+2*3,72</t>
  </si>
  <si>
    <t>"1.13" 2*3+2*3,72</t>
  </si>
  <si>
    <t>"1.13a" 2*(1,17+0,1+1,25+1,25-0,15)+2*1,556</t>
  </si>
  <si>
    <t>"1.14" 2*2,5+2*1,824</t>
  </si>
  <si>
    <t>"1.15" 2*3+2*3,481</t>
  </si>
  <si>
    <t>"1.16" 2*3+2*3,58</t>
  </si>
  <si>
    <t>"1.17" 2*3,96+2*1,8</t>
  </si>
  <si>
    <t>67</t>
  </si>
  <si>
    <t>642942111</t>
  </si>
  <si>
    <t>Osazování zárubní nebo rámů dveřních kovových do 2,5 m2 na MC</t>
  </si>
  <si>
    <t>-2016621176</t>
  </si>
  <si>
    <t>"D07"</t>
  </si>
  <si>
    <t>"pro dveře D02, D03, D07"</t>
  </si>
  <si>
    <t>7+1+4</t>
  </si>
  <si>
    <t>68</t>
  </si>
  <si>
    <t>55331352</t>
  </si>
  <si>
    <t>zárubeň ocelová pro porobeton 100 900 L/P</t>
  </si>
  <si>
    <t>452649511</t>
  </si>
  <si>
    <t>69</t>
  </si>
  <si>
    <t>55331386</t>
  </si>
  <si>
    <t>zárubeň ocelová pro porobeton 150 900 L/P</t>
  </si>
  <si>
    <t>1404751978</t>
  </si>
  <si>
    <t>70</t>
  </si>
  <si>
    <t>55331384</t>
  </si>
  <si>
    <t>zárubeň ocelová pro porobeton 150 800 L/P</t>
  </si>
  <si>
    <t>-359117964</t>
  </si>
  <si>
    <t>71</t>
  </si>
  <si>
    <t>55331350</t>
  </si>
  <si>
    <t>zárubeň ocelová pro porobeton 100 800 L/P</t>
  </si>
  <si>
    <t>120788219</t>
  </si>
  <si>
    <t>72</t>
  </si>
  <si>
    <t>55331388</t>
  </si>
  <si>
    <t>zárubeň ocelová pro porobeton 150 1100 L/P</t>
  </si>
  <si>
    <t>-1031689365</t>
  </si>
  <si>
    <t>Ostatní konstrukce a práce, bourání</t>
  </si>
  <si>
    <t>73</t>
  </si>
  <si>
    <t>919735122</t>
  </si>
  <si>
    <t>Řezání stávajícího betonového krytu hl do 100 mm</t>
  </si>
  <si>
    <t>623784387</t>
  </si>
  <si>
    <t>"pro ležatou kanalizaci - podkladní beton"</t>
  </si>
  <si>
    <t>2*92</t>
  </si>
  <si>
    <t>"pro osazení dveří Z4"</t>
  </si>
  <si>
    <t>2*1,9</t>
  </si>
  <si>
    <t>74</t>
  </si>
  <si>
    <t>949101111</t>
  </si>
  <si>
    <t>Lešení pomocné pro objekty pozemních staveb s lešeňovou podlahou v do 1,9 m zatížení do 150 kg/m2</t>
  </si>
  <si>
    <t>-1125537840</t>
  </si>
  <si>
    <t>75</t>
  </si>
  <si>
    <t>952901111</t>
  </si>
  <si>
    <t>Vyčištění budov bytové a občanské výstavby při výšce podlaží do 4 m</t>
  </si>
  <si>
    <t>-896888701</t>
  </si>
  <si>
    <t>76</t>
  </si>
  <si>
    <t>952902611</t>
  </si>
  <si>
    <t>Čištění budov vysátí prachu z ostatních ploch</t>
  </si>
  <si>
    <t>320476935</t>
  </si>
  <si>
    <t>77</t>
  </si>
  <si>
    <t>962031132</t>
  </si>
  <si>
    <t>Bourání příček z cihel pálených na MVC tl do 100 mm</t>
  </si>
  <si>
    <t>92210046</t>
  </si>
  <si>
    <t>"D01, D02"</t>
  </si>
  <si>
    <t>3,1*(2,97+2,8+2,749+0,1+3+3+2,1+3,5+5,4)</t>
  </si>
  <si>
    <t>3,1*(3+0,1+2,5+0,4+1,75+3-0,91+0,4+0,9+2,1+5+1,824)</t>
  </si>
  <si>
    <t>2,1*0,3</t>
  </si>
  <si>
    <t>78</t>
  </si>
  <si>
    <t>962031133</t>
  </si>
  <si>
    <t>Bourání příček z cihel pálených na MVC tl do 150 mm</t>
  </si>
  <si>
    <t>1041196649</t>
  </si>
  <si>
    <t>3,1*(4,85+0,15+0,9+1,65+0,15)</t>
  </si>
  <si>
    <t>3,1*5,399</t>
  </si>
  <si>
    <t>79</t>
  </si>
  <si>
    <t>963051118</t>
  </si>
  <si>
    <t>Bourání střešního keramického panelu (pro osazení rámu VZT jednotky)</t>
  </si>
  <si>
    <t>-855846312</t>
  </si>
  <si>
    <t>"D05, D11"</t>
  </si>
  <si>
    <t>0,12*3*2,5</t>
  </si>
  <si>
    <t>80</t>
  </si>
  <si>
    <t>963051119</t>
  </si>
  <si>
    <t>Bourání ŽB panelu 1280x250x4600 mm jeřábovou technikou</t>
  </si>
  <si>
    <t>kpl</t>
  </si>
  <si>
    <t>1973256688</t>
  </si>
  <si>
    <t>"D11, D05"</t>
  </si>
  <si>
    <t>"vybourání stropního panelu"</t>
  </si>
  <si>
    <t>81</t>
  </si>
  <si>
    <t>964073211</t>
  </si>
  <si>
    <t>Vybourání válcovaných nosníků ze zdiva cihelného dl do 4 m hmotnosti 10 kg/m</t>
  </si>
  <si>
    <t>-716325630</t>
  </si>
  <si>
    <t>"ozn.L"</t>
  </si>
  <si>
    <t>(1,42+7*1,8)*5/1000</t>
  </si>
  <si>
    <t>82</t>
  </si>
  <si>
    <t>965042241</t>
  </si>
  <si>
    <t>Bourání podkladů pod dlažby nebo mazanin betonových nebo z litého asfaltu tl přes 100 mm pl pře 4 m2</t>
  </si>
  <si>
    <t>-1668777661</t>
  </si>
  <si>
    <t>"ozn.A"</t>
  </si>
  <si>
    <t>0,15*(19,3+17,44+16,58+16,26+61,58+1,49+37,54+2,98+2,61+10,04+10,72+19,47)</t>
  </si>
  <si>
    <t xml:space="preserve">"ozn E" </t>
  </si>
  <si>
    <t>0,15*(11,82+10,74+8,75)</t>
  </si>
  <si>
    <t>83</t>
  </si>
  <si>
    <t>965043441</t>
  </si>
  <si>
    <t>Bourání podkladů pod dlažby betonových s potěrem nebo teracem tl do 150 mm pl přes 4 m2</t>
  </si>
  <si>
    <t>-1232460297</t>
  </si>
  <si>
    <t>0,15*13,14</t>
  </si>
  <si>
    <t>84</t>
  </si>
  <si>
    <t>965046111</t>
  </si>
  <si>
    <t>Broušení stávajících betonových podlah úběr do 3 mm</t>
  </si>
  <si>
    <t>-517288210</t>
  </si>
  <si>
    <t>"ozn.F"</t>
  </si>
  <si>
    <t>100,14</t>
  </si>
  <si>
    <t>85</t>
  </si>
  <si>
    <t>965046119</t>
  </si>
  <si>
    <t>Příplatek k broušení stávajících betonových podlah za každý další 1 mm úběru</t>
  </si>
  <si>
    <t>228551760</t>
  </si>
  <si>
    <t>86</t>
  </si>
  <si>
    <t>965049112</t>
  </si>
  <si>
    <t>Příplatek k bourání betonových mazanin za bourání mazanin se svařovanou sítí tl přes 100 mm</t>
  </si>
  <si>
    <t>-1761259908</t>
  </si>
  <si>
    <t>37,099+1,971</t>
  </si>
  <si>
    <t>87</t>
  </si>
  <si>
    <t>965081213</t>
  </si>
  <si>
    <t>Bourání podlah z dlaždic keramických nebo xylolitových tl do 10 mm plochy přes 1 m2</t>
  </si>
  <si>
    <t>-1607012121</t>
  </si>
  <si>
    <t>19,3+17,44+16,58+16,26+61,58+1,49+37,54+2,98+2,61+10,04+10,72+19,47</t>
  </si>
  <si>
    <t>88</t>
  </si>
  <si>
    <t>965081611</t>
  </si>
  <si>
    <t>Odsekání soklíků rovných</t>
  </si>
  <si>
    <t>697324815</t>
  </si>
  <si>
    <t>2*(2,97+5,92+2,8+5,92+2,77+5,92+2*3+2*3,72)</t>
  </si>
  <si>
    <t>89</t>
  </si>
  <si>
    <t>967031132</t>
  </si>
  <si>
    <t>Přisekání rovných ostění v cihelném zdivu na MV nebo MVC</t>
  </si>
  <si>
    <t>-1239168239</t>
  </si>
  <si>
    <t>0,37*2*0,8</t>
  </si>
  <si>
    <t>0,15*2*2,15</t>
  </si>
  <si>
    <t>0,1*(2*2,15+2*1,35)</t>
  </si>
  <si>
    <t>90</t>
  </si>
  <si>
    <t>968072455</t>
  </si>
  <si>
    <t>Vybourání kovových dveřních zárubní pl do 2 m2</t>
  </si>
  <si>
    <t>-1071608321</t>
  </si>
  <si>
    <t>"ozn B"</t>
  </si>
  <si>
    <t>10*0,9*1,97+0,8*1,97+0,7*1,97</t>
  </si>
  <si>
    <t>91</t>
  </si>
  <si>
    <t>968072456</t>
  </si>
  <si>
    <t>Vybourání kovových dveřních zárubní pl přes 2 m2</t>
  </si>
  <si>
    <t>1599952119</t>
  </si>
  <si>
    <t>"ozn.B"</t>
  </si>
  <si>
    <t>2*1,8*2,1</t>
  </si>
  <si>
    <t>"Al vchodové dveře"</t>
  </si>
  <si>
    <t>2,1*3</t>
  </si>
  <si>
    <t>92</t>
  </si>
  <si>
    <t>971033331</t>
  </si>
  <si>
    <t>Vybourání otvorů ve zdivu cihelném pl do 0,09 m2 na MVC nebo MV tl do 150 mm</t>
  </si>
  <si>
    <t>768361664</t>
  </si>
  <si>
    <t>"pro VZT"</t>
  </si>
  <si>
    <t>"260/260" 2</t>
  </si>
  <si>
    <t>"pro ZTI"</t>
  </si>
  <si>
    <t>"300/150" 2+2</t>
  </si>
  <si>
    <t>"200/150" 1</t>
  </si>
  <si>
    <t>93</t>
  </si>
  <si>
    <t>971033431</t>
  </si>
  <si>
    <t>Vybourání otvorů ve zdivu cihelném pl do 0,25 m2 na MVC nebo MV tl do 150 mm</t>
  </si>
  <si>
    <t>-1746327504</t>
  </si>
  <si>
    <t>"600/350" 1</t>
  </si>
  <si>
    <t>"510/330" 2</t>
  </si>
  <si>
    <t>94</t>
  </si>
  <si>
    <t>971033451</t>
  </si>
  <si>
    <t>Vybourání otvorů ve zdivu cihelném pl do 0,25 m2 na MVC nebo MV tl do 450 mm</t>
  </si>
  <si>
    <t>-1923785206</t>
  </si>
  <si>
    <t>"TZ - přístup do potrubního kanálu pod m.č. 1.18"</t>
  </si>
  <si>
    <t>95</t>
  </si>
  <si>
    <t>971035561</t>
  </si>
  <si>
    <t>Vybourání otvorů ve zdivu cihelném pl do 1 m2 na MC tl do 600 mm</t>
  </si>
  <si>
    <t>1163737791</t>
  </si>
  <si>
    <t>0,37*1,2*0,8</t>
  </si>
  <si>
    <t>96</t>
  </si>
  <si>
    <t>971038331</t>
  </si>
  <si>
    <t>Vybourání otvorů ve zdivu z dutých tvárnic nebo příčkovek pl do 0,09 m2 tl do 150 mm</t>
  </si>
  <si>
    <t>911089323</t>
  </si>
  <si>
    <t>97</t>
  </si>
  <si>
    <t>971038621</t>
  </si>
  <si>
    <t>Vybourání otvorů ve zdivu z dutých tvárnic nebo příčkovek pl do 4 m2 tl do 100 mm</t>
  </si>
  <si>
    <t>458307536</t>
  </si>
  <si>
    <t>0,98*2,15</t>
  </si>
  <si>
    <t>1,12*1,35</t>
  </si>
  <si>
    <t>98</t>
  </si>
  <si>
    <t>971038631</t>
  </si>
  <si>
    <t>Vybourání otvorů ve zdivu z dutých tvárnic nebo příčkovek pl do 4 m2 tl do 150 mm</t>
  </si>
  <si>
    <t>762039313</t>
  </si>
  <si>
    <t>99</t>
  </si>
  <si>
    <t>972054341R</t>
  </si>
  <si>
    <t>Vybourání otvorů do kanálu pod podlahou</t>
  </si>
  <si>
    <t>222949987</t>
  </si>
  <si>
    <t>"ozn.N"</t>
  </si>
  <si>
    <t>100</t>
  </si>
  <si>
    <t>973031812</t>
  </si>
  <si>
    <t>Vysekání kapes ve zdivu cihelném na MV nebo MVC pro zavázání příček tl do 100 mm</t>
  </si>
  <si>
    <t>1753434499</t>
  </si>
  <si>
    <t>3,1*8</t>
  </si>
  <si>
    <t>101</t>
  </si>
  <si>
    <t>973031813</t>
  </si>
  <si>
    <t>Vysekání kapes ve zdivu cihelném na MV nebo MVC pro zavázání příček tl do 150 mm</t>
  </si>
  <si>
    <t>-1266805816</t>
  </si>
  <si>
    <t>102</t>
  </si>
  <si>
    <t>974031264</t>
  </si>
  <si>
    <t>Vysekání rýh ve zdivu cihelném u stropu hl do 150 mm š do 150 mm</t>
  </si>
  <si>
    <t>-1072896411</t>
  </si>
  <si>
    <t>"pro rozvody ZTI, UT"</t>
  </si>
  <si>
    <t>180</t>
  </si>
  <si>
    <t>103</t>
  </si>
  <si>
    <t>974031664</t>
  </si>
  <si>
    <t>Vysekání rýh ve zdivu cihelném pro vtahování nosníků hl do 150 mm v do 150 mm</t>
  </si>
  <si>
    <t>-734399038</t>
  </si>
  <si>
    <t>"D01 pro překlad P5"</t>
  </si>
  <si>
    <t>3*1,6</t>
  </si>
  <si>
    <t>"D03 pro překlady P1 a P4"</t>
  </si>
  <si>
    <t>2*1,2+3*1,5</t>
  </si>
  <si>
    <t>104</t>
  </si>
  <si>
    <t>974042532</t>
  </si>
  <si>
    <t>Vysekání rýh v dlažbě betonové nebo jiné monolitické hl do 50 mm š do 70 mm</t>
  </si>
  <si>
    <t>-825883705</t>
  </si>
  <si>
    <t>"ozn.M"</t>
  </si>
  <si>
    <t>2,25</t>
  </si>
  <si>
    <t>105</t>
  </si>
  <si>
    <t>974042564</t>
  </si>
  <si>
    <t>Vysekání rýh v dlažbě betonové nebo jiné monolitické hl do 150 mm š do 150 mm</t>
  </si>
  <si>
    <t>567572157</t>
  </si>
  <si>
    <t>8,75+4,2</t>
  </si>
  <si>
    <t xml:space="preserve">"pro osazení dveří Z4" </t>
  </si>
  <si>
    <t>1,9</t>
  </si>
  <si>
    <t>106</t>
  </si>
  <si>
    <t>974042568</t>
  </si>
  <si>
    <t>Vysekání rýh v dlažbě betonové nebo jiné monolitické hl do 150 mm š do 550 mm</t>
  </si>
  <si>
    <t>40073928</t>
  </si>
  <si>
    <t>"pro ležatou kanalizaci v podkladním betonu"</t>
  </si>
  <si>
    <t>107</t>
  </si>
  <si>
    <t>976085311</t>
  </si>
  <si>
    <t>Vybourání kanalizačních rámů včetně poklopů nebo mříží pl do 0,6 m2</t>
  </si>
  <si>
    <t>-1793679937</t>
  </si>
  <si>
    <t>"d01"</t>
  </si>
  <si>
    <t>108</t>
  </si>
  <si>
    <t>977151121</t>
  </si>
  <si>
    <t>Jádrové vrty diamantovými korunkami do D 120 mm do stavebních materiálů</t>
  </si>
  <si>
    <t>1788889998</t>
  </si>
  <si>
    <t>"D03 pro VZT"</t>
  </si>
  <si>
    <t>0,15+0,37</t>
  </si>
  <si>
    <t>109</t>
  </si>
  <si>
    <t>977151124</t>
  </si>
  <si>
    <t>Jádrové vrty diamantovými korunkami do D 180 mm do stavebních materiálů</t>
  </si>
  <si>
    <t>-322919971</t>
  </si>
  <si>
    <t>0,13+0,15*2+0,1*2</t>
  </si>
  <si>
    <t>110</t>
  </si>
  <si>
    <t>977151126</t>
  </si>
  <si>
    <t>Jádrové vrty diamantovými korunkami do D 225 mm do stavebních materiálů</t>
  </si>
  <si>
    <t>1234155973</t>
  </si>
  <si>
    <t>"D03 pro VZT pr. 220 mm"</t>
  </si>
  <si>
    <t>0,15</t>
  </si>
  <si>
    <t>111</t>
  </si>
  <si>
    <t>977151128</t>
  </si>
  <si>
    <t>Jádrové vrty diamantovými korunkami do D 300 mm do stavebních materiálů</t>
  </si>
  <si>
    <t>-118487692</t>
  </si>
  <si>
    <t>0,1</t>
  </si>
  <si>
    <t>112</t>
  </si>
  <si>
    <t>977151131</t>
  </si>
  <si>
    <t>Jádrové vrty diamantovými korunkami do D 400 mm do stavebních materiálů</t>
  </si>
  <si>
    <t>-114106919</t>
  </si>
  <si>
    <t>113</t>
  </si>
  <si>
    <t>977151218</t>
  </si>
  <si>
    <t>Jádrové vrty dovrchní diamantovými korunkami do D 100 mm do stavebních materiálů</t>
  </si>
  <si>
    <t>1426641817</t>
  </si>
  <si>
    <t>"D05 pro ZTI"</t>
  </si>
  <si>
    <t>3*0,25+3*0,12</t>
  </si>
  <si>
    <t>114</t>
  </si>
  <si>
    <t>977151226</t>
  </si>
  <si>
    <t>Jádrové vrty dovrchní diamantovými korunkami do D 225 mm do stavebních materiálů</t>
  </si>
  <si>
    <t>283665540</t>
  </si>
  <si>
    <t>1*0,25+1*0,12</t>
  </si>
  <si>
    <t>115</t>
  </si>
  <si>
    <t>977151991</t>
  </si>
  <si>
    <t>Prostup střešní konstrukcí vč. zapravení (pro větrací potrubí ZTI, EL a VZT) - vč. příplatku za práci na střeše</t>
  </si>
  <si>
    <t>180093023</t>
  </si>
  <si>
    <t>116</t>
  </si>
  <si>
    <t>977312113</t>
  </si>
  <si>
    <t>Řezání stávajících betonových mazanin vyztužených hl do 150 mm</t>
  </si>
  <si>
    <t>-373034260</t>
  </si>
  <si>
    <t>2*(8,75+4,2)</t>
  </si>
  <si>
    <t>6*4*0,5</t>
  </si>
  <si>
    <t>2*2,25</t>
  </si>
  <si>
    <t>117</t>
  </si>
  <si>
    <t>978011141</t>
  </si>
  <si>
    <t>Otlučení (osekání) vnitřní vápenné nebo vápenocementové omítky stropů v rozsahu do 30 %</t>
  </si>
  <si>
    <t>2033953644</t>
  </si>
  <si>
    <t>365,96</t>
  </si>
  <si>
    <t>118</t>
  </si>
  <si>
    <t>978013191</t>
  </si>
  <si>
    <t>Otlučení (osekání) vnitřní vápenné nebo vápenocementové omítky stěn v rozsahu do 100 %</t>
  </si>
  <si>
    <t>-1077365077</t>
  </si>
  <si>
    <t>"1.01" 3*(2*2,22+2*5,92)</t>
  </si>
  <si>
    <t>"1.02" 3*(2*3,3+2*5,92)-2,7*0,9</t>
  </si>
  <si>
    <t>"1.03" 3*(2*2,97+2*5,92)-1,8*0,9</t>
  </si>
  <si>
    <t>"1.04" 3*(2*2,8+2*5,92)-2,7*0,9</t>
  </si>
  <si>
    <t>"1.05" 3*(2*2,77+2*5,92)-1,8*0,9</t>
  </si>
  <si>
    <t>"1.06" 3*(2*9,25+2*7,63+2*3,5+2*0,1+2*3+2*2,1)-3*2,7*2,1</t>
  </si>
  <si>
    <t>"1.07" 3*(2*0,9+2*1,65)</t>
  </si>
  <si>
    <t>"1.08" 1,8*(2*8,75+2*11,36)-4*2,7*(2,1-1,8-0,76)-2,4*(2,1-1,8-0,76)</t>
  </si>
  <si>
    <t>-3*2,7*(2,4-1,8-0,45)-2,4*(2,4-1,8-0,45)</t>
  </si>
  <si>
    <t>"1.09" 3*(2*(2,751+6,5+5,6+3,1)+2*(1,42+1,8))</t>
  </si>
  <si>
    <t>"1.10" 3*(2*2,75+4*1,1)</t>
  </si>
  <si>
    <t>"1.11" 3*(2*2,75+2*0,95)</t>
  </si>
  <si>
    <t>"1.12" 3*(2*3,2+2*3,72)-2,7*1,2</t>
  </si>
  <si>
    <t>"1.13" 3*(2*3+2*3,72)-3*2,1</t>
  </si>
  <si>
    <t>"1.14" 3*(2*2,5+2*3,72)-1,8*1,2</t>
  </si>
  <si>
    <t>"1.15" 3*(2*3+2*3,72)-2,7*1,2</t>
  </si>
  <si>
    <t>"1.16" 3*(2*3+2*3,72)-1,8*1,2</t>
  </si>
  <si>
    <t>"1.17" 2*(2*5,9+2*3,72+2*2,1)-2,7*2,4-2,1*2,1</t>
  </si>
  <si>
    <t>119</t>
  </si>
  <si>
    <t>978059511</t>
  </si>
  <si>
    <t>Odsekání a odebrání obkladů stěn z vnitřních obkládaček plochy do 1 m2</t>
  </si>
  <si>
    <t>-467033962</t>
  </si>
  <si>
    <t>"ozn.J"</t>
  </si>
  <si>
    <t>0,3*(4*2,7++3+1,8+0,9)</t>
  </si>
  <si>
    <t>120</t>
  </si>
  <si>
    <t>978059541</t>
  </si>
  <si>
    <t>Odsekání a odebrání obkladů stěn z vnitřních obkládaček plochy přes 1 m2</t>
  </si>
  <si>
    <t>677551488</t>
  </si>
  <si>
    <t>"1.02" 2*(2*3,3+2*5,92)</t>
  </si>
  <si>
    <t>"1.06" 2*(2*9,25+2*7,63+2*3,5+2*0,1+2*3+2*2,1)</t>
  </si>
  <si>
    <t>"1.07" 2*(2*0,9+2*1,65)</t>
  </si>
  <si>
    <t>"1.10" 2*(2*2,75+4*1,1)</t>
  </si>
  <si>
    <t>"1.11" 2*(2*2,75+2*0,95)</t>
  </si>
  <si>
    <t>"1.17" 2*(2*5,9+2*3,72+2*2,1)</t>
  </si>
  <si>
    <t>121</t>
  </si>
  <si>
    <t>979051121</t>
  </si>
  <si>
    <t>Očištění zámkových dlaždic se spárováním z kameniva těženého při překopech inženýrských sítí</t>
  </si>
  <si>
    <t>-1563337333</t>
  </si>
  <si>
    <t>997</t>
  </si>
  <si>
    <t>Přesun sutě</t>
  </si>
  <si>
    <t>122</t>
  </si>
  <si>
    <t>997013151</t>
  </si>
  <si>
    <t>Vnitrostaveništní doprava suti a vybouraných hmot pro budovy v do 6 m s omezením mechanizace</t>
  </si>
  <si>
    <t>-863857455</t>
  </si>
  <si>
    <t>123</t>
  </si>
  <si>
    <t>997013501</t>
  </si>
  <si>
    <t>Odvoz suti a vybouraných hmot na skládku nebo meziskládku do 1 km se složením</t>
  </si>
  <si>
    <t>-420710321</t>
  </si>
  <si>
    <t>124</t>
  </si>
  <si>
    <t>997013509</t>
  </si>
  <si>
    <t>Příplatek k odvozu suti a vybouraných hmot na skládku ZKD 1 km přes 1 km</t>
  </si>
  <si>
    <t>-305549168</t>
  </si>
  <si>
    <t>221,114*15 'Přepočtené koeficientem množství</t>
  </si>
  <si>
    <t>125</t>
  </si>
  <si>
    <t>997013814</t>
  </si>
  <si>
    <t>Poplatek za uložení na skládce (skládkovné) stavebního odpadu izolací (lepenka)</t>
  </si>
  <si>
    <t>-1049844438</t>
  </si>
  <si>
    <t>126</t>
  </si>
  <si>
    <t>997013831</t>
  </si>
  <si>
    <t>Poplatek za uložení na skládce (skládkovné) stavebního odpadu směsného kód odpadu 170 904</t>
  </si>
  <si>
    <t>1357849198</t>
  </si>
  <si>
    <t>221,019-1,5</t>
  </si>
  <si>
    <t>998</t>
  </si>
  <si>
    <t>Přesun hmot</t>
  </si>
  <si>
    <t>127</t>
  </si>
  <si>
    <t>998018001</t>
  </si>
  <si>
    <t>Přesun hmot ruční pro budovy v do 6 m</t>
  </si>
  <si>
    <t>-1533038265</t>
  </si>
  <si>
    <t>PSV</t>
  </si>
  <si>
    <t>Práce a dodávky PSV</t>
  </si>
  <si>
    <t>711</t>
  </si>
  <si>
    <t>Izolace proti vodě, vlhkosti a plynům</t>
  </si>
  <si>
    <t>128</t>
  </si>
  <si>
    <t>711131811</t>
  </si>
  <si>
    <t>Odstranění izolace proti zemní vlhkosti vodorovné</t>
  </si>
  <si>
    <t>1017317597</t>
  </si>
  <si>
    <t>365,96-5,36-166,04</t>
  </si>
  <si>
    <t>0,1*(2,97+2,8+2,749+0,1+3+3+2,1+3,5+5,4)</t>
  </si>
  <si>
    <t>0,1*(3+0,1+2,5+0,4+1,75+3-0,91+0,4+0,9+2,1+5)</t>
  </si>
  <si>
    <t>0,15*(4,85+0,15+0,9+1,65+0,15+5,399)</t>
  </si>
  <si>
    <t>129</t>
  </si>
  <si>
    <t>711111001</t>
  </si>
  <si>
    <t>Provedení izolace proti zemní vlhkosti vodorovné za studena nátěrem penetračním</t>
  </si>
  <si>
    <t>-1149290462</t>
  </si>
  <si>
    <t>(2,75+0,449+0,15+10,54+0,1+3,96+0,1)*11,36</t>
  </si>
  <si>
    <t>130</t>
  </si>
  <si>
    <t>11163150</t>
  </si>
  <si>
    <t>lak asfaltový penetrační</t>
  </si>
  <si>
    <t>2101278420</t>
  </si>
  <si>
    <t>P</t>
  </si>
  <si>
    <t>Poznámka k položce:
Spotřeba 0,3-0,4kg/m2</t>
  </si>
  <si>
    <t>205,037*0,0005 'Přepočtené koeficientem množství</t>
  </si>
  <si>
    <t>131</t>
  </si>
  <si>
    <t>711141559</t>
  </si>
  <si>
    <t>Provedení izolace proti zemní vlhkosti pásy přitavením vodorovné NAIP</t>
  </si>
  <si>
    <t>-1087337939</t>
  </si>
  <si>
    <t>132</t>
  </si>
  <si>
    <t>6283315R</t>
  </si>
  <si>
    <t>pás asfaltový nosná vložka AL folie + skelná rohož tl. 3,5 mm</t>
  </si>
  <si>
    <t>-714239563</t>
  </si>
  <si>
    <t>205,037*1,15 'Přepočtené koeficientem množství</t>
  </si>
  <si>
    <t>133</t>
  </si>
  <si>
    <t>711141999</t>
  </si>
  <si>
    <t>Napojení nové hydroizolace na stávající pod stávajícím zdivem</t>
  </si>
  <si>
    <t>-279268537</t>
  </si>
  <si>
    <t>134</t>
  </si>
  <si>
    <t>711193121</t>
  </si>
  <si>
    <t>Izolace proti vlhkosti na vodorovné ploše těsnicí hmotou minerální na bázi cementu a disperze dvousložková</t>
  </si>
  <si>
    <t>-1461737582</t>
  </si>
  <si>
    <t>"1.05, 1.10, 1.11, 1.16"</t>
  </si>
  <si>
    <t>41,9+3,04+2,67+10,72</t>
  </si>
  <si>
    <t>135</t>
  </si>
  <si>
    <t>711193131</t>
  </si>
  <si>
    <t>Izolace proti vlhkosti na svislé ploše těsnicí kaší minerální minerální na bázi cementu a disperze dvousložková</t>
  </si>
  <si>
    <t>1984771244</t>
  </si>
  <si>
    <t>"1.05" 0,3*(2*(3,07+2,55+0,15+3)+2*(2,749+3,171+3,75)-3*0,9)</t>
  </si>
  <si>
    <t>"1.10" 0,3*(2*2,75+4*1,1-0,7-2*0,6)</t>
  </si>
  <si>
    <t>"1.11" 2*(2*2,75+2*0,95-0,6)</t>
  </si>
  <si>
    <t>"1.16" 2,1*(2*3+2*3,58-2*0,9)</t>
  </si>
  <si>
    <t>136</t>
  </si>
  <si>
    <t>711193139</t>
  </si>
  <si>
    <t>Izolace proti vlhkosti - bandáž rohů</t>
  </si>
  <si>
    <t>-21769163</t>
  </si>
  <si>
    <t>"1.05" (2*(3,07+2,55+0,15+3)+2*(2,749+3,171+3,75)-3*0,9)</t>
  </si>
  <si>
    <t>"1.10" (2*2,75+4*1,1-0,7-2*0,6)</t>
  </si>
  <si>
    <t>"1.11" (2*2,75+2*0,95-0,6)</t>
  </si>
  <si>
    <t>"1.16" (2*3+2*3,58-2*0,9)</t>
  </si>
  <si>
    <t>137</t>
  </si>
  <si>
    <t>998711101</t>
  </si>
  <si>
    <t>Přesun hmot tonážní pro izolace proti vodě, vlhkosti a plynům v objektech výšky do 6 m</t>
  </si>
  <si>
    <t>-640644989</t>
  </si>
  <si>
    <t>712</t>
  </si>
  <si>
    <t>Povlakové krytiny</t>
  </si>
  <si>
    <t>138</t>
  </si>
  <si>
    <t>71201</t>
  </si>
  <si>
    <t>Rozkrytí stávající živičné střešní krytiny a konstrukce střechy (trámy, izolace) pro rám jednotky VZT</t>
  </si>
  <si>
    <t>1711027377</t>
  </si>
  <si>
    <t>3*2,5</t>
  </si>
  <si>
    <t>139</t>
  </si>
  <si>
    <t>71202</t>
  </si>
  <si>
    <t>Doplnění skladby střešní konstrukce vč. opracování protupujícího rámu - vč. dodávky živičné krytiny a izolace</t>
  </si>
  <si>
    <t>227246069</t>
  </si>
  <si>
    <t>140</t>
  </si>
  <si>
    <t>71203</t>
  </si>
  <si>
    <t>Doplnění skladby střešní konstrukce - vč. dodávky živičné krytiny a izolace tl. 350 mm</t>
  </si>
  <si>
    <t>-198720799</t>
  </si>
  <si>
    <t>"pozn.2, řez C"</t>
  </si>
  <si>
    <t>"krytina s přesahem 1m na stávající"</t>
  </si>
  <si>
    <t>6,6*3,3</t>
  </si>
  <si>
    <t>141</t>
  </si>
  <si>
    <t>998712101</t>
  </si>
  <si>
    <t>Přesun hmot tonážní tonážní pro krytiny povlakové v objektech v do 6 m</t>
  </si>
  <si>
    <t>-1035487456</t>
  </si>
  <si>
    <t>713</t>
  </si>
  <si>
    <t>Izolace tepelné</t>
  </si>
  <si>
    <t>142</t>
  </si>
  <si>
    <t>713121121</t>
  </si>
  <si>
    <t>Montáž izolace tepelné podlah volně kladenými rohožemi, pásy, dílci, deskami 2 vrstvy</t>
  </si>
  <si>
    <t>1159492096</t>
  </si>
  <si>
    <t>368,01-166,04-5,36</t>
  </si>
  <si>
    <t>143</t>
  </si>
  <si>
    <t>28375909</t>
  </si>
  <si>
    <t>deska EPS 150 pro trvalé zatížení v tlaku tl 50mm</t>
  </si>
  <si>
    <t>-52096420</t>
  </si>
  <si>
    <t>196,61*2,04 'Přepočtené koeficientem množství</t>
  </si>
  <si>
    <t>144</t>
  </si>
  <si>
    <t>713191133</t>
  </si>
  <si>
    <t>Montáž izolace tepelné podlah, stropů vrchem nebo střech překrytí fólií s přelepeným spojem</t>
  </si>
  <si>
    <t>1231848596</t>
  </si>
  <si>
    <t>145</t>
  </si>
  <si>
    <t>590542</t>
  </si>
  <si>
    <t>fólie PE separační</t>
  </si>
  <si>
    <t>23757636</t>
  </si>
  <si>
    <t>196,61*1,1 'Přepočtené koeficientem množství</t>
  </si>
  <si>
    <t>146</t>
  </si>
  <si>
    <t>998713101</t>
  </si>
  <si>
    <t>Přesun hmot tonážní pro izolace tepelné v objektech v do 6 m</t>
  </si>
  <si>
    <t>2024850557</t>
  </si>
  <si>
    <t>725</t>
  </si>
  <si>
    <t>Zdravotechnika - zařizovací předměty</t>
  </si>
  <si>
    <t>147</t>
  </si>
  <si>
    <t>72501</t>
  </si>
  <si>
    <t>D+M dávkovač na mýdlo (dle definice standardů)</t>
  </si>
  <si>
    <t>-1445204361</t>
  </si>
  <si>
    <t>148</t>
  </si>
  <si>
    <t>72502</t>
  </si>
  <si>
    <t>D+M držák toaletního papíru (dle definice standardů)</t>
  </si>
  <si>
    <t>1944506326</t>
  </si>
  <si>
    <t>149</t>
  </si>
  <si>
    <t>72503</t>
  </si>
  <si>
    <t>D+M zásobník na papírové ručníky (dle definice standardů)</t>
  </si>
  <si>
    <t>-1715054547</t>
  </si>
  <si>
    <t>150</t>
  </si>
  <si>
    <t>72504</t>
  </si>
  <si>
    <t>D+M věšák na stěnu (dle definice standardů)</t>
  </si>
  <si>
    <t>-1454866346</t>
  </si>
  <si>
    <t>151</t>
  </si>
  <si>
    <t>72505</t>
  </si>
  <si>
    <t>Demontáž stávajících prvků (7x držák na mýdlo, 4x zrcadlo, 2x držák na papírové ručníky, 2x věšák na oděvy)</t>
  </si>
  <si>
    <t>1343226109</t>
  </si>
  <si>
    <t>152</t>
  </si>
  <si>
    <t>72506</t>
  </si>
  <si>
    <t>Demontáž stávajících prvků - průtokový ohřívač vody</t>
  </si>
  <si>
    <t>293270848</t>
  </si>
  <si>
    <t>153</t>
  </si>
  <si>
    <t>998725101</t>
  </si>
  <si>
    <t>Přesun hmot tonážní pro zařizovací předměty v objektech v do 6 m</t>
  </si>
  <si>
    <t>1572593671</t>
  </si>
  <si>
    <t>763</t>
  </si>
  <si>
    <t>Konstrukce suché výstavby</t>
  </si>
  <si>
    <t>154</t>
  </si>
  <si>
    <t>763135101</t>
  </si>
  <si>
    <t>Montáž SDK kazetového podhledu z kazet 600x600 mm na zavěšenou viditelnou nosnou konstrukci</t>
  </si>
  <si>
    <t>1090028888</t>
  </si>
  <si>
    <t>"m.č. 1.09" 19,54</t>
  </si>
  <si>
    <t>155</t>
  </si>
  <si>
    <t>59030570</t>
  </si>
  <si>
    <t>podhled kazetový minerální, viditelný rastr, tl. 10 mm, 600 x 600 mm</t>
  </si>
  <si>
    <t>1262012459</t>
  </si>
  <si>
    <t>19,54*1,1 'Přepočtené koeficientem množství</t>
  </si>
  <si>
    <t>156</t>
  </si>
  <si>
    <t>76312149R</t>
  </si>
  <si>
    <t>SDK obklad chladícího boxu a agregátu</t>
  </si>
  <si>
    <t>486669539</t>
  </si>
  <si>
    <t>"technická zpráva"</t>
  </si>
  <si>
    <t>157</t>
  </si>
  <si>
    <t>763164511</t>
  </si>
  <si>
    <t>SDK obklad kovových kcí tvaru L š do 0,4 m desky 1xA 12,5</t>
  </si>
  <si>
    <t>362160584</t>
  </si>
  <si>
    <t>"pozn.7" 3</t>
  </si>
  <si>
    <t>158</t>
  </si>
  <si>
    <t>763164531</t>
  </si>
  <si>
    <t>SDK obklad kovových kcí tvaru L š do 0,8 m desky 1xA 12,5</t>
  </si>
  <si>
    <t>980565088</t>
  </si>
  <si>
    <t>"D03 - zakrytí motoru rolety - kastlík 300/300 mm"</t>
  </si>
  <si>
    <t>4,949+1,12</t>
  </si>
  <si>
    <t>159</t>
  </si>
  <si>
    <t>763164561</t>
  </si>
  <si>
    <t>SDK obklad kovových kcí tvaru L š přes 0,8 m desky 1xH2 12,5</t>
  </si>
  <si>
    <t>-613260973</t>
  </si>
  <si>
    <t>"D03 v m.č. 1.06 pro VZT"</t>
  </si>
  <si>
    <t>1,5*5,78</t>
  </si>
  <si>
    <t>"D03 v m.č. 1.05 zákryt větracího stropu"</t>
  </si>
  <si>
    <t>1,39+4,311+2,749</t>
  </si>
  <si>
    <t>160</t>
  </si>
  <si>
    <t>998763301</t>
  </si>
  <si>
    <t>Přesun hmot tonážní pro sádrokartonové konstrukce v objektech v do 6 m</t>
  </si>
  <si>
    <t>-1072709912</t>
  </si>
  <si>
    <t>764</t>
  </si>
  <si>
    <t>Konstrukce klempířské</t>
  </si>
  <si>
    <t>161</t>
  </si>
  <si>
    <t>764216605</t>
  </si>
  <si>
    <t>Oplechování rovných parapetů mechanicky kotvené z Pz s povrchovou úpravou rš 400 mm</t>
  </si>
  <si>
    <t>1535234593</t>
  </si>
  <si>
    <t>"D03, pro okno PV1"</t>
  </si>
  <si>
    <t>1,2</t>
  </si>
  <si>
    <t>162</t>
  </si>
  <si>
    <t>998764101</t>
  </si>
  <si>
    <t>Přesun hmot tonážní pro konstrukce klempířské v objektech v do 6 m</t>
  </si>
  <si>
    <t>1907083875</t>
  </si>
  <si>
    <t>766</t>
  </si>
  <si>
    <t>Konstrukce truhlářské</t>
  </si>
  <si>
    <t>163</t>
  </si>
  <si>
    <t>766411821</t>
  </si>
  <si>
    <t>Demontáž truhlářského obložení stěn z palubek</t>
  </si>
  <si>
    <t>-146968902</t>
  </si>
  <si>
    <t>"ozn.H"</t>
  </si>
  <si>
    <t>1,8*(11,36+0,48+0,85+0,1+0,6)</t>
  </si>
  <si>
    <t>0,76*(4*2,7+2,4)+0,45*(3*2,7+2,4)</t>
  </si>
  <si>
    <t>164</t>
  </si>
  <si>
    <t>7664418111</t>
  </si>
  <si>
    <t>Demontáž parapetních desek dřevěných nebo plastových šířky do 30 cm délky do 1,0 m</t>
  </si>
  <si>
    <t>1886145040</t>
  </si>
  <si>
    <t>7*2,7+2*2,4</t>
  </si>
  <si>
    <t>165</t>
  </si>
  <si>
    <t>766621712</t>
  </si>
  <si>
    <t xml:space="preserve">Montáž oken - okenní sklápěčky </t>
  </si>
  <si>
    <t>-922964420</t>
  </si>
  <si>
    <t>166</t>
  </si>
  <si>
    <t>54913110</t>
  </si>
  <si>
    <t xml:space="preserve">kování - uzávěr ventilační okenní pákový </t>
  </si>
  <si>
    <t>-1839262136</t>
  </si>
  <si>
    <t>167</t>
  </si>
  <si>
    <t>766622216</t>
  </si>
  <si>
    <t>Montáž plastových oken plochy do 1 m2 otevíravých s rámem do zdiva</t>
  </si>
  <si>
    <t>1846477807</t>
  </si>
  <si>
    <t>"D09"</t>
  </si>
  <si>
    <t>"PV1" 1</t>
  </si>
  <si>
    <t>168</t>
  </si>
  <si>
    <t>61144098R</t>
  </si>
  <si>
    <t>okno plastové jednokřídlové otvíravé a sklápěcí 120x80 cm, izolační 2sklo, Uw=1,1W/km2</t>
  </si>
  <si>
    <t>730455490</t>
  </si>
  <si>
    <t>169</t>
  </si>
  <si>
    <t>766629413</t>
  </si>
  <si>
    <t>Příplatek k montáži oken rovné ostění fólie připojovací spára do 35 mm</t>
  </si>
  <si>
    <t>1390676987</t>
  </si>
  <si>
    <t>"PV1 vnitřní parotěsná páska" 2*1,2+2*0,8</t>
  </si>
  <si>
    <t>170</t>
  </si>
  <si>
    <t>766660001</t>
  </si>
  <si>
    <t>Montáž dveřních křídel otvíravých 1křídlových š do 0,8 m do ocelové zárubně</t>
  </si>
  <si>
    <t>1945113164</t>
  </si>
  <si>
    <t>"dveře D04-D08"</t>
  </si>
  <si>
    <t>1+1+2+4</t>
  </si>
  <si>
    <t>171</t>
  </si>
  <si>
    <t>61162851</t>
  </si>
  <si>
    <t>dveře vnitřní foliované HPL plné 1křídlové 60x197 cm ozn. D06</t>
  </si>
  <si>
    <t>-2099321409</t>
  </si>
  <si>
    <t>172</t>
  </si>
  <si>
    <t>61162854</t>
  </si>
  <si>
    <t>dveře vnitřní foliované HPL plné 1křídlové 70x197 cm ozn. D05</t>
  </si>
  <si>
    <t>1654833245</t>
  </si>
  <si>
    <t>173</t>
  </si>
  <si>
    <t>61162857</t>
  </si>
  <si>
    <t>dveře vnitřní foliované HPL plné 1křídlové 80x197 cm ozn. D04, D08</t>
  </si>
  <si>
    <t>1849088656</t>
  </si>
  <si>
    <t>1+4</t>
  </si>
  <si>
    <t>174</t>
  </si>
  <si>
    <t>766660002</t>
  </si>
  <si>
    <t>Montáž dveřních křídel otvíravých 1křídlových š přes 0,8 m do ocelové zárubně</t>
  </si>
  <si>
    <t>-2011829071</t>
  </si>
  <si>
    <t>"dveře D01-D03"</t>
  </si>
  <si>
    <t>3+7+1</t>
  </si>
  <si>
    <t>175</t>
  </si>
  <si>
    <t>61162860</t>
  </si>
  <si>
    <t>dveře vnitřní foliované HPL plné 1křídlové 90x197 cm ozn. D01, D02</t>
  </si>
  <si>
    <t>-55846926</t>
  </si>
  <si>
    <t>3+7</t>
  </si>
  <si>
    <t>176</t>
  </si>
  <si>
    <t>61162863</t>
  </si>
  <si>
    <t>dveře vnitřní foliované HPL plné 1křídlové 110x197 cm ozn. D03</t>
  </si>
  <si>
    <t>-1061955503</t>
  </si>
  <si>
    <t>177</t>
  </si>
  <si>
    <t>766666009</t>
  </si>
  <si>
    <t>Polep dveří - označení čísly</t>
  </si>
  <si>
    <t>1007792224</t>
  </si>
  <si>
    <t>178</t>
  </si>
  <si>
    <t>766660461</t>
  </si>
  <si>
    <t>Montáž vchodových dveří 2křídlových s nadsvětlíkem do zdiva</t>
  </si>
  <si>
    <t>805312315</t>
  </si>
  <si>
    <t>"PV2" 1</t>
  </si>
  <si>
    <t>179</t>
  </si>
  <si>
    <t>61144169</t>
  </si>
  <si>
    <t>dveře plastové vchodové 2řídlové otvíravé s pevným nadvětlíkem, izolační 2sklo, bezpečnostní kování, klika/klika, vložka, zvýrazňující pásky, Ud=1,2W/Km2</t>
  </si>
  <si>
    <t>-363879991</t>
  </si>
  <si>
    <t>766660717</t>
  </si>
  <si>
    <t xml:space="preserve">Montáž dveřních křídel samozavírače </t>
  </si>
  <si>
    <t>128461955</t>
  </si>
  <si>
    <t>181</t>
  </si>
  <si>
    <t>54917266</t>
  </si>
  <si>
    <t xml:space="preserve">samozavírač dveří hydraulický </t>
  </si>
  <si>
    <t>-1660721280</t>
  </si>
  <si>
    <t>182</t>
  </si>
  <si>
    <t>766660722</t>
  </si>
  <si>
    <t>Montáž dveřního kování klika/klika + cylindrická vložka</t>
  </si>
  <si>
    <t>-153423419</t>
  </si>
  <si>
    <t xml:space="preserve">"D07" </t>
  </si>
  <si>
    <t>3+7+1+1+1+2+4</t>
  </si>
  <si>
    <t>183</t>
  </si>
  <si>
    <t>54964110</t>
  </si>
  <si>
    <t>vložka zámková cylindrická oboustranná</t>
  </si>
  <si>
    <t>-901256309</t>
  </si>
  <si>
    <t>184</t>
  </si>
  <si>
    <t>54914622</t>
  </si>
  <si>
    <t xml:space="preserve">kování vrchní dveřní klika včetně štítu a montážního materiálu </t>
  </si>
  <si>
    <t>-1438661974</t>
  </si>
  <si>
    <t>185</t>
  </si>
  <si>
    <t>766666001</t>
  </si>
  <si>
    <t>D+M systém generálního klíče</t>
  </si>
  <si>
    <t>1796492174</t>
  </si>
  <si>
    <t>186</t>
  </si>
  <si>
    <t>766691914</t>
  </si>
  <si>
    <t>Vyvěšení nebo zavěšení dřevěných křídel dveří pl do 2 m2</t>
  </si>
  <si>
    <t>-101485467</t>
  </si>
  <si>
    <t>"ozn.B" 14</t>
  </si>
  <si>
    <t>"ozn.C" 8</t>
  </si>
  <si>
    <t>187</t>
  </si>
  <si>
    <t>766694122</t>
  </si>
  <si>
    <t>Montáž parapetních dřevěných nebo plastových šířky přes 30 cm délky do 1,6 m</t>
  </si>
  <si>
    <t>1741560679</t>
  </si>
  <si>
    <t>188</t>
  </si>
  <si>
    <t>60794105</t>
  </si>
  <si>
    <t>deska parapetní dřevotřísková vnitřní 0,4 x 1 m</t>
  </si>
  <si>
    <t>-263052000</t>
  </si>
  <si>
    <t>189</t>
  </si>
  <si>
    <t>998766101</t>
  </si>
  <si>
    <t>Přesun hmot tonážní pro konstrukce truhlářské v objektech v do 6 m</t>
  </si>
  <si>
    <t>-725224772</t>
  </si>
  <si>
    <t>767</t>
  </si>
  <si>
    <t>Konstrukce zámečnické</t>
  </si>
  <si>
    <t>190</t>
  </si>
  <si>
    <t>76701</t>
  </si>
  <si>
    <t>D+M Z1 ocelová konstrukce pro VZT jednotku vč. povrchové úpravy vč. montážních a zvedacích prostředků - doprava kce jeřábem na střechu(provedení dle v.č. D10)</t>
  </si>
  <si>
    <t>606041735</t>
  </si>
  <si>
    <t>"cena vč. dílenské dokumentace"</t>
  </si>
  <si>
    <t>191</t>
  </si>
  <si>
    <t>76702</t>
  </si>
  <si>
    <t>D+M Z2 rolovací mříž z hliníkových lamel vč. kastlíku a vodících lišt 1120x1750 mm (provedení dle v.č. D10)</t>
  </si>
  <si>
    <t>1720701233</t>
  </si>
  <si>
    <t>192</t>
  </si>
  <si>
    <t>76703</t>
  </si>
  <si>
    <t>D+M Z3 rolovací mříž z hliníkových lamel vč. kastlíku a vodících lišt 5000x2100 mm (provedení dle v.č. D10)</t>
  </si>
  <si>
    <t>443390876</t>
  </si>
  <si>
    <t>193</t>
  </si>
  <si>
    <t>76704</t>
  </si>
  <si>
    <t>D+M Z4 vstupní hliníkové prosklené dveře s nadsvětlíkem 1900/2950 mm (provedení dle v.č. D10)</t>
  </si>
  <si>
    <t>-1573861998</t>
  </si>
  <si>
    <t>194</t>
  </si>
  <si>
    <t>998767101</t>
  </si>
  <si>
    <t>Přesun hmot tonážní pro zámečnické konstrukce v objektech v do 6 m</t>
  </si>
  <si>
    <t>698934660</t>
  </si>
  <si>
    <t>776</t>
  </si>
  <si>
    <t>Podlahy povlakové</t>
  </si>
  <si>
    <t>195</t>
  </si>
  <si>
    <t>776111311</t>
  </si>
  <si>
    <t>Vysátí podkladu povlakových podlah</t>
  </si>
  <si>
    <t>-1759265591</t>
  </si>
  <si>
    <t>196</t>
  </si>
  <si>
    <t>776121111</t>
  </si>
  <si>
    <t>Vodou ředitelná penetrace savého podkladu povlakových podlah ředěná v poměru 1:3</t>
  </si>
  <si>
    <t>1791443215</t>
  </si>
  <si>
    <t>197</t>
  </si>
  <si>
    <t>776141121</t>
  </si>
  <si>
    <t>Vyrovnání podkladu povlakových podlah stěrkou pevnosti 30 MPa tl 3 mm</t>
  </si>
  <si>
    <t>-1833465641</t>
  </si>
  <si>
    <t>368,01-4,5-5,36</t>
  </si>
  <si>
    <t>198</t>
  </si>
  <si>
    <t>776201811</t>
  </si>
  <si>
    <t>Demontáž lepených povlakových podlah bez podložky ručně</t>
  </si>
  <si>
    <t>-276339965</t>
  </si>
  <si>
    <t>11,82+10,74+8,75</t>
  </si>
  <si>
    <t>199</t>
  </si>
  <si>
    <t>776232111</t>
  </si>
  <si>
    <t>Lepení lamel a čtverců z vinylu 2-složkovým lepidlem</t>
  </si>
  <si>
    <t>796569227</t>
  </si>
  <si>
    <t>-226,57</t>
  </si>
  <si>
    <t>200</t>
  </si>
  <si>
    <t>2841228</t>
  </si>
  <si>
    <t>krytina podlahová homogenní tl. 2 mm, protiskluz R10 (dle definice standardů)</t>
  </si>
  <si>
    <t>2013113509</t>
  </si>
  <si>
    <t>358,15-226,57-58,33</t>
  </si>
  <si>
    <t>73,25*1,1 'Přepočtené koeficientem množství</t>
  </si>
  <si>
    <t>201</t>
  </si>
  <si>
    <t>2841228a</t>
  </si>
  <si>
    <t>krytina podlahová homogenní tl. 2 mm, protiskluz R12 (dle definice standardů)</t>
  </si>
  <si>
    <t>-1256603602</t>
  </si>
  <si>
    <t>58,33*1,1 'Přepočtené koeficientem množství</t>
  </si>
  <si>
    <t>202</t>
  </si>
  <si>
    <t>776223112</t>
  </si>
  <si>
    <t>Spoj povlakových podlahovin z PVC svařováním za studena</t>
  </si>
  <si>
    <t>118939455</t>
  </si>
  <si>
    <t>358,15*0,65</t>
  </si>
  <si>
    <t>203</t>
  </si>
  <si>
    <t>776251111</t>
  </si>
  <si>
    <t>Lepení pásů z přírodního linolea (marmolea) standardním lepidlem</t>
  </si>
  <si>
    <t>456601176</t>
  </si>
  <si>
    <t>"m.č. 1.08, 1.09, 1.09a, 1.12, 1.13, 1.15"</t>
  </si>
  <si>
    <t>166,04+19,54+10,14+11,82+8,69+10,34</t>
  </si>
  <si>
    <t>204</t>
  </si>
  <si>
    <t>28411069</t>
  </si>
  <si>
    <t>linoleum přírodní, tl. 2,50 mm - dle definice standardů</t>
  </si>
  <si>
    <t>-1921852351</t>
  </si>
  <si>
    <t>226,57*1,1 'Přepočtené koeficientem množství</t>
  </si>
  <si>
    <t>205</t>
  </si>
  <si>
    <t>776410811</t>
  </si>
  <si>
    <t>Odstranění soklíků a lišt pryžových nebo plastových</t>
  </si>
  <si>
    <t>-1783938169</t>
  </si>
  <si>
    <t>2*(3,2+3+2,5+6*3,72)</t>
  </si>
  <si>
    <t>2*(8,75+11,36)</t>
  </si>
  <si>
    <t>206</t>
  </si>
  <si>
    <t>776411119</t>
  </si>
  <si>
    <t>Montáž obvodových fabionů</t>
  </si>
  <si>
    <t>-1121954986</t>
  </si>
  <si>
    <t>"fabion do v. 70 mm ve spojení s obkladem - s čepovým těsněním"</t>
  </si>
  <si>
    <t>"1.01" 2*2,22+2*5,92-0,9</t>
  </si>
  <si>
    <t>"1.02" 2*3,3+2*2,75-2*0,9</t>
  </si>
  <si>
    <t>"1.03" 2*3,3+2*3,02-2*0,9</t>
  </si>
  <si>
    <t>"1.04" 2*2,97+2*3,021-2*0,9</t>
  </si>
  <si>
    <t>"1.05" 2*(3,07+2,55+0,15+3)+2*(2,749+3,171+3,75)-3*0,9</t>
  </si>
  <si>
    <t>"1.06" 2*3,45+2*5,78-4,949+2*0,08-2*0,9</t>
  </si>
  <si>
    <t>"1.10" 2*2,75+4*1,1-0,7-2*0,6</t>
  </si>
  <si>
    <t>"1.11" 2*2,75+2*0,95-0,6</t>
  </si>
  <si>
    <t>"1.13a" 2*(1,17+0,1+1,25+1,25-0,15)+2*1,556-0,8</t>
  </si>
  <si>
    <t>"1.15" 1,5</t>
  </si>
  <si>
    <t>"1.16" 2*3+2*3,58-2*0,9</t>
  </si>
  <si>
    <t>"1.17" 2*3,96+2*1,8-3*0,9</t>
  </si>
  <si>
    <t>Mezisoučet</t>
  </si>
  <si>
    <t>"fabion do v. 150 mm ve spojení se stěnou s omítkou - s čepovým těsněním"</t>
  </si>
  <si>
    <t>"1.08" 2*14,75+2*11,36+4*0,155+2*0,135+2*0,4-2,25-1,8-0,9</t>
  </si>
  <si>
    <t>"1.09" 2*10,54+2*1,8-1,1-3*0,9-3*0,8</t>
  </si>
  <si>
    <t>"1.09a" 2*2,75+2*0,499+2*3,32-1,1-0,9-0,7-1,6</t>
  </si>
  <si>
    <t>"1.12" 2*3,2+2*3,72-0,6-0,9</t>
  </si>
  <si>
    <t>"1.13" 2*3+2*3,72-0,8</t>
  </si>
  <si>
    <t>"1.14" 2*2,5+2*1,824-0,8</t>
  </si>
  <si>
    <t>"1.15" 2*3+2*3,72-0,8</t>
  </si>
  <si>
    <t>207</t>
  </si>
  <si>
    <t>284991</t>
  </si>
  <si>
    <t>fabion 38mm s čepovým těsněním ve spojení s obkladem</t>
  </si>
  <si>
    <t>-788021465</t>
  </si>
  <si>
    <t>138,785*1,05 'Přepočtené koeficientem množství</t>
  </si>
  <si>
    <t>208</t>
  </si>
  <si>
    <t>284992</t>
  </si>
  <si>
    <t>fabion 38mm s čepovým těsněním ve spojení se stěnou s omítkou</t>
  </si>
  <si>
    <t>587395769</t>
  </si>
  <si>
    <t>121,746*1,05 'Přepočtené koeficientem množství</t>
  </si>
  <si>
    <t>209</t>
  </si>
  <si>
    <t>776411120</t>
  </si>
  <si>
    <t>D+M obrubový žlab 38 mm</t>
  </si>
  <si>
    <t>-601772313</t>
  </si>
  <si>
    <t>210</t>
  </si>
  <si>
    <t>776421311</t>
  </si>
  <si>
    <t>Montáž přechodových samolepících lišt</t>
  </si>
  <si>
    <t>1858711801</t>
  </si>
  <si>
    <t>211</t>
  </si>
  <si>
    <t>5534311R</t>
  </si>
  <si>
    <t xml:space="preserve">profil přechodový Al </t>
  </si>
  <si>
    <t>-1165619645</t>
  </si>
  <si>
    <t>20*1,1 'Přepočtené koeficientem množství</t>
  </si>
  <si>
    <t>212</t>
  </si>
  <si>
    <t>776991121</t>
  </si>
  <si>
    <t>Základní čištění nově položených podlahovin vysátím a setřením vlhkým mopem</t>
  </si>
  <si>
    <t>-684268945</t>
  </si>
  <si>
    <t>213</t>
  </si>
  <si>
    <t>776991821</t>
  </si>
  <si>
    <t>Odstranění lepidla ručně z podlah</t>
  </si>
  <si>
    <t>182525200</t>
  </si>
  <si>
    <t>214</t>
  </si>
  <si>
    <t>998776101</t>
  </si>
  <si>
    <t>Přesun hmot tonážní pro podlahy povlakové v objektech v do 6 m</t>
  </si>
  <si>
    <t>-1998907510</t>
  </si>
  <si>
    <t>781</t>
  </si>
  <si>
    <t>Dokončovací práce - obklady</t>
  </si>
  <si>
    <t>215</t>
  </si>
  <si>
    <t>781414112</t>
  </si>
  <si>
    <t>Montáž obkladaček vnitřních pórovinových pravoúhlých do 25 ks/m2 lepených flexibilním lepidlem</t>
  </si>
  <si>
    <t>1740038786</t>
  </si>
  <si>
    <t>"1.01" 1,8*(2*2,22+2*5,92-0,9)</t>
  </si>
  <si>
    <t>"1.02" 1,8*(2*3,3+2*2,75-2*0,9)</t>
  </si>
  <si>
    <t>"1.03" 1,8*(2*3,3+2*3,02-2*0,9)</t>
  </si>
  <si>
    <t>"1.04" 1,8*(2*2,97+2*3,021-2*0,9)</t>
  </si>
  <si>
    <t>"1.05" 1,8*(2*(3,07+2,55+0,15+3)+2*(2,749+3,171+3,75)-3*0,9)</t>
  </si>
  <si>
    <t>"1.06" 2,44*(2*3,45+2*5,78-4,949+2*0,08)-2*0,9*2</t>
  </si>
  <si>
    <t>"1.10" 1,8*(2*2,75+4*1,1-0,7-2*0,6) "barva obkladu béžová světlá"</t>
  </si>
  <si>
    <t>"1.11" 2,1*(2*2,75+2*0,95)-0,6*2 "barva obkladu béžová světlá"</t>
  </si>
  <si>
    <t>"1.15" 1,8*1,5</t>
  </si>
  <si>
    <t>"1.16" 2,1*(2*3+2*3,58)-2*0,9*2</t>
  </si>
  <si>
    <t>"1.17" 1,8*(2*3,96+2*1,8-3*0,9)</t>
  </si>
  <si>
    <t>216</t>
  </si>
  <si>
    <t>59761071</t>
  </si>
  <si>
    <t>obkládačky keramické (matná bílá, v 1.10 a 1.11 červenohnědá) dle definice standardů</t>
  </si>
  <si>
    <t>-816372575</t>
  </si>
  <si>
    <t>263,891*1,1 'Přepočtené koeficientem množství</t>
  </si>
  <si>
    <t>217</t>
  </si>
  <si>
    <t>59761079</t>
  </si>
  <si>
    <t>obkládačky keramické (barva černá) dle definice standardů</t>
  </si>
  <si>
    <t>-1022189028</t>
  </si>
  <si>
    <t>"D06"</t>
  </si>
  <si>
    <t>2,5</t>
  </si>
  <si>
    <t>2,5*1,1 'Přepočtené koeficientem množství</t>
  </si>
  <si>
    <t>218</t>
  </si>
  <si>
    <t>781419197</t>
  </si>
  <si>
    <t>Příplatek k montáži obkladů vnitřních pórovinových za spárování silikonem</t>
  </si>
  <si>
    <t>-480659552</t>
  </si>
  <si>
    <t>"1.01" 2*2,22+2*5,92-0,9+4*1,8</t>
  </si>
  <si>
    <t>"1.02" 2*3,3+2*2,75-2*0,9+5*1,8</t>
  </si>
  <si>
    <t>"1.03" 2*3,3+2*3,02-2*0,9+4*1,8</t>
  </si>
  <si>
    <t>"1.04" 2*2,97+2*3,021-2*0,9+6*1,8</t>
  </si>
  <si>
    <t>"1.05" 2*(3,07+2,55+0,15+3)+2*(2,749+3,171+3,75)-3*0,9+16*1,8</t>
  </si>
  <si>
    <t>"1.06" 2*3,45+2*5,78-4,949+2*0,08-2*0,9+5*2,44</t>
  </si>
  <si>
    <t>"1.10" 2*2,75+4*1,1-0,7-2*0,6+8*1,8</t>
  </si>
  <si>
    <t>"1.11" 2*2,75+2*0,95-0,6+4*2,1</t>
  </si>
  <si>
    <t>"1.13a" 2*(1,17+0,1+1,25+1,25-0,15)+2*1,556-0,8+6*1,8</t>
  </si>
  <si>
    <t>"1.16" 2*3+2*3,58-2*0,9+4*2,1</t>
  </si>
  <si>
    <t>"1.17" 2*3,96+2*1,8-3*0,9+4*1,8</t>
  </si>
  <si>
    <t>219</t>
  </si>
  <si>
    <t>781419198</t>
  </si>
  <si>
    <t>Příplatek k montáži obkladů vnitřních pórovinových za ukončení akrylem</t>
  </si>
  <si>
    <t>14932680</t>
  </si>
  <si>
    <t>"1.15" 1,5+2*1,8</t>
  </si>
  <si>
    <t>220</t>
  </si>
  <si>
    <t>78141919R</t>
  </si>
  <si>
    <t>Příplatek k montáži obkladů vnitřních pórovinových za spárování - spárovačka bílá</t>
  </si>
  <si>
    <t>-203864012</t>
  </si>
  <si>
    <t>221</t>
  </si>
  <si>
    <t>781491021</t>
  </si>
  <si>
    <t>Montáž zrcadel plochy do 1 m2 lepených silikonovým tmelem na keramický obklad</t>
  </si>
  <si>
    <t>-494628861</t>
  </si>
  <si>
    <t>"D03 pozn.5"</t>
  </si>
  <si>
    <t>0,6*0,8*3</t>
  </si>
  <si>
    <t>222</t>
  </si>
  <si>
    <t>63465122</t>
  </si>
  <si>
    <t>zrcadlo nemontované čiré tl 3mm max. rozměr 3210x2250mm</t>
  </si>
  <si>
    <t>-997954618</t>
  </si>
  <si>
    <t>1,44*1,1 'Přepočtené koeficientem množství</t>
  </si>
  <si>
    <t>223</t>
  </si>
  <si>
    <t>781494119</t>
  </si>
  <si>
    <t>Profily rohové lepené flexibilním lepidlem - lišta rohová elox hliník, obloučková</t>
  </si>
  <si>
    <t>1981258282</t>
  </si>
  <si>
    <t>224</t>
  </si>
  <si>
    <t>781495111</t>
  </si>
  <si>
    <t>Penetrace podkladu vnitřních obkladů</t>
  </si>
  <si>
    <t>1102737839</t>
  </si>
  <si>
    <t>225</t>
  </si>
  <si>
    <t>781495142</t>
  </si>
  <si>
    <t>Průnik obkladem kruhový do DN 90 bez izolace</t>
  </si>
  <si>
    <t>1568101745</t>
  </si>
  <si>
    <t>226</t>
  </si>
  <si>
    <t>781495187</t>
  </si>
  <si>
    <t>Řezání obkládaček diamantem</t>
  </si>
  <si>
    <t>-1869044594</t>
  </si>
  <si>
    <t>227</t>
  </si>
  <si>
    <t>998781101</t>
  </si>
  <si>
    <t>Přesun hmot tonážní pro obklady keramické v objektech v do 6 m</t>
  </si>
  <si>
    <t>-1546394450</t>
  </si>
  <si>
    <t>783</t>
  </si>
  <si>
    <t>Dokončovací práce - nátěry</t>
  </si>
  <si>
    <t>228</t>
  </si>
  <si>
    <t>78301</t>
  </si>
  <si>
    <t>Nátěr ocelových zárubní (1xantikorozní, 1xzákladní, 3xemail, bílá barva pololesk)</t>
  </si>
  <si>
    <t>604587795</t>
  </si>
  <si>
    <t>"nové zárubně" 7+1+4</t>
  </si>
  <si>
    <t>"stávající zárubně" 3+1+1+2</t>
  </si>
  <si>
    <t>229</t>
  </si>
  <si>
    <t>78302</t>
  </si>
  <si>
    <t>Očištění ocelových zárubní (opálení, odmaštění, obroušení)</t>
  </si>
  <si>
    <t>619182259</t>
  </si>
  <si>
    <t>230</t>
  </si>
  <si>
    <t>78303</t>
  </si>
  <si>
    <t>Nátěr ocelové konstrukce pro VZT jednotku (barva černá)</t>
  </si>
  <si>
    <t>-472825487</t>
  </si>
  <si>
    <t>784</t>
  </si>
  <si>
    <t>Dokončovací práce - malby a tapety</t>
  </si>
  <si>
    <t>231</t>
  </si>
  <si>
    <t>784111001</t>
  </si>
  <si>
    <t>Oprášení (ometení ) podkladu v místnostech výšky do 3,80 m</t>
  </si>
  <si>
    <t>1765948658</t>
  </si>
  <si>
    <t>"stropy" 368,01</t>
  </si>
  <si>
    <t>1,2*(2*14,75+2*11,36+4*0,155+2*0,135+2*0,4)</t>
  </si>
  <si>
    <t>232</t>
  </si>
  <si>
    <t>784121001</t>
  </si>
  <si>
    <t>Oškrabání malby v mísnostech výšky do 3,80 m</t>
  </si>
  <si>
    <t>237770622</t>
  </si>
  <si>
    <t>"stěny v 1.08 nad původním obkladem"</t>
  </si>
  <si>
    <t>233</t>
  </si>
  <si>
    <t>784181101</t>
  </si>
  <si>
    <t>Základní akrylátová jednonásobná penetrace podkladu v místnostech výšky do 3,80m</t>
  </si>
  <si>
    <t>-2019038975</t>
  </si>
  <si>
    <t>234</t>
  </si>
  <si>
    <t>784221101</t>
  </si>
  <si>
    <t>Dvojnásobné bílé malby  ze směsí za sucha dobře otěruvzdorných v místnostech do 3,80 m</t>
  </si>
  <si>
    <t>2134809655</t>
  </si>
  <si>
    <t>"1.02" 3*(2*3,3+2*2,75)</t>
  </si>
  <si>
    <t>"1.03" 3*(2*3,3+2*3,02)</t>
  </si>
  <si>
    <t>"1.04" 3*(2*2,97+2*3,021)</t>
  </si>
  <si>
    <t>"1.05" 3*(2*(3,07+2,55+0,15+3)+2*(2,749+3,171+3,75))</t>
  </si>
  <si>
    <t>"1.06" 3*(2*3,45+2*5,78+2*0,08)</t>
  </si>
  <si>
    <t>"1.08" 3*(2*14,75+2*11,36+2*0,5+2*4*0,4)-4*2,7*2,1-2,4*2,1-3*2,7*2,4-2,4*2,4-2,1*2,1+7*4</t>
  </si>
  <si>
    <t>"1.09" 3*(2*10,54+2*1,8)</t>
  </si>
  <si>
    <t>"1.09a" 3*(2*2,75+2*0,499+2*3,32)</t>
  </si>
  <si>
    <t>"1.12" 3*(2*3,2+2*3,72)</t>
  </si>
  <si>
    <t>"1.13" 3*(2*3+2*3,72)-3*2,1+4</t>
  </si>
  <si>
    <t>"1.13a" 3*(2*(1,17+0,1+1,25+1,25-0,15)+2*1,556)</t>
  </si>
  <si>
    <t>"1.14" 3*(2*2,5+2*1,824)</t>
  </si>
  <si>
    <t>"1.15" 3*(2*3+2*3,481)</t>
  </si>
  <si>
    <t>"1.16" 3*(2*3+2*3,58)</t>
  </si>
  <si>
    <t>"1.17" 3*(2*3,96+2*1,8)</t>
  </si>
  <si>
    <t>"obklady" -263,891</t>
  </si>
  <si>
    <t>235</t>
  </si>
  <si>
    <t>784991</t>
  </si>
  <si>
    <t>Příplatek za nátěr otěruvzdornou světle okrovou barvou do v.1,8m v m.č. 1.08</t>
  </si>
  <si>
    <t>-740374282</t>
  </si>
  <si>
    <t>OST</t>
  </si>
  <si>
    <t>Ostatní</t>
  </si>
  <si>
    <t>236</t>
  </si>
  <si>
    <t>O1</t>
  </si>
  <si>
    <t>D+M vč. revize PHP 6kg, sněhový (dle PBŘ)</t>
  </si>
  <si>
    <t>350427344</t>
  </si>
  <si>
    <t>237</t>
  </si>
  <si>
    <t>O2</t>
  </si>
  <si>
    <t>D+M vč. revize PHP 6kg, práškový (dle PBŘ)</t>
  </si>
  <si>
    <t>-152034710</t>
  </si>
  <si>
    <t>238</t>
  </si>
  <si>
    <t>O3</t>
  </si>
  <si>
    <t>D+M štítky a bezpečnostní polepy (dle PBŘ)</t>
  </si>
  <si>
    <t>-1269414727</t>
  </si>
  <si>
    <t>239</t>
  </si>
  <si>
    <t>O4</t>
  </si>
  <si>
    <t>Malý podlahový mycí stroj s nádržkou a odsáváním pro tvrdé povrchy do 2000 m2</t>
  </si>
  <si>
    <t>744939966</t>
  </si>
  <si>
    <t>"parametry: max. příkon 800W, napětí/frekvence (V/Hz) 220-240/50-60"</t>
  </si>
  <si>
    <t>"max hmotnost 15kg, max šířka záběru 350 mm"</t>
  </si>
  <si>
    <t>1,</t>
  </si>
  <si>
    <t>2 - Zdravotechnické instalace</t>
  </si>
  <si>
    <t xml:space="preserve"> </t>
  </si>
  <si>
    <t>721 - Vnitřní kanalizace</t>
  </si>
  <si>
    <t>722 - Vnitřní vodovod</t>
  </si>
  <si>
    <t>725 - Zařizovací předměty</t>
  </si>
  <si>
    <t>721</t>
  </si>
  <si>
    <t>Vnitřní kanalizace</t>
  </si>
  <si>
    <t>721176102R00</t>
  </si>
  <si>
    <t>Potrubí HT připojovací DN 40 x 1,8 mm</t>
  </si>
  <si>
    <t>721176103R00</t>
  </si>
  <si>
    <t>Potrubí HT připojovací DN 50 x 1,8 mm</t>
  </si>
  <si>
    <t>721176114R00</t>
  </si>
  <si>
    <t>Potrubí HT odpadní svislé DN 70 x 1,9 mm</t>
  </si>
  <si>
    <t>721176115R00</t>
  </si>
  <si>
    <t>Potrubí HT odpadní svislé DN 100 x 2,7 mm</t>
  </si>
  <si>
    <t>721176116R00</t>
  </si>
  <si>
    <t>Potrubí HT odpadní svislé D 125 x 3,1 mm</t>
  </si>
  <si>
    <t>721176222R00</t>
  </si>
  <si>
    <t>Potrubí KG svodné (ležaté) v zemi D 110 x 3,2 mm</t>
  </si>
  <si>
    <t>721176223R00</t>
  </si>
  <si>
    <t>Potrubí KG svodné (ležaté) v zemi D 125 x 3,2 mm</t>
  </si>
  <si>
    <t>721176224R00</t>
  </si>
  <si>
    <t>Potrubí KG svodné (ležaté) v zemi D 160 x 4,0 mm</t>
  </si>
  <si>
    <t>721176225R00</t>
  </si>
  <si>
    <t>Potrubí KG svodné (ležaté) v zemi D 200 x 4,9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</si>
  <si>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</si>
  <si>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</si>
  <si>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</si>
  <si>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</si>
  <si>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</si>
  <si>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</si>
  <si>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721273170RT1</t>
  </si>
  <si>
    <t>Hlavice ventilační přivětrávací HL900, přivzdušňovací ventil HL900, DN 50/70/100</t>
  </si>
  <si>
    <t>721273145R00</t>
  </si>
  <si>
    <t>Ventilační hlavice HL 807/810</t>
  </si>
  <si>
    <t>721110915R00</t>
  </si>
  <si>
    <t>Oprava - propojení dosavadního potrubí DN 100</t>
  </si>
  <si>
    <t>721110916R00</t>
  </si>
  <si>
    <t>Oprava - propojení dosavadního potrubí DN 125</t>
  </si>
  <si>
    <t>721140917R00</t>
  </si>
  <si>
    <t>Oprava - propojení dosavadního potrubí DN 150</t>
  </si>
  <si>
    <t>721110918R00</t>
  </si>
  <si>
    <t>Oprava - propojení dosavadního potrubí DN 200</t>
  </si>
  <si>
    <t>721110909R00</t>
  </si>
  <si>
    <t>Navrtávka do stávající šachty DN 200</t>
  </si>
  <si>
    <t>721290123R00</t>
  </si>
  <si>
    <t>Zkouška těsnosti kanalizace kouřem DN 300</t>
  </si>
  <si>
    <t>721290112R00</t>
  </si>
  <si>
    <t>Zkouška těsnosti kanalizace vodou DN 200</t>
  </si>
  <si>
    <t>721991</t>
  </si>
  <si>
    <t>Odvod kondenzátu od VZT jednotky - potrubí HT 70</t>
  </si>
  <si>
    <t>-854607182</t>
  </si>
  <si>
    <t>Předb.cena</t>
  </si>
  <si>
    <t>Zemní práce pro kanalizační přípojku</t>
  </si>
  <si>
    <t>998721101R00</t>
  </si>
  <si>
    <t>Přesun hmot pro vnitřní kanalizaci, výšky do 6 m</t>
  </si>
  <si>
    <t>722</t>
  </si>
  <si>
    <t>Vnitřní vodovod</t>
  </si>
  <si>
    <t>722130233R00</t>
  </si>
  <si>
    <t>Potrubí z trub.závit.pozink.svařovan. 11343,DN 25</t>
  </si>
  <si>
    <t>722130234R00</t>
  </si>
  <si>
    <t>Potrubí z trub.závit.pozink.svařovan. 11343,DN 32</t>
  </si>
  <si>
    <t>722130236R00</t>
  </si>
  <si>
    <t>Potrubí z trub.závit.pozink.svařovan. 11343,DN 50</t>
  </si>
  <si>
    <t>722176112R00</t>
  </si>
  <si>
    <t>Montáž rozvodů z plastů polyfúz. svařováním D 20mm</t>
  </si>
  <si>
    <t>722176113R00</t>
  </si>
  <si>
    <t>Montáž rozvodů z plastů polyfúz. svařováním D 25mm</t>
  </si>
  <si>
    <t>722176114R00</t>
  </si>
  <si>
    <t>Montáž rozvodů z plastů polyfúz. svařováním D 32mm</t>
  </si>
  <si>
    <t>722176115R00</t>
  </si>
  <si>
    <t>Montáž rozvodů z plastů polyfúz. svařováním D 40mm</t>
  </si>
  <si>
    <t>722176116R00</t>
  </si>
  <si>
    <t>Montáž rozvodů z plastů polyfúz. svařováním D 50mm</t>
  </si>
  <si>
    <t>722181213RT7</t>
  </si>
  <si>
    <t>Izolace návleková tl. stěny 13 mm, vnitřní průměr 22 mm</t>
  </si>
  <si>
    <t>722181213RT9</t>
  </si>
  <si>
    <t>Izolace návleková tl. stěny 13 mm, vnitřní průměr 28 mm</t>
  </si>
  <si>
    <t>722181213RV9</t>
  </si>
  <si>
    <t>Izolace návleková tl. stěny 13 mm, vnitřní průměr 40 mm</t>
  </si>
  <si>
    <t>722181213RY3</t>
  </si>
  <si>
    <t>Izolace návleková tl. stěny 13 mm, vnitřní průměr 63 mm</t>
  </si>
  <si>
    <t>722190401R00</t>
  </si>
  <si>
    <t>Vyvedení a upevnění výpustek DN 15</t>
  </si>
  <si>
    <t>722190403R00</t>
  </si>
  <si>
    <t>Vyvedení a upevnění výpustek DN 25</t>
  </si>
  <si>
    <t>722230101R00</t>
  </si>
  <si>
    <t>Armatury se 2závity - ventily přímé kulové G 1/2"</t>
  </si>
  <si>
    <t>722230102R00</t>
  </si>
  <si>
    <t>Armatury se 2závity - ventily přímé kulové G 3/4</t>
  </si>
  <si>
    <t>722231003R00</t>
  </si>
  <si>
    <t>Armatury se 2závity - ventily přímé kulové,G 1</t>
  </si>
  <si>
    <t>722235114R00</t>
  </si>
  <si>
    <t>Armatury se 2závity - ventily přímé kulové G 5/4"</t>
  </si>
  <si>
    <t>722230105R00</t>
  </si>
  <si>
    <t>Armatury se 2závity - ventily přímé kulové, G 6/4"</t>
  </si>
  <si>
    <t>722237126R00</t>
  </si>
  <si>
    <t>Armatury se 2závity - ventily přímé kulové, G 2"</t>
  </si>
  <si>
    <t>Předb.cena.1</t>
  </si>
  <si>
    <t>Pozinkované žlaby pro potrubí pod stropem 2,0 m, kotevní objímky + závitové tyče</t>
  </si>
  <si>
    <t>722172916R00</t>
  </si>
  <si>
    <t>Napojení stávajícího potrubí</t>
  </si>
  <si>
    <t>722254201RT3</t>
  </si>
  <si>
    <t>Hydrantový systém, box s plnými dveřmi, průměr 25/30, stálotvará hadice</t>
  </si>
  <si>
    <t>722130803R00</t>
  </si>
  <si>
    <t>Demontáž potrubí ocelových závitových do DN 50</t>
  </si>
  <si>
    <t>722254110R00</t>
  </si>
  <si>
    <t>Demontáž hydrantových skříní</t>
  </si>
  <si>
    <t>soubor</t>
  </si>
  <si>
    <t>722290226R00</t>
  </si>
  <si>
    <t>Zkouška tlaku potrubí závitového DN 50</t>
  </si>
  <si>
    <t>722290234R00</t>
  </si>
  <si>
    <t>Proplach a dezinfekce vodovod.potrubí DN 80</t>
  </si>
  <si>
    <t>998722101R00</t>
  </si>
  <si>
    <t>Přesun hmot pro vnitřní vodovod, výšky do 6 m</t>
  </si>
  <si>
    <t>Zařizovací předměty</t>
  </si>
  <si>
    <t>725014121RT1</t>
  </si>
  <si>
    <t>Klozet závěsný, hlub. splach., bílý, včetně sedátka v bílé barvě</t>
  </si>
  <si>
    <t>725013138R00</t>
  </si>
  <si>
    <t>Závěsný prvek pro WC s, nádržkou pod omítkou</t>
  </si>
  <si>
    <t>725017101R00</t>
  </si>
  <si>
    <t>Umyvadlo diturvitové na šrouby , 55 cm, bílé</t>
  </si>
  <si>
    <t>725019101R00</t>
  </si>
  <si>
    <t>Výlevka diturvitová s plastovou mřížkou</t>
  </si>
  <si>
    <t>725314290R00</t>
  </si>
  <si>
    <t>Dřez jednodílný nerezový</t>
  </si>
  <si>
    <t>725249101R00</t>
  </si>
  <si>
    <t>Sprchový kout 900x900, acrylátová sprchová vanička, zástěna</t>
  </si>
  <si>
    <t>725813112U00</t>
  </si>
  <si>
    <t>Ventil rohový G 1/2" připoj.</t>
  </si>
  <si>
    <t>725813111U00</t>
  </si>
  <si>
    <t>Ventil rohový G 1/2 ukončen venkovním závit. G 3/4</t>
  </si>
  <si>
    <t>725822211U00</t>
  </si>
  <si>
    <t>Baterie  stojan páka umyvadlová</t>
  </si>
  <si>
    <t>725823114RT1</t>
  </si>
  <si>
    <t>Baterie dřezová stojánková ruční, bez otvír.odpadu, standardní</t>
  </si>
  <si>
    <t>725822249U00</t>
  </si>
  <si>
    <t>Baterie nástěnná páková</t>
  </si>
  <si>
    <t>725840211U00</t>
  </si>
  <si>
    <t>Baterie páka sprchová</t>
  </si>
  <si>
    <t>725846211U00</t>
  </si>
  <si>
    <t>Držák sprchy 3777 -60 cm</t>
  </si>
  <si>
    <t>725823111RT1</t>
  </si>
  <si>
    <t>Ventil výtokový nástěnný, s otočným raménkem</t>
  </si>
  <si>
    <t>725980113R00</t>
  </si>
  <si>
    <t>Dvířka vanová 300 x 300 mm</t>
  </si>
  <si>
    <t>725980121R00</t>
  </si>
  <si>
    <t>Dvířka z plastu, 150 x 150 mm</t>
  </si>
  <si>
    <t>725110814R00</t>
  </si>
  <si>
    <t>Demontáž klozetů kombinovaných</t>
  </si>
  <si>
    <t>725210821R00</t>
  </si>
  <si>
    <t>Demontáž umyvadel bez výtokových armatur</t>
  </si>
  <si>
    <t>725310823R00</t>
  </si>
  <si>
    <t>Demontáž dřezů 1dílných v kuchyňské sestavě</t>
  </si>
  <si>
    <t>725310828R00</t>
  </si>
  <si>
    <t>Demontáž dřezů velkokuchyňských</t>
  </si>
  <si>
    <t>725330840R00</t>
  </si>
  <si>
    <t>Demontáž výlevky ocelové nebo litinové</t>
  </si>
  <si>
    <t>998725101R00</t>
  </si>
  <si>
    <t>Přesun hmot pro zařizovací předměty, výšky do 6 m</t>
  </si>
  <si>
    <t>3 - Ústřední vytápění</t>
  </si>
  <si>
    <t>733 - Rozvod potrubí</t>
  </si>
  <si>
    <t>734 - Armatury</t>
  </si>
  <si>
    <t>735 - Otopná tělesa</t>
  </si>
  <si>
    <t xml:space="preserve">    73x - Demontáže</t>
  </si>
  <si>
    <t>733</t>
  </si>
  <si>
    <t>Rozvod potrubí</t>
  </si>
  <si>
    <t>733163101R00</t>
  </si>
  <si>
    <t>Potrubí z měděných trubek D 12 x 1,0 mm</t>
  </si>
  <si>
    <t>733163102R00</t>
  </si>
  <si>
    <t>Potrubí z měděných trubek D 15 x 1,0 mm</t>
  </si>
  <si>
    <t>733163103R00</t>
  </si>
  <si>
    <t>Potrubí z měděných trubek D 18 x 1,0 mm</t>
  </si>
  <si>
    <t>733163104R00</t>
  </si>
  <si>
    <t>Potrubí z měděných trubek D 22 x 1 ,0mm</t>
  </si>
  <si>
    <t>733163105R00</t>
  </si>
  <si>
    <t>Potrubí z měděných trubek D 28 x 1,5 mm</t>
  </si>
  <si>
    <t>733171116R00</t>
  </si>
  <si>
    <t>Potrubí polyetylénové PEX-AL-PEX 32 x 3 mm</t>
  </si>
  <si>
    <t>733190106R00</t>
  </si>
  <si>
    <t>Tlaková zkouška potrubí  DN 32</t>
  </si>
  <si>
    <t>998733101R00</t>
  </si>
  <si>
    <t>Přesun hmot pro rozvody potrubí, výšky do 6 m</t>
  </si>
  <si>
    <t>734</t>
  </si>
  <si>
    <t>Armatury</t>
  </si>
  <si>
    <t>734266416R00</t>
  </si>
  <si>
    <t>Šroubení uzav.dvoutr.rohové, DN 15</t>
  </si>
  <si>
    <t>734245123R00</t>
  </si>
  <si>
    <t>Ventil zpětný,2xvnitřní závit DN 25</t>
  </si>
  <si>
    <t>734235223R00</t>
  </si>
  <si>
    <t>Kohout kulový, 2xvnitřní záv. DN 25</t>
  </si>
  <si>
    <t>734293273R00</t>
  </si>
  <si>
    <t>Kohout kulový FILTR BALL, DN 25</t>
  </si>
  <si>
    <t>Demontáž</t>
  </si>
  <si>
    <t>Demontáž a zpětná montáž termo hlavice/pohonu</t>
  </si>
  <si>
    <t>ks</t>
  </si>
  <si>
    <t>998734101R00</t>
  </si>
  <si>
    <t>Přesun hmot pro armatury, výšky do 6 m</t>
  </si>
  <si>
    <t>735</t>
  </si>
  <si>
    <t>Otopná tělesa</t>
  </si>
  <si>
    <t>735157260R00</t>
  </si>
  <si>
    <t>Otopná těl.panel. Ventil Kompakt 11  600/ 400</t>
  </si>
  <si>
    <t>735157265R00</t>
  </si>
  <si>
    <t>Otopná těl.panel. Ventil Kompakt 11  600/ 900</t>
  </si>
  <si>
    <t>735157662R00</t>
  </si>
  <si>
    <t>Otopná těl.panel. Ventil Kompakt 22  600/ 600</t>
  </si>
  <si>
    <t>735157664R00</t>
  </si>
  <si>
    <t>Otopná těl.panel. Ventil Kompakt 22  600/ 800</t>
  </si>
  <si>
    <t>735157665R00</t>
  </si>
  <si>
    <t>Otopná těl.panel. Ventil Kompakt 22  600/ 900</t>
  </si>
  <si>
    <t>735157667R00</t>
  </si>
  <si>
    <t>Otopná těl.panel. Ventil Kompakt 22  600/1100</t>
  </si>
  <si>
    <t>735157668R00</t>
  </si>
  <si>
    <t>Otopná těl.panel. Ventil Kompakt 22  600/1200</t>
  </si>
  <si>
    <t>735157681R00</t>
  </si>
  <si>
    <t>Otopná těl.panel. Ventil Kompakt 22  900/ 500</t>
  </si>
  <si>
    <t>735157684R00</t>
  </si>
  <si>
    <t>Otopná těl.panel. Ventil Kompakt 22  900/ 800</t>
  </si>
  <si>
    <t>735157685R00</t>
  </si>
  <si>
    <t>Otopná těl.panel. Ventil Kompakt 22  900/ 900</t>
  </si>
  <si>
    <t>735157780R00</t>
  </si>
  <si>
    <t>Otopná těl.panel. Ventil Kompakt 33  900/ 400</t>
  </si>
  <si>
    <t>998735101R00</t>
  </si>
  <si>
    <t>Přesun hmot pro otopná tělesa, výšky do 6 m</t>
  </si>
  <si>
    <t>73x</t>
  </si>
  <si>
    <t>Demontáže</t>
  </si>
  <si>
    <t>73x1</t>
  </si>
  <si>
    <t>Demontáž stávajících rozvodů ÚT a stávajících těles</t>
  </si>
  <si>
    <t>590592220</t>
  </si>
  <si>
    <t>4 - Vzduchotechnika</t>
  </si>
  <si>
    <t>D1 - Kladruby kuchyně VZDT (všechny pol. - cena vč. montáže)</t>
  </si>
  <si>
    <t>D1</t>
  </si>
  <si>
    <t>Kladruby kuchyně VZDT (všechny pol. - cena vč. montáže)</t>
  </si>
  <si>
    <t>VJ</t>
  </si>
  <si>
    <t>Větrací jednotka o výkonu 5600 m3/h ve venkovním ležatém provedení se stříškou, rozměry jednotky 2650x1700x1390 mm, hmotnost jednotky 671 kg, SFPint 1112 Ws/m3 (celý popis viz poznámka)</t>
  </si>
  <si>
    <t>Poznámka k položce:
Větrací jednotka o výkonu 5600 m3/h ve venkovním ležatém provedení se stříškou, rozměry jednotky 2650x1700x1390 mm, hmotnost jednotky 671 kg, SFPint 1112 Ws/m3, jednotka vybavena protiproudým rekuperátorem o minimální účinnosti 81% v nominálním bodě dle EU 1253/2014, elektrickým dohřevem o výkonu 9,9 kW, jednostupňovou filtrací třídy M5 na odvodu a F7 na přívodu s kapsovými filtry o min jímavostí 2 500 g, EC ventilátory, na hrdlech vedeného do venkovního prostředí osazeny uzavírací klapky se servopohony, na hrdlech do budovy budou z výroby osazeny pružné manžety, konstrukce jednotky bezrámová sendvičová z PIR izolace tl. 30 mm o součiniteli tepelné vodivosti 0,024 W/mk, venkovní plech lakovaný tl. 0,75 mm, vnitřní plech pozinkovaný 0,75 mm, jednotka řízena regulací dodávanou výrobcem jednotky obsahující i zónovou regulaci pro kuchyň a jídelnu a dotykový ovládací panel v češtině, bližší parametry viz přiložená specifikace, jednotka musí splňovat Ecodesing 2018 v plném rozsahu jelikož slouží i pro větrání jídelny</t>
  </si>
  <si>
    <t>TH1</t>
  </si>
  <si>
    <t>Buňkový tlumič hluku 800x500 mm dl. 2 m a šířce buňky 200 mm (celý popis viz poznámka)</t>
  </si>
  <si>
    <t>Poznámka k položce:
Buňkový tlumič hluku 800x500 mm dl. 2 m a šířce buňky 200 mm, tlumič z pozinkovaného plechu s absorpční výplní z nehořlavého zvukoizolačního materiálu odděleného od proudícího média pozinkovaným děrovaným plechem a netkanou kašírovanou textílií, tlumič hluku proveden v hygienickém provedení, tlumič osazen náběhy na obou koncích</t>
  </si>
  <si>
    <t>TH2</t>
  </si>
  <si>
    <t>Buňkový tlumič hluku 800x500 mm dl. 1,5 m a šířce buňky 200 mm (celý popis viz poznámka)</t>
  </si>
  <si>
    <t>Poznámka k položce:
Buňkový tlumič hluku 800x500 mm dl. 1,5 m a šířce buňky 200 mm, tlumič z pozinkovaného plechu s absorpční výplní z nehořlavého zvukoizolačního materiálu odděleného od proudícího média pozinkovaným děrovaným plechem a netkanou kašírovanou textílií, tlumič hluku proveden v hygienickém provedení, tlumič osazen náběhy na obou koncích</t>
  </si>
  <si>
    <t>TV</t>
  </si>
  <si>
    <t>Kruhová textilní výusť šitá na míru Ř400 mm délka 14,25 m, průtok 2500 m3/h, výusť z 100% polyesteru o hmotnosti 200g/m2 a tloušťce 0,3 mm, prodyšnost 55 m3/h/m2 při 120 Pa (celý popis viz poznámka)</t>
  </si>
  <si>
    <t>Poznámka k položce:
Kruhová textilní výusť šitá na míru Ř400 mm délka 14,25 m, průtok 2500 m3/h, výusť z 100% polyesteru o hmotnosti 200g/m2 a tloušťce 0,3 mm, prodyšnost 55 m3/h/m2 při 120 Pa, pevnost (osnova/útek) 1830/1020 N (ČSN EN ISO13934-1), požární odolnost - třída B-s1, d0 dle ČSN EN 13501-1+A1:2010, teplotní odolnost -60 až +110°C, srážlivost (osnova/útek) 0,5/0,5 % při 40°C dle ČSN EN ISO 6330-2000, vhodná pro čisté prostory - třída č. 4 (ČSN EN ISO 14644-1), pratelná v pračce, barva dle výběru investora, výusť opatřena rovnoměrnou mikroperforací, výusť zavěšena na lanka</t>
  </si>
  <si>
    <t>SV</t>
  </si>
  <si>
    <t>Střešní ventilátor, plášť vyrobenz plastu, základová deska z pozinkovaného ocelového plechu, oběžné kolo s dozadu zahnutými lopatkami je vyrobeno z kompozitního materiálu, výkonu ventilátoru 700 m3/h (celý popis viz poznámka)</t>
  </si>
  <si>
    <t>Poznámka k položce:
Střešní ventilátor, plášť vyrobenz plastu, základová deska z pozinkovaného ocelového plechu, oběžné kolo s dozadu zahnutými lopatkami je vyrobeno z kompozitního materiálu, výkonu ventilátoru 700 m3/h, připojovací rozměr Ř200 mm, napájení 230 V 150 W, ventilátor osazen na typovém kulisovém tlumiči hluku dodávaným s ventilátorem, pod ventilátorem osazena zpětná klapka, spouštění ventilátoru řešeno pomocí termostatu v dané místnosti nastaveným na 30°C viz dokumentace elektro</t>
  </si>
  <si>
    <t>LV1</t>
  </si>
  <si>
    <t>Odtahový radiální ventilátor osazený v podhledu, ventilátor určený pro horizontální i vertikální montáž, ventilátor vybaven připojovacím hrdlem min. Ř80 mm se zpětnou klapkou (celý popis viz poznámka)</t>
  </si>
  <si>
    <t>Poznámka k položce:
Odtahový radiální ventilátor osazený v podhledu, ventilátor určený pro horizontální i vertikální montáž, ventilátor vybaven připojovacím hrdlem min. Ř80 mm se zpětnou klapkou, oběžné kolo radiální s dopředu zahnutými lopatkami nalisované na vnějším rotoru, motor asynchronní s vnějším rotorem, motor vybaven kuličkovými ložisky a termopojistkou proti přetížení, svorkovnice přístupná po demontáži čelní mřížky, minimální výkon ventilátoru 50 m3/h, ventilátor spínán dle pohybového čidla viz dokumentace elektro</t>
  </si>
  <si>
    <t>LV2</t>
  </si>
  <si>
    <t>Poznámka k položce:
Odtahový radiální ventilátor osazený v podhledu, ventilátor určený pro horizontální i vertikální montáž, ventilátor vybaven připojovacím hrdlem min. Ř80 mm se zpětnou klapkou, oběžné kolo radiální s dopředu zahnutými lopatkami nalisované na vnějším rotoru, motor asynchronní s vnějším rotorem, motor vybaven kuličkovými ložisky a termopojistkou proti přetížení, svorkovnice přístupná po demontáži čelní mřížky, minimální výkon ventilátoru 150 m3/h, ventilátor spínán dle pohybového čidla viz dokumentace elektro</t>
  </si>
  <si>
    <t>Dig1</t>
  </si>
  <si>
    <t>Nerezový akumulační zákryt 2575x900x465 mm, připojovací rozměr Ř280 mm, digestoř bez osvětlení a tukových filtrů</t>
  </si>
  <si>
    <t>RK160</t>
  </si>
  <si>
    <t>Regulační klapka d160 mm</t>
  </si>
  <si>
    <t>RK200</t>
  </si>
  <si>
    <t>Regulační klapka d200 mm</t>
  </si>
  <si>
    <t>RK250.250</t>
  </si>
  <si>
    <t>Regulační klapka 250x250 mm</t>
  </si>
  <si>
    <t>RK400.315</t>
  </si>
  <si>
    <t>Regulační klapka 500x315 mm</t>
  </si>
  <si>
    <t>SK280</t>
  </si>
  <si>
    <t>Regulační klapka d280 mm vč. servopohonu 24 V</t>
  </si>
  <si>
    <t>SK400.315</t>
  </si>
  <si>
    <t>Regulační klapka 400.315 mm vč. servopohonu 24 V</t>
  </si>
  <si>
    <t>Systém uzavřeného odsávacího stropu s integrovaným přívodem, viz TZ a výkresová dokumetnace</t>
  </si>
  <si>
    <t>soub</t>
  </si>
  <si>
    <t>Pol1</t>
  </si>
  <si>
    <t>Ocelové pozinkované čtyřhranné potrubí spojované na příruby - přímé trouby</t>
  </si>
  <si>
    <t>Pol2</t>
  </si>
  <si>
    <t>Ocelové pozinkované čtyřhranné potrubí spojované na příruby - tvarovky</t>
  </si>
  <si>
    <t>Pol3</t>
  </si>
  <si>
    <t>Ocelové pozinkované kruhové spiro potrubí d100 mm spojované na vsuvky, 30 % tvarovek</t>
  </si>
  <si>
    <t>Pol4</t>
  </si>
  <si>
    <t>Ocelové pozinkované kruhové spiro potrubí d160 mm spojované na vsuvky, 30 % tvarovek</t>
  </si>
  <si>
    <t>Pol5</t>
  </si>
  <si>
    <t>Ocelové pozinkované kruhové spiro potrubí d200 mm spojované na vsuvky, 30 % tvarovek</t>
  </si>
  <si>
    <t>Pol6</t>
  </si>
  <si>
    <t>Ocelové pozinkované kruhové spiro potrubí d250 mm spojované na vsuvky, 30 % tvarovek</t>
  </si>
  <si>
    <t>Pol7</t>
  </si>
  <si>
    <t>Ocelové pozinkované kruhové spiro potrubí d280 mm spojované na vsuvky, 30 % tvarovek</t>
  </si>
  <si>
    <t>Pol8</t>
  </si>
  <si>
    <t>Ocelové pozinkované kruhové spiro potrubí d400 mm spojované na vsuvky, 30 % tvarovek</t>
  </si>
  <si>
    <t>Pol9</t>
  </si>
  <si>
    <t>Al hadice d100 mm</t>
  </si>
  <si>
    <t>Pol10</t>
  </si>
  <si>
    <t>Pružná manžeta 500x800 mm</t>
  </si>
  <si>
    <t>Pol11</t>
  </si>
  <si>
    <t>Vyústka komfortní 425x125 mm vč. regulace R1</t>
  </si>
  <si>
    <t>Pol12</t>
  </si>
  <si>
    <t>Izolace potrubí minerální vatou tl. 100 mm opatřená oplechováním Pz plechem</t>
  </si>
  <si>
    <t>Pol13</t>
  </si>
  <si>
    <t>Ukončení potrubí sítem</t>
  </si>
  <si>
    <t>Pol14</t>
  </si>
  <si>
    <t>Montážní, spojovací a těsnící materiál</t>
  </si>
  <si>
    <t>613034305</t>
  </si>
  <si>
    <t>Pol15</t>
  </si>
  <si>
    <t>Doprava</t>
  </si>
  <si>
    <t>-1668537055</t>
  </si>
  <si>
    <t>Pol16</t>
  </si>
  <si>
    <t>Lešení a pomocné konstrukce</t>
  </si>
  <si>
    <t>1837295648</t>
  </si>
  <si>
    <t>Pol17</t>
  </si>
  <si>
    <t>Dokumentace skutečného provedení stavby</t>
  </si>
  <si>
    <t>-1449236794</t>
  </si>
  <si>
    <t>Pol18</t>
  </si>
  <si>
    <t>Komplexní zkoušky</t>
  </si>
  <si>
    <t>247849015</t>
  </si>
  <si>
    <t>Pol19</t>
  </si>
  <si>
    <t>Demontáž stávajících rozvodů, VZT zařízení, ventilátorů, zařízení v m.č. 1.05 a potrubí vystupujícího na střechu a na střeše objektu jídelny a kuchyně</t>
  </si>
  <si>
    <t>1939727724</t>
  </si>
  <si>
    <t>5 - Elektroinstalace</t>
  </si>
  <si>
    <t>Soupis:</t>
  </si>
  <si>
    <t>01 - Silnoproudá elektroinstalace</t>
  </si>
  <si>
    <t>HSV -  Práce a dodávky HSV</t>
  </si>
  <si>
    <t xml:space="preserve">    6 -  Úpravy povrchů, podlahy a osazování výplní</t>
  </si>
  <si>
    <t xml:space="preserve">    9 -  Ostatní konstrukce a práce, bourání</t>
  </si>
  <si>
    <t>PSV -  Práce a dodávky PSV</t>
  </si>
  <si>
    <t xml:space="preserve">    741 -  Elektroinstalace</t>
  </si>
  <si>
    <t>R01</t>
  </si>
  <si>
    <t>752717528</t>
  </si>
  <si>
    <t>341110360</t>
  </si>
  <si>
    <t>kabel silový s Cu jádrem CYKY 3x2,5 mm2</t>
  </si>
  <si>
    <t>-1824790735</t>
  </si>
  <si>
    <t>341110940</t>
  </si>
  <si>
    <t>kabel silový s Cu jádrem CYKY 5x2,5 mm2</t>
  </si>
  <si>
    <t>1976823144</t>
  </si>
  <si>
    <t>341110980</t>
  </si>
  <si>
    <t>kabel silový s Cu jádrem CYKY 5x4 mm2</t>
  </si>
  <si>
    <t>-1405963795</t>
  </si>
  <si>
    <t>341111000</t>
  </si>
  <si>
    <t>kabel silový s Cu jádrem CYKY 5x6 mm2</t>
  </si>
  <si>
    <t>-209344404</t>
  </si>
  <si>
    <t>R02</t>
  </si>
  <si>
    <t>kable silový s Cu jádrem CYKY 5x16 mm2</t>
  </si>
  <si>
    <t>-810473383</t>
  </si>
  <si>
    <t>R03</t>
  </si>
  <si>
    <t xml:space="preserve">HO5RR-F 3G1,5 </t>
  </si>
  <si>
    <t>-590747746</t>
  </si>
  <si>
    <t>R04</t>
  </si>
  <si>
    <t>H05RR-F 5G1,5</t>
  </si>
  <si>
    <t>-974581891</t>
  </si>
  <si>
    <t>10.048.937</t>
  </si>
  <si>
    <t>H05RR-F 5G2,5 (5Cx2,5 CGSG)</t>
  </si>
  <si>
    <t>1310986941</t>
  </si>
  <si>
    <t>10.051.143</t>
  </si>
  <si>
    <t>H05RR-F 5G4 (5Cx4 CGSG)</t>
  </si>
  <si>
    <t>1599921746</t>
  </si>
  <si>
    <t>10.075.335</t>
  </si>
  <si>
    <t>Svorkovnice EPS 2 ekvipotencionální s kr</t>
  </si>
  <si>
    <t>KS</t>
  </si>
  <si>
    <t>562058668</t>
  </si>
  <si>
    <t>345715240</t>
  </si>
  <si>
    <t>krabice přístrojová odbočná s víčkem z PH KO125</t>
  </si>
  <si>
    <t>528414115</t>
  </si>
  <si>
    <t>341408440</t>
  </si>
  <si>
    <t>vodič izolovaný s Cu jádrem H07V-R 6 mm2</t>
  </si>
  <si>
    <t>-531549420</t>
  </si>
  <si>
    <t>341408460</t>
  </si>
  <si>
    <t>vodič izolovaný s Cu jádrem H07V-R 10 mm2</t>
  </si>
  <si>
    <t>-2138934907</t>
  </si>
  <si>
    <t>341408500</t>
  </si>
  <si>
    <t>vodič izolovaný s Cu jádrem H07V-R 25 mm2</t>
  </si>
  <si>
    <t>-1587126739</t>
  </si>
  <si>
    <t>345626940</t>
  </si>
  <si>
    <t>svorkovnice KOPOS krabicová bezšroubová TYP016, 400 V, 3 vstupy, 2,5 mm2, 24 A</t>
  </si>
  <si>
    <t>-1650142130</t>
  </si>
  <si>
    <t>345715190</t>
  </si>
  <si>
    <t>krabice univerzální z PH KU 68/2-1902s víčkem KO68</t>
  </si>
  <si>
    <t>1303677864</t>
  </si>
  <si>
    <t>R05</t>
  </si>
  <si>
    <t>H05RR-F 5G10</t>
  </si>
  <si>
    <t>-1487795372</t>
  </si>
  <si>
    <t>1187067</t>
  </si>
  <si>
    <t>GW 70437 VYPINAC 63A/3p ZL/R</t>
  </si>
  <si>
    <t>-1420552353</t>
  </si>
  <si>
    <t>1187066</t>
  </si>
  <si>
    <t>GW 70435 VYPINAC 32A/3p ZL/R</t>
  </si>
  <si>
    <t>59850764</t>
  </si>
  <si>
    <t>10.028.130</t>
  </si>
  <si>
    <t>Zásuvka TANGO 5518A-2999 C IP44</t>
  </si>
  <si>
    <t>771211109</t>
  </si>
  <si>
    <t>345551230</t>
  </si>
  <si>
    <t>zásuvka 2násobná 16A Tango bílá, slonová kost</t>
  </si>
  <si>
    <t>-1384002880</t>
  </si>
  <si>
    <t>11.038.889</t>
  </si>
  <si>
    <t>zásuvka nástěnná, 16A 5p 400V IP44 6h</t>
  </si>
  <si>
    <t>-1359417407</t>
  </si>
  <si>
    <t>345715110</t>
  </si>
  <si>
    <t>krabice přístrojová instalační KP 68/2</t>
  </si>
  <si>
    <t>2102803282</t>
  </si>
  <si>
    <t>345713520</t>
  </si>
  <si>
    <t>trubka elektroinstalační ohebná Kopoflex, HDPE+LDPE KF 09063</t>
  </si>
  <si>
    <t>1347648638</t>
  </si>
  <si>
    <t>R07</t>
  </si>
  <si>
    <t>pomocný instalační materiál</t>
  </si>
  <si>
    <t>sada</t>
  </si>
  <si>
    <t>-671845671</t>
  </si>
  <si>
    <t xml:space="preserve"> Práce a dodávky HSV</t>
  </si>
  <si>
    <t xml:space="preserve"> Úpravy povrchů, podlahy a osazování výplní</t>
  </si>
  <si>
    <t>612335131</t>
  </si>
  <si>
    <t>Cementová štuková ocelí hlazená omítka rýh ve stěnách šířky do 150 mm</t>
  </si>
  <si>
    <t>-1217914537</t>
  </si>
  <si>
    <t xml:space="preserve"> Ostatní konstrukce a práce, bourání</t>
  </si>
  <si>
    <t>971033131</t>
  </si>
  <si>
    <t>Vybourání otvorů ve zdivu cihelném D do 60 mm na MVC nebo MV tl do 150 mm</t>
  </si>
  <si>
    <t>-1252992134</t>
  </si>
  <si>
    <t>973031616</t>
  </si>
  <si>
    <t>Vysekání kapes ve zdivu cihelném na MV nebo MVC pro špalíky do 100x100x50 mm</t>
  </si>
  <si>
    <t>2054448749</t>
  </si>
  <si>
    <t>973031619</t>
  </si>
  <si>
    <t>Vysekání kapes ve zdivu cihelném na MV nebo MVC pro špalíky do 150x150x100 mm</t>
  </si>
  <si>
    <t>988970415</t>
  </si>
  <si>
    <t>974082112</t>
  </si>
  <si>
    <t>Vysekání rýh pro vodiče v omítce MV nebo MVC stěn š do 30 mm</t>
  </si>
  <si>
    <t>-1279241120</t>
  </si>
  <si>
    <t xml:space="preserve"> Práce a dodávky PSV</t>
  </si>
  <si>
    <t>741</t>
  </si>
  <si>
    <t xml:space="preserve"> Elektroinstalace</t>
  </si>
  <si>
    <t>741110043</t>
  </si>
  <si>
    <t>Montáž trubka plastová ohebná D přes 35 mm uložená pevně</t>
  </si>
  <si>
    <t>1311809638</t>
  </si>
  <si>
    <t>741112061</t>
  </si>
  <si>
    <t>Montáž krabice přístrojová zapuštěná plastová kruhová</t>
  </si>
  <si>
    <t>832015923</t>
  </si>
  <si>
    <t>741112105</t>
  </si>
  <si>
    <t>Montáž rozvodka zapuštěná plastová čtyřhranná pro můstkové kabely</t>
  </si>
  <si>
    <t>206589749</t>
  </si>
  <si>
    <t>741122016</t>
  </si>
  <si>
    <t>Montáž kabel Cu bez ukončení uložený pod omítku plný kulatý 3x2,5 až 6 mm2 (CYKY)</t>
  </si>
  <si>
    <t>1393086562</t>
  </si>
  <si>
    <t>741122031</t>
  </si>
  <si>
    <t>Montáž kabel Cu bez ukončení uložený pod omítku plný kulatý 5x1,5 až 2,5 mm2 (CYKY)</t>
  </si>
  <si>
    <t>-972764925</t>
  </si>
  <si>
    <t>741122032</t>
  </si>
  <si>
    <t>Montáž kabel Cu bez ukončení uložený pod omítku plný kulatý 5x4 až 6 mm2 (CYKY)</t>
  </si>
  <si>
    <t>-238316934</t>
  </si>
  <si>
    <t>741122122</t>
  </si>
  <si>
    <t>Montáž kabel Cu plný kulatý žíla 3x1,5 až 6 mm2 zatažený v trubkách (CYKY)</t>
  </si>
  <si>
    <t>-825725550</t>
  </si>
  <si>
    <t>741122142</t>
  </si>
  <si>
    <t>Montáž kabel Cu plný kulatý žíla 5x1,5 až 2,5 mm2 zatažený v trubkách (CYKY)</t>
  </si>
  <si>
    <t>1682814537</t>
  </si>
  <si>
    <t>741122143</t>
  </si>
  <si>
    <t>Montáž kabel Cu plný kulatý žíla 5x4 až 6 mm2 zatažený v trubkách (CYKY)</t>
  </si>
  <si>
    <t>-393282212</t>
  </si>
  <si>
    <t>741122144</t>
  </si>
  <si>
    <t>Montáž kabel Cu plný kulatý žíla 5x10 mm2 zatažený v trubkách (CYKY)</t>
  </si>
  <si>
    <t>-1258231575</t>
  </si>
  <si>
    <t>741130001</t>
  </si>
  <si>
    <t>Ukončení vodič izolovaný do 2,5mm2 v rozváděči nebo na přístroji</t>
  </si>
  <si>
    <t>-1543741402</t>
  </si>
  <si>
    <t>741130003</t>
  </si>
  <si>
    <t>Ukončení vodič izolovaný do 4 mm2 v rozváděči nebo na přístroji</t>
  </si>
  <si>
    <t>2108467541</t>
  </si>
  <si>
    <t>741130004</t>
  </si>
  <si>
    <t>Ukončení vodič izolovaný do 6 mm2 v rozváděči nebo na přístroji</t>
  </si>
  <si>
    <t>768938904</t>
  </si>
  <si>
    <t>741130005</t>
  </si>
  <si>
    <t>Ukončení vodič izolovaný do 10 mm2 v rozváděči nebo na přístroji</t>
  </si>
  <si>
    <t>-1123425446</t>
  </si>
  <si>
    <t>741130006</t>
  </si>
  <si>
    <t>Ukončení vodič izolovaný do 16 mm2 v rozváděči nebo na přístroji</t>
  </si>
  <si>
    <t>-1955753467</t>
  </si>
  <si>
    <t>741210201</t>
  </si>
  <si>
    <t>Montáž rozváděč skříňový nebo panelový dělitelný pole do 200 kg</t>
  </si>
  <si>
    <t>-86209993</t>
  </si>
  <si>
    <t>741310512</t>
  </si>
  <si>
    <t>Montáž spínač tří/čtyřpólový v krytu vačkový 63 A, 3 až 6 svorek</t>
  </si>
  <si>
    <t>-604108199</t>
  </si>
  <si>
    <t>741313083</t>
  </si>
  <si>
    <t>Montáž zásuvka chráněná v krabici šroubové připojení 2P+PE dvojí zapojení, prostředí venkovní, mokré</t>
  </si>
  <si>
    <t>-753060928</t>
  </si>
  <si>
    <t>741313251</t>
  </si>
  <si>
    <t>Montáž zásuvek průmyslových nástěnných provedení IP 44 3P+N+PE 16 A</t>
  </si>
  <si>
    <t>577836265</t>
  </si>
  <si>
    <t>741410071</t>
  </si>
  <si>
    <t>Montáž pospojování ochranné konstrukce ostatní vodičem do 16 mm2 uloženým volně nebo pod omítku</t>
  </si>
  <si>
    <t>-1414499516</t>
  </si>
  <si>
    <t>R06</t>
  </si>
  <si>
    <t>Montáž kabel Cu bez ukončení uložený pod omítku plný kulatý 5x16 mm2 (CYKY)</t>
  </si>
  <si>
    <t>967932231</t>
  </si>
  <si>
    <t>02 - Světelná instalace</t>
  </si>
  <si>
    <t>-1182896396</t>
  </si>
  <si>
    <t>-1524896899</t>
  </si>
  <si>
    <t>1693258708</t>
  </si>
  <si>
    <t>-905935993</t>
  </si>
  <si>
    <t>960257218</t>
  </si>
  <si>
    <t>-1052923149</t>
  </si>
  <si>
    <t>803580101</t>
  </si>
  <si>
    <t>10.069.918</t>
  </si>
  <si>
    <t>951233737</t>
  </si>
  <si>
    <t>10.555.033</t>
  </si>
  <si>
    <t>-141034804</t>
  </si>
  <si>
    <t>-887074019</t>
  </si>
  <si>
    <t>2125465291</t>
  </si>
  <si>
    <t>398129992</t>
  </si>
  <si>
    <t>341095150</t>
  </si>
  <si>
    <t>kabel silový s Cu jádrem, oválný CYKYLo 3x1,5 mm2</t>
  </si>
  <si>
    <t>821650967</t>
  </si>
  <si>
    <t>341110900</t>
  </si>
  <si>
    <t>kabel silový s Cu jádrem CYKY 5x1,5 mm2</t>
  </si>
  <si>
    <t>-1602588823</t>
  </si>
  <si>
    <t>R31</t>
  </si>
  <si>
    <t>689602027</t>
  </si>
  <si>
    <t>611335131</t>
  </si>
  <si>
    <t>Cementová štuková ocelí hlazená omítka rýh ve stropech šířky do 150 mm</t>
  </si>
  <si>
    <t>235085669</t>
  </si>
  <si>
    <t>-1942816687</t>
  </si>
  <si>
    <t>-368451096</t>
  </si>
  <si>
    <t>1667119854</t>
  </si>
  <si>
    <t>836238794</t>
  </si>
  <si>
    <t>974082172</t>
  </si>
  <si>
    <t>Vysekání rýh pro vodiče v omítce MV nebo MVC stropů š do 30 mm</t>
  </si>
  <si>
    <t>1566178369</t>
  </si>
  <si>
    <t>-1371018575</t>
  </si>
  <si>
    <t>741122015</t>
  </si>
  <si>
    <t>Montáž kabel Cu bez ukončení uložený pod omítku plný kulatý 3x1,5 mm2 (CYKY)</t>
  </si>
  <si>
    <t>713309878</t>
  </si>
  <si>
    <t>1501662974</t>
  </si>
  <si>
    <t>-781325947</t>
  </si>
  <si>
    <t>741310261</t>
  </si>
  <si>
    <t>Montáž přepínač (polo)zapuštěný šroubové připojení 5-sériových prostředí venkovní/mokré</t>
  </si>
  <si>
    <t>1265300312</t>
  </si>
  <si>
    <t>741310263</t>
  </si>
  <si>
    <t>Montáž přepínač (polo)zapuštěný šroubové připojení 6-střídavých prostředí venkovní/mokré</t>
  </si>
  <si>
    <t>-1893279105</t>
  </si>
  <si>
    <t>741370002</t>
  </si>
  <si>
    <t>Montáž svítidlo žárovkové bytové stropní přisazené 1 zdroj se sklem</t>
  </si>
  <si>
    <t>-295842839</t>
  </si>
  <si>
    <t>741371004</t>
  </si>
  <si>
    <t>Montáž svítidlo zářivkové bytové stropní přisazené 2 zdroje s krytem</t>
  </si>
  <si>
    <t>1899422495</t>
  </si>
  <si>
    <t>03 - Slaboproudá instalace</t>
  </si>
  <si>
    <t xml:space="preserve">    742 -  Elektroinstalace</t>
  </si>
  <si>
    <t>10.902.556</t>
  </si>
  <si>
    <t>UTP 4x2x0,5 cat.6 drát bal.305m EMOS</t>
  </si>
  <si>
    <t>516952450</t>
  </si>
  <si>
    <t>345710630</t>
  </si>
  <si>
    <t>trubka elektroinstalační ohebná LPFLEX z PVC (ČSN) 2323</t>
  </si>
  <si>
    <t>1810507618</t>
  </si>
  <si>
    <t>345710640</t>
  </si>
  <si>
    <t>trubka elektroinstalační ohebná LPFLEX z PVC (ČSN) 2329</t>
  </si>
  <si>
    <t>-1666789731</t>
  </si>
  <si>
    <t>345710650</t>
  </si>
  <si>
    <t>trubka elektroinstalační ohebná LPFLEX z PVC (ČSN) 2336</t>
  </si>
  <si>
    <t>131888540</t>
  </si>
  <si>
    <t>1023870936</t>
  </si>
  <si>
    <t>-52301998</t>
  </si>
  <si>
    <t>R25</t>
  </si>
  <si>
    <t>zásuvka datová 2xRJ45, tango bílá kompletní</t>
  </si>
  <si>
    <t>-1255371973</t>
  </si>
  <si>
    <t>345317350</t>
  </si>
  <si>
    <t>ovladač zvonkový tlačítkový 3171-8011 jednonásobný</t>
  </si>
  <si>
    <t>-1577693443</t>
  </si>
  <si>
    <t>374141300</t>
  </si>
  <si>
    <t>zvonek bytový SB 4FN 605 17</t>
  </si>
  <si>
    <t>-32683523</t>
  </si>
  <si>
    <t>341110050</t>
  </si>
  <si>
    <t>kabel silový s Cu jádrem CYKY 2x1,5 mm2</t>
  </si>
  <si>
    <t>-1962185972</t>
  </si>
  <si>
    <t>722773123</t>
  </si>
  <si>
    <t>-749089937</t>
  </si>
  <si>
    <t>1246642141</t>
  </si>
  <si>
    <t>1294580193</t>
  </si>
  <si>
    <t>1160402679</t>
  </si>
  <si>
    <t>341210020</t>
  </si>
  <si>
    <t>kabel sdělovací s Cu jádrem SYKY 1x2x0,5 mm</t>
  </si>
  <si>
    <t>-1163342593</t>
  </si>
  <si>
    <t>1363608243</t>
  </si>
  <si>
    <t>2047502163</t>
  </si>
  <si>
    <t>-147006517</t>
  </si>
  <si>
    <t>1015376294</t>
  </si>
  <si>
    <t>741112001</t>
  </si>
  <si>
    <t>Montáž krabice zapuštěná plastová kruhová</t>
  </si>
  <si>
    <t>912684329</t>
  </si>
  <si>
    <t>741112003</t>
  </si>
  <si>
    <t>Montáž krabice zapuštěná plastová čtyřhranná</t>
  </si>
  <si>
    <t>-1311582029</t>
  </si>
  <si>
    <t>742</t>
  </si>
  <si>
    <t>742110001</t>
  </si>
  <si>
    <t>Montáž trubek pro slaboproud plastových ohebných uložených pod omítku se zasekáním</t>
  </si>
  <si>
    <t>1442991117</t>
  </si>
  <si>
    <t>742121001</t>
  </si>
  <si>
    <t>168672204</t>
  </si>
  <si>
    <t>742330001</t>
  </si>
  <si>
    <t>Montáž rozvaděče nástěnného</t>
  </si>
  <si>
    <t>-1292191360</t>
  </si>
  <si>
    <t>742330011</t>
  </si>
  <si>
    <t>Montáž zařízení do rozvaděče (switch, UPS, DVR, server) bez nastavení</t>
  </si>
  <si>
    <t>-621970188</t>
  </si>
  <si>
    <t>742330042</t>
  </si>
  <si>
    <t>Montáž datové dvouzásuvky</t>
  </si>
  <si>
    <t>-1034220078</t>
  </si>
  <si>
    <t>742340002</t>
  </si>
  <si>
    <t>Montáž nástěnných hodin</t>
  </si>
  <si>
    <t>-2080306577</t>
  </si>
  <si>
    <t>R017</t>
  </si>
  <si>
    <t>montáž zvonek bytový</t>
  </si>
  <si>
    <t>1764858901</t>
  </si>
  <si>
    <t>R32</t>
  </si>
  <si>
    <t>zapojení a konfigurace systému, zaškolení uživatele, instalace obslužného SW na 1 PC</t>
  </si>
  <si>
    <t>hod</t>
  </si>
  <si>
    <t>1749676364</t>
  </si>
  <si>
    <t>04 - Úprava bleskosvodu</t>
  </si>
  <si>
    <t>354420330</t>
  </si>
  <si>
    <t>svorka uzemnění  SS nerez spojovací</t>
  </si>
  <si>
    <t>386457321</t>
  </si>
  <si>
    <t>R001</t>
  </si>
  <si>
    <t>komplet</t>
  </si>
  <si>
    <t>669867490</t>
  </si>
  <si>
    <t>R002</t>
  </si>
  <si>
    <t xml:space="preserve">betonový podstavec pro oddálený jímač </t>
  </si>
  <si>
    <t>1943799218</t>
  </si>
  <si>
    <t>354415500</t>
  </si>
  <si>
    <t>podpěra vedení PV22 FeZn na lepenkovou krytinu a eternit 100 mm</t>
  </si>
  <si>
    <t>-1977387141</t>
  </si>
  <si>
    <t>354411230</t>
  </si>
  <si>
    <t>tyč jímací s rovným koncem JR 2,0 nerez</t>
  </si>
  <si>
    <t>1746916468</t>
  </si>
  <si>
    <t>354410770</t>
  </si>
  <si>
    <t>drát průměr 8 mm AlMgSi</t>
  </si>
  <si>
    <t>kg</t>
  </si>
  <si>
    <t>-489390216</t>
  </si>
  <si>
    <t>741420001</t>
  </si>
  <si>
    <t>748909080</t>
  </si>
  <si>
    <t>741420021</t>
  </si>
  <si>
    <t>-459678474</t>
  </si>
  <si>
    <t>741430005</t>
  </si>
  <si>
    <t>Montáž tyč jímací délky do 3 m na stojan</t>
  </si>
  <si>
    <t>-2032713274</t>
  </si>
  <si>
    <t>R003</t>
  </si>
  <si>
    <t>1306287011</t>
  </si>
  <si>
    <t>05 - Ostatní náklady</t>
  </si>
  <si>
    <t>VRN -  Vedlejší rozpočtové náklady</t>
  </si>
  <si>
    <t xml:space="preserve">    VRN1 -  Průzkumné, geodetické a projektové práce</t>
  </si>
  <si>
    <t>R034</t>
  </si>
  <si>
    <t>práce spojené s vyhledáním stávajících obvodů</t>
  </si>
  <si>
    <t>-664788502</t>
  </si>
  <si>
    <t>R035</t>
  </si>
  <si>
    <t>demontáž stávající instalace</t>
  </si>
  <si>
    <t>-871512263</t>
  </si>
  <si>
    <t>R036</t>
  </si>
  <si>
    <t>796662023</t>
  </si>
  <si>
    <t>R037</t>
  </si>
  <si>
    <t>přeložení kabelů z rušených konstrukcí</t>
  </si>
  <si>
    <t>-1077379996</t>
  </si>
  <si>
    <t>741810003</t>
  </si>
  <si>
    <t>1274727622</t>
  </si>
  <si>
    <t>VRN</t>
  </si>
  <si>
    <t xml:space="preserve"> Vedlejší rozpočtové náklady</t>
  </si>
  <si>
    <t>VRN1</t>
  </si>
  <si>
    <t xml:space="preserve"> Průzkumné, geodetické a projektové práce</t>
  </si>
  <si>
    <t>013254000</t>
  </si>
  <si>
    <t>1024</t>
  </si>
  <si>
    <t>-1604697350</t>
  </si>
  <si>
    <t>R038</t>
  </si>
  <si>
    <t>posouzení dokončené instalace TIČR</t>
  </si>
  <si>
    <t>-206428436</t>
  </si>
  <si>
    <t>6 -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</si>
  <si>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</si>
  <si>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</si>
  <si>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</si>
  <si>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</si>
  <si>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</si>
  <si>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</si>
  <si>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</si>
  <si>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Vedlejší rozpočtové náklady</t>
  </si>
  <si>
    <t>Průzkumné, geodetické a projektové práce</t>
  </si>
  <si>
    <t>012103000</t>
  </si>
  <si>
    <t>Vytýčení a ochrana stávajících inženýrských sítí na staveništi</t>
  </si>
  <si>
    <t>-48625089</t>
  </si>
  <si>
    <t>Dokumentace skutečného provedení díla dle vyhl. 499/2006 ve 3 listinných vyhotoveních + 1x CD Rom</t>
  </si>
  <si>
    <t>690991479</t>
  </si>
  <si>
    <t>VRN3</t>
  </si>
  <si>
    <t>Zařízení staveniště</t>
  </si>
  <si>
    <t>032002000</t>
  </si>
  <si>
    <t>Zařízení staveniště - náklady na stavební buňky</t>
  </si>
  <si>
    <t>1036671362</t>
  </si>
  <si>
    <t>032002100</t>
  </si>
  <si>
    <t>Zařízení staveniště - provoz zařízení staveniště, skládky na staveništi</t>
  </si>
  <si>
    <t>-687765605</t>
  </si>
  <si>
    <t>032002200</t>
  </si>
  <si>
    <t>Zařízení staveniště - zrušení</t>
  </si>
  <si>
    <t>1470519543</t>
  </si>
  <si>
    <t>VRN4</t>
  </si>
  <si>
    <t>Inženýrská činnost</t>
  </si>
  <si>
    <t>049002200</t>
  </si>
  <si>
    <t>Náklady spojené s dokumentační činností (fotografie, doklady o certifikaci a atestech materiálů)</t>
  </si>
  <si>
    <t>-1620863049</t>
  </si>
  <si>
    <t>VRN5</t>
  </si>
  <si>
    <t>Finanční náklady</t>
  </si>
  <si>
    <t>051002000</t>
  </si>
  <si>
    <t>Pojištění dodavatele a pojištění díla (v rozsahu obchodních podmínek)</t>
  </si>
  <si>
    <t>-289589511</t>
  </si>
  <si>
    <t>056002001</t>
  </si>
  <si>
    <t>Náklady spojené se zřízením a vedením bankovní záruky za řádné provedení díla, jak je uvedeno v návrhu smlouvy o dílo</t>
  </si>
  <si>
    <t>435420007</t>
  </si>
  <si>
    <t>056002000</t>
  </si>
  <si>
    <t>Náklady spojené se zřízením a vedením bankovní záruky po dobu záruční lhůty, jak je uvedeno v návrhu smlouvy o dílo</t>
  </si>
  <si>
    <t>356423875</t>
  </si>
  <si>
    <t>VRN7</t>
  </si>
  <si>
    <t>Provozní vlivy</t>
  </si>
  <si>
    <t>071103000</t>
  </si>
  <si>
    <t>Provoz investora - ztížené podmínky určené významem objektu, provozem investora a dodavatele gastrotechniky</t>
  </si>
  <si>
    <t>CS ÚRS 2016 01</t>
  </si>
  <si>
    <t>-808675327</t>
  </si>
  <si>
    <t>071104000</t>
  </si>
  <si>
    <t>Odstávka sítí (topení, voda, plyn apod.)</t>
  </si>
  <si>
    <t>70446977</t>
  </si>
  <si>
    <t>VRN9</t>
  </si>
  <si>
    <t>091504000</t>
  </si>
  <si>
    <t>Informační tabule na staveništi 1 x 1,5 m</t>
  </si>
  <si>
    <t>-1906730090</t>
  </si>
  <si>
    <t>"dodávka a montáž celobarevného informačního panelu k označení staveniště"</t>
  </si>
  <si>
    <t>"materiál pro venkovní prostředí, velikost cca 1 x 1,5 m"</t>
  </si>
  <si>
    <t>"textový obsah dle upřesnění zadavatele před zahájením realizace stavby"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</si>
  <si>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</si>
  <si>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</si>
  <si>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</si>
  <si>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</si>
  <si>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</si>
  <si>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</si>
  <si>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</si>
  <si>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</si>
  <si>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</si>
  <si>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</si>
  <si>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</si>
  <si>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</si>
  <si>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</si>
  <si>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</si>
  <si>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</si>
  <si>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</si>
  <si>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</si>
  <si>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</si>
  <si>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</si>
  <si>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</si>
  <si>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</si>
  <si>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</si>
  <si>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</si>
  <si>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</si>
  <si>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</si>
  <si>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</si>
  <si>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</si>
  <si>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</si>
  <si>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</si>
  <si>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</si>
  <si>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</si>
  <si>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</si>
  <si>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</si>
  <si>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</si>
  <si>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</si>
  <si>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</si>
  <si>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</si>
  <si>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</si>
  <si>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</si>
  <si>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</si>
  <si>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</si>
  <si>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</si>
  <si>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</si>
  <si>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</si>
  <si>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</si>
  <si>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</si>
  <si>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</si>
  <si>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</si>
  <si>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</si>
  <si>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</si>
  <si>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</si>
  <si>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</si>
  <si>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</si>
  <si>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</si>
  <si>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</si>
  <si>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</si>
  <si>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</si>
  <si>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</si>
  <si>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</si>
  <si>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</si>
  <si>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</si>
  <si>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</si>
  <si>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</si>
  <si>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</si>
  <si>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</si>
  <si>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</si>
  <si>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</si>
  <si>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</si>
  <si>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</si>
  <si>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</si>
  <si>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</si>
  <si>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</si>
  <si>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</si>
  <si>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</si>
  <si>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</si>
  <si>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</si>
  <si>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</si>
  <si>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</si>
  <si>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</si>
  <si>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</si>
  <si>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</si>
  <si>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</si>
  <si>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</si>
  <si>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</si>
  <si>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</si>
  <si>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</si>
  <si>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</si>
  <si>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</si>
  <si>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</si>
  <si>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</si>
  <si>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</si>
  <si>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</si>
  <si>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</si>
  <si>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</si>
  <si>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</si>
  <si>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</si>
  <si>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</si>
  <si>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</si>
  <si>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</si>
  <si>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</si>
  <si>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</si>
  <si>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</si>
  <si>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</si>
  <si>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</si>
  <si>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</si>
  <si>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</si>
  <si>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</si>
  <si>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</si>
  <si>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</si>
  <si>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</si>
  <si>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</si>
  <si>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</si>
  <si>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</si>
  <si>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</si>
  <si>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</si>
  <si>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</si>
  <si>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</si>
  <si>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</si>
  <si>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</si>
  <si>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</si>
  <si>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</si>
  <si>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</si>
  <si>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</si>
  <si>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</si>
  <si>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</si>
  <si>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</si>
  <si>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</si>
  <si>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</si>
  <si>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</si>
  <si>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</si>
  <si>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</si>
  <si>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</si>
  <si>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</si>
  <si>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</si>
  <si>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</si>
  <si>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</si>
  <si>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</si>
  <si>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</si>
  <si>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</si>
  <si>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</si>
  <si>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</si>
  <si>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</si>
  <si>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</si>
  <si>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</si>
  <si>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</si>
  <si>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</si>
  <si>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</si>
  <si>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</si>
  <si>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</si>
  <si>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</si>
  <si>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</si>
  <si>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</si>
  <si>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</si>
  <si>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</si>
  <si>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</si>
  <si>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</si>
  <si>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</si>
  <si>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</si>
  <si>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</si>
  <si>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</si>
  <si>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</si>
  <si>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</si>
  <si>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</si>
  <si>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</si>
  <si>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</si>
  <si>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</si>
  <si>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</si>
  <si>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</si>
  <si>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</si>
  <si>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</si>
  <si>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</si>
  <si>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</si>
  <si>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</si>
  <si>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</si>
  <si>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</si>
  <si>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</si>
  <si>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</si>
  <si>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</si>
  <si>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r>
      <t xml:space="preserve">Rozvaděč RMS1, kompletní, vystrojený podle výkresu D.1.4.g.05 a D.1.4.g.06 </t>
    </r>
    <r>
      <rPr>
        <i/>
        <sz val="8"/>
        <color theme="0" tint="-0.499984740745262"/>
        <rFont val="Trebuchet MS"/>
        <family val="2"/>
        <charset val="238"/>
      </rPr>
      <t xml:space="preserve">Poznámka k položce:
včetně podstavce, bočních zákrytů apod. </t>
    </r>
  </si>
  <si>
    <t>vlastní</t>
  </si>
  <si>
    <t>CS ÚRS 2017 02</t>
  </si>
  <si>
    <r>
      <t xml:space="preserve">lineární LED svítidlo typ A,  40W, 5500 lm, IP 65, 1275x135mm                       </t>
    </r>
    <r>
      <rPr>
        <i/>
        <sz val="8"/>
        <color theme="0" tint="-0.499984740745262"/>
        <rFont val="Trebuchet MS"/>
        <family val="2"/>
        <charset val="238"/>
      </rPr>
      <t>Poznámka k položce:
Typ zdroje: LED
Světelný tok (lm): 5500
Příkon svítidla (W): 40
Teplota chromatičnosti (K): 4000
Index podání barev CRI: 80-89
Doba životnosti L80/B50 (h): 80000
Stupen krytí IP: IP65
Optický systém: CO
Výstup světla: Přímé
Délka (mm): 1275
Šířka (mm): 135
Výška/Hloubka (mm): 100
Barva korpusu: Šedá
Typ předřadného systému: Elektronické trafo
Vhodné pro závěsnou montáž: Ano
Materiál korpusu: Plast
Odolnost proti nárazu: IK08
Nominální napětí (V): 220...240
Se zdrojem: Ano
Vhodné pro montáž na zeď: Ano
Včetně předřadného systému: Ano
Hmotnost (kg): 3,2</t>
    </r>
  </si>
  <si>
    <r>
      <t xml:space="preserve">kruhové LED svítidlo typ B, 10 W, 800lm, IP44, 300mm                                    </t>
    </r>
    <r>
      <rPr>
        <i/>
        <sz val="8"/>
        <color theme="0" tint="-0.499984740745262"/>
        <rFont val="Trebuchet MS"/>
        <family val="2"/>
        <charset val="238"/>
      </rPr>
      <t>Poznámka k položce:
Typ zdroje: LED
Světelný tok (lm): 900
Příkon svítidla (W): 9
Teplota chromatičnosti (K): 4000
Index podání barev CRI: 80-89
Doba životnosti L80/B50 (h): 80000
Stupen krytí IP: IP44
Optický systém: KO
Výstup světla: Přímé
Výška/Hloubka (mm): 89
Třída ochrany: I
Barva korpusu: Bílá
Typ předřadného systému: Elektronické trafo
Materiál korpusu: Ocel
Vhodné pro nouzové osvětlení: Ne
Distribuce světla: Symetrické
Materiál krytu: Opálový plast
Nominální napětí (V): 220...240
Se zdrojem: Ano
Vhodné pro montáž na zeď: Ano
Včetně předřadného systému: Ano
Hmotnost (kg): 0,75</t>
    </r>
  </si>
  <si>
    <r>
      <t xml:space="preserve">lineární LED svítidlo typ C,  32W, 4000 lm, IP 65, 1575x84mm     </t>
    </r>
    <r>
      <rPr>
        <i/>
        <sz val="8"/>
        <color theme="0" tint="-0.499984740745262"/>
        <rFont val="Trebuchet MS"/>
        <family val="2"/>
        <charset val="238"/>
      </rPr>
      <t xml:space="preserve">                    Poznámka k položce:
Typ zdroje: LED
Světelný tok (lm): 3800
Příkon svítidla (W): 32
Teplota chromatičnosti (K): 4000
Index podání barev CRI: 80-89
Doba životnosti L80/B50 (h): 80000
Stupen krytí IP: IP65
Optický systém: CO
Výstup světla: Přímé
Délka (mm): 1575
Šířka (mm): 84
Výška/Hloubka (mm): 100
Barva korpusu: Šedá
Typ předřadného systému: Elektronické trafo
Vhodné pro závěsnou montáž: Ano
Materiál korpusu: Plast
Odolnost proti nárazu: IK08
Nominální napětí (V): 220...240
Se zdrojem: Ano
Vhodné pro montáž na zeď: Ano
Včetně předřadného systému: Ano
Hmotnost (kg): 2,3</t>
    </r>
  </si>
  <si>
    <r>
      <t xml:space="preserve">lineární LED svítidlo typ D,  61W, 4000 lm, IP 65, 1575x135mm                       </t>
    </r>
    <r>
      <rPr>
        <i/>
        <sz val="8"/>
        <color theme="0" tint="-0.499984740745262"/>
        <rFont val="Trebuchet MS"/>
        <family val="2"/>
        <charset val="238"/>
      </rPr>
      <t>Poznámka k položce:
Typ zdroje: LED
Světelný tok (lm): 7700
Příkon svítidla (W): 53
Teplota chromatičnosti (K): 4000
Index podání barev CRI: 80-89
Doba životnosti L80/B50 (h): 80000
Stupen krytí IP: IP65
Optický systém: CO
Výstup světla: Přímé
Délka (mm): 1575
Šířka (mm): 135
Výška/Hloubka (mm): 100
Barva korpusu: Šedá
Typ předřadného systému: Elektronické trafo
Vhodné pro závěsnou montáž: Ano
Materiál korpusu: Plast
Odolnost proti nárazu: IK08
Nominální napětí (V): 220...240
Se zdrojem: Ano
Vhodné pro montáž na zeď: Ano
Včetně předřadného systému: Ano
Hmotnost (kg): 3,1</t>
    </r>
  </si>
  <si>
    <r>
      <t xml:space="preserve">Lineární LED svítidlo, typ E, elox hliník, 42W, 3900lm, IP20, 1484x42mm                </t>
    </r>
    <r>
      <rPr>
        <i/>
        <sz val="8"/>
        <color theme="0" tint="-0.499984740745262"/>
        <rFont val="Trebuchet MS"/>
        <family val="2"/>
        <charset val="238"/>
      </rPr>
      <t>Poznámka k položce:
Kategorie produktu: Stropní a nástěnná svítidla
Typ zdroje: LED
Počet zdrojů: 1
Světelný tok (lm): 3900
Pro příkon zdroje (W): 42
Teplota chromatičnosti (K): 4000
Index podání barev CRI: 80-89
Doba životnosti L80/B50 (h): 80000
Stupen krytí IP: IP20
Optický systém: KN
Výstup světla: Přímé
Délka (mm): 1484
Šířka (mm): 42
Výška/Hloubka (mm): 45
Barva korpusu: Hliník
Typ předřadného systému: Elektronické trafo
Vhodné pro závěsnou montáž: Ano
Materiál korpusu: Hliník
Vhodné pro montáž do řady: Ne
Distribuce světla: Symetrické
Materiál krytu: Strukturovaný plast
Nominální napětí (V): 220...240
Se zdrojem: Ano
Včetně předřadného systému: Ano
Hmotnost (kg): 1,5</t>
    </r>
  </si>
  <si>
    <r>
      <t xml:space="preserve">nouzové svítidlo typ NS, 3W, 1 hod                                                       </t>
    </r>
    <r>
      <rPr>
        <i/>
        <sz val="8"/>
        <color theme="0" tint="-0.499984740745262"/>
        <rFont val="Trebuchet MS"/>
        <family val="2"/>
        <charset val="238"/>
      </rPr>
      <t xml:space="preserve">          Poznámka k položce:
Typ zdroje: LED
Počet zdrojů: 1
Stupen krytí IP: IP65
Napájení: Samostatná baterie
Zapojení: svítící při výpadku
Se zdrojem: Ano
Kontrolní vybavení: autotest
Hmotnost (kg): 0,65</t>
    </r>
  </si>
  <si>
    <r>
      <t xml:space="preserve">Závěsné půlkulaté dekorativní svítidlo, typ F, E27, včetně LED zdroje 20W, 4000K. </t>
    </r>
    <r>
      <rPr>
        <i/>
        <sz val="8"/>
        <color theme="0" tint="-0.499984740745262"/>
        <rFont val="Trebuchet MS"/>
        <family val="2"/>
        <charset val="238"/>
      </rPr>
      <t xml:space="preserve">       Poznámka k položce:
Typ zdroje: E27
Příkon svítidla (W): 15
Teplota chromatičnosti (K): 4000
Index podání barev CRI: 80-89
Doba životnosti L80/B50 (h): 80000
Stupen krytí IP: IP20
Výstup světla: Přímé
Průměr (mm): 400
Barva korpusu: černý lak
Vhodné pro závěsnou montáž: Ano
Materiál korpusu: plech
Nominální napětí (V): 220...240
Se zdrojem: Ano
Vhodné pro montáž na zeď: Ne
                                                                                </t>
    </r>
  </si>
  <si>
    <t>Instalační spínač,  řazení 5, IP44, kompletní (strojek, kryt a rámeček), barva bílá</t>
  </si>
  <si>
    <t>Instalační spínač,  řazení 6, IP44, kompletní (strojek, kryt a rámeček), barva bílá</t>
  </si>
  <si>
    <r>
      <t xml:space="preserve">Hodiny jednotného času podružné 300mm                                                  </t>
    </r>
    <r>
      <rPr>
        <i/>
        <sz val="8"/>
        <color theme="0" tint="-0.499984740745262"/>
        <rFont val="Trebuchet MS"/>
        <family val="2"/>
        <charset val="238"/>
      </rPr>
      <t>Poznámka k položce:
podružné hodiny kulaté, bílý ciferník, černé číslice, nerezový rámeček zaoblený, prosklené</t>
    </r>
  </si>
  <si>
    <r>
      <t xml:space="preserve">Hodiny jednotného času podružné 400m                                                          </t>
    </r>
    <r>
      <rPr>
        <i/>
        <sz val="8"/>
        <color theme="0" tint="-0.499984740745262"/>
        <rFont val="Trebuchet MS"/>
        <family val="2"/>
        <charset val="238"/>
      </rPr>
      <t>Poznámka k položce:
podružné hodiny kulaté, bílý ciferník, černé číslice, nerezový rámeček zaoblený, prosklené</t>
    </r>
  </si>
  <si>
    <r>
      <t xml:space="preserve">19" RACK jednodílný 6U                                                                                </t>
    </r>
    <r>
      <rPr>
        <i/>
        <sz val="8"/>
        <color theme="0" tint="-0.499984740745262"/>
        <rFont val="Trebuchet MS"/>
        <family val="2"/>
        <charset val="238"/>
      </rPr>
      <t>Poznámka k položce:
Barva: Šedá
Vhodné pro zařízení: 6U/ 19" rack
Hloubka: 450 mm
Výška: 355 mm</t>
    </r>
  </si>
  <si>
    <r>
      <t xml:space="preserve">Switch Gigabit, 24port 10/100/1000, 802.3at                                              </t>
    </r>
    <r>
      <rPr>
        <i/>
        <sz val="8"/>
        <color theme="0" tint="-0.499984740745262"/>
        <rFont val="Trebuchet MS"/>
        <family val="2"/>
        <charset val="238"/>
      </rPr>
      <t xml:space="preserve">  Poznámka k položce:
Funkce  PoE (Power over Ethernet), QoS (Quality of Service), Spravovatelnost (smart switch, web manageable), VLAN (virtual local area network), L2
Přepínací kapacita  48 Gb/s
Přenosová rychlost LAN portů  1 Gbit
Paketová kapacita (64B pakety, v milionech paketů/s)  35,71 ks
RJ-45  24 ks
Rozměry
Šířka  28 cm
Výška  4,4 cm
Hloubka  23 cm
Hmotnost
Hmotnost  2 150 g</t>
    </r>
  </si>
  <si>
    <r>
      <t xml:space="preserve">WiFi router 802.11b/g/n až 300Mbps, 1x WAN, 4x LAN                                     </t>
    </r>
    <r>
      <rPr>
        <i/>
        <sz val="8"/>
        <color theme="0" tint="-0.499984740745262"/>
        <rFont val="Trebuchet MS"/>
        <family val="2"/>
        <charset val="238"/>
      </rPr>
      <t>Poznámka k položce:
Standardy:
IEEE 802.11n, IEEE 802.11g, IEEE 802.11b
Rychlostí bezdrátového přenosu:
11n: až 300 Mb/s(dynamický)
11g: až 54 Mb/s (dynamický)
11b: až 11 Mb/s (dynamický)
Frekvenční rozsah:
2,4 - 2,4835 GHz
Maximální bezdrátové vysílací výkon:
-20 DBm (max. EIRP)
Modulační technologie:
DBPSK, DQPSK, CCK, OFDM, 16-QAM, 64-QAM
Citlivost přijímače:
270 m:-68 dBm @ 10%
130 m: -68 dBm @ 10%
108 m: -68 dBm @ 10%
54 m: -68 dBm @ 10%
11 m: -85 dBm @ 8%
6 m: -88 dBm @ 10%
1 m: -90 dBm @ 8%
Rozhraní:
4x LAN 10/100 Mb/s RJ45 Port s automatickým rozpoznáním přenosové rychlosti (Auto MDI / MDIX)
1x WAN 10/100 Mb/s RJ45 Port s automatickým rozpoznáním přenosové rychlosti (Auto MDI / MDIX)
Anténa:
Typ: Omni Directional Antenna X 2
Výkon: 5 dBi pevné</t>
    </r>
  </si>
  <si>
    <r>
      <t xml:space="preserve">Montáž kabelů sdělovacích pro vnitřní rozvody do 15 žil                                  </t>
    </r>
    <r>
      <rPr>
        <sz val="8"/>
        <color theme="0" tint="-0.499984740745262"/>
        <rFont val="Trebuchet MS"/>
        <family val="2"/>
        <charset val="238"/>
      </rPr>
      <t xml:space="preserve">Poznámka k souboru cen:
1. Ceny lze použít i pro ocenění koaxiálních kabelů. </t>
    </r>
  </si>
  <si>
    <r>
      <t xml:space="preserve">ostatní materiál jinde nuvedený             </t>
    </r>
    <r>
      <rPr>
        <i/>
        <sz val="8"/>
        <color theme="0" tint="-0.499984740745262"/>
        <rFont val="Trebuchet MS"/>
        <family val="2"/>
        <charset val="238"/>
      </rPr>
      <t xml:space="preserve">                                                        Poznámka k položce:
spotřební materiál, popisové štítky apod.</t>
    </r>
  </si>
  <si>
    <r>
      <t xml:space="preserve">Montáž drát nebo lano hromosvodné svodové D do 10 mm s podpěrou               </t>
    </r>
    <r>
      <rPr>
        <sz val="8"/>
        <color theme="0" tint="-0.499984740745262"/>
        <rFont val="Trebuchet MS"/>
        <family val="2"/>
        <charset val="238"/>
      </rPr>
      <t xml:space="preserve">Poznámka k souboru cen:
1. Svodovými dráty se rozumí i jímací vedení na střeše. </t>
    </r>
  </si>
  <si>
    <r>
      <t xml:space="preserve">Montáž svorka hromosvodná se 2 šrouby                                                     </t>
    </r>
    <r>
      <rPr>
        <sz val="8"/>
        <color theme="0" tint="-0.499984740745262"/>
        <rFont val="Trebuchet MS"/>
        <family val="2"/>
        <charset val="238"/>
      </rPr>
      <t xml:space="preserve"> Poznámka k souboru cen:
1. Svodovými dráty se rozumí i jímací vedení na střeše. </t>
    </r>
  </si>
  <si>
    <r>
      <t xml:space="preserve">související činnosti                                                                                       </t>
    </r>
    <r>
      <rPr>
        <sz val="8"/>
        <color theme="0" tint="-0.499984740745262"/>
        <rFont val="Trebuchet MS"/>
        <family val="2"/>
        <charset val="238"/>
      </rPr>
      <t>Poznámka k položce:
doprava materiálu, proměření stávajícího bleskosvodu, přeložky, výchozí revize, dokumentace díla</t>
    </r>
  </si>
  <si>
    <r>
      <t xml:space="preserve">Odvoz a likvidace elektroodpadu                                                                      </t>
    </r>
    <r>
      <rPr>
        <sz val="8"/>
        <color theme="0" tint="-0.499984740745262"/>
        <rFont val="Trebuchet MS"/>
        <family val="2"/>
        <charset val="238"/>
      </rPr>
      <t>Poznámka k položce:
naložení, doprava, vyložení, skládkovné, reciklační poplatky apod.</t>
    </r>
  </si>
  <si>
    <r>
      <t xml:space="preserve">Celková prohlídka elektrického rozvodu a zařízení do 1 milionu Kč                           </t>
    </r>
    <r>
      <rPr>
        <sz val="8"/>
        <color theme="0" tint="-0.499984740745262"/>
        <rFont val="Trebuchet MS"/>
        <family val="2"/>
        <charset val="238"/>
      </rPr>
      <t>Poznámka k souboru cen:
1. Ceny -0001 až -0011 jsou určeny pro objem montážních prací včetně všech nákladů.   Poznámka k položce:
Výchozí revize</t>
    </r>
  </si>
  <si>
    <t>vlastí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</si>
</sst>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i/>
      <sz val="8"/>
      <color theme="0" tint="-0.499984740745262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theme="0" tint="-0.499984740745262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0" fillId="2" borderId="0" xfId="0" applyFill="1" applyProtection="1"/>
    <xf numFmtId="0" fontId="33" fillId="2" borderId="0" xfId="1" applyFont="1" applyFill="1" applyAlignment="1" applyProtection="1">
      <alignment vertical="center"/>
    </xf>
    <xf numFmtId="0" fontId="33" fillId="2" borderId="0" xfId="1" applyFont="1" applyFill="1" applyAlignment="1" applyProtection="1">
      <alignment vertical="center"/>
    </xf>
    <xf numFmtId="0" fontId="47" fillId="2" borderId="0" xfId="1" applyFill="1" applyProtection="1"/>
    <xf numFmtId="0" fontId="0" fillId="0" borderId="0" xfId="0" applyProtection="1"/>
    <xf numFmtId="0" fontId="16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5" xfId="0" applyFont="1" applyBorder="1" applyAlignment="1" applyProtection="1">
      <alignment vertical="center"/>
    </xf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50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 applyProtection="1">
      <alignment vertical="center"/>
    </xf>
    <xf numFmtId="0" fontId="38" fillId="4" borderId="28" xfId="0" applyFont="1" applyFill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38" fillId="0" borderId="28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49" fontId="0" fillId="0" borderId="28" xfId="0" applyNumberFormat="1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0" fillId="0" borderId="0" xfId="0" applyFont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center"/>
    </xf>
    <xf numFmtId="0" fontId="0" fillId="0" borderId="7" xfId="0" applyBorder="1" applyProtection="1"/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6" fillId="0" borderId="0" xfId="1" applyFont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>
      <pane ySplit="1" topLeftCell="A2" activePane="bottomLeft" state="frozen"/>
      <selection pane="bottomLeft" activeCell="AO15" sqref="AO15"/>
    </sheetView>
  </sheetViews>
  <sheetFormatPr defaultRowHeight="12"/>
  <cols>
    <col min="1" max="1" width="8.28515625" style="101" customWidth="1"/>
    <col min="2" max="2" width="1.7109375" style="101" customWidth="1"/>
    <col min="3" max="3" width="4.140625" style="101" customWidth="1"/>
    <col min="4" max="33" width="2.7109375" style="101" customWidth="1"/>
    <col min="34" max="34" width="3.28515625" style="101" customWidth="1"/>
    <col min="35" max="35" width="31.7109375" style="101" customWidth="1"/>
    <col min="36" max="37" width="2.42578125" style="101" customWidth="1"/>
    <col min="38" max="38" width="8.28515625" style="101" customWidth="1"/>
    <col min="39" max="39" width="3.28515625" style="101" customWidth="1"/>
    <col min="40" max="40" width="13.28515625" style="101" customWidth="1"/>
    <col min="41" max="41" width="7.42578125" style="101" customWidth="1"/>
    <col min="42" max="42" width="4.140625" style="101" customWidth="1"/>
    <col min="43" max="43" width="15.7109375" style="101" customWidth="1"/>
    <col min="44" max="44" width="13.7109375" style="101" customWidth="1"/>
    <col min="45" max="47" width="25.85546875" style="101" hidden="1" customWidth="1"/>
    <col min="48" max="52" width="21.7109375" style="101" hidden="1" customWidth="1"/>
    <col min="53" max="53" width="19.140625" style="101" hidden="1" customWidth="1"/>
    <col min="54" max="54" width="25" style="101" hidden="1" customWidth="1"/>
    <col min="55" max="56" width="19.140625" style="101" hidden="1" customWidth="1"/>
    <col min="57" max="57" width="66.42578125" style="101" customWidth="1"/>
    <col min="58" max="70" width="9.140625" style="101"/>
    <col min="71" max="91" width="9.28515625" style="101" hidden="1"/>
    <col min="92" max="16384" width="9.140625" style="101"/>
  </cols>
  <sheetData>
    <row r="1" spans="1:74" ht="21.45" customHeight="1">
      <c r="A1" s="2" t="s">
        <v>0</v>
      </c>
      <c r="B1" s="3"/>
      <c r="C1" s="3"/>
      <c r="D1" s="4" t="s">
        <v>1</v>
      </c>
      <c r="E1" s="3"/>
      <c r="F1" s="3"/>
      <c r="G1" s="3"/>
      <c r="H1" s="3"/>
      <c r="I1" s="3"/>
      <c r="J1" s="3"/>
      <c r="K1" s="5" t="s">
        <v>2</v>
      </c>
      <c r="L1" s="5"/>
      <c r="M1" s="5"/>
      <c r="N1" s="5"/>
      <c r="O1" s="5"/>
      <c r="P1" s="5"/>
      <c r="Q1" s="5"/>
      <c r="R1" s="5"/>
      <c r="S1" s="5"/>
      <c r="T1" s="3"/>
      <c r="U1" s="3"/>
      <c r="V1" s="3"/>
      <c r="W1" s="5" t="s">
        <v>3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100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2" t="s">
        <v>4</v>
      </c>
      <c r="BB1" s="2" t="s">
        <v>5</v>
      </c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T1" s="246" t="s">
        <v>6</v>
      </c>
      <c r="BU1" s="246" t="s">
        <v>6</v>
      </c>
      <c r="BV1" s="246" t="s">
        <v>7</v>
      </c>
    </row>
    <row r="2" spans="1:74" ht="36.9" customHeight="1">
      <c r="AR2" s="102" t="s">
        <v>8</v>
      </c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S2" s="104" t="s">
        <v>9</v>
      </c>
      <c r="BT2" s="104" t="s">
        <v>10</v>
      </c>
    </row>
    <row r="3" spans="1:74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7"/>
      <c r="BS3" s="104" t="s">
        <v>9</v>
      </c>
      <c r="BT3" s="104" t="s">
        <v>11</v>
      </c>
    </row>
    <row r="4" spans="1:74" ht="36.9" customHeight="1">
      <c r="B4" s="108"/>
      <c r="C4" s="109"/>
      <c r="D4" s="110" t="s">
        <v>12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11"/>
      <c r="AS4" s="112" t="s">
        <v>13</v>
      </c>
      <c r="BE4" s="247" t="s">
        <v>14</v>
      </c>
      <c r="BS4" s="104" t="s">
        <v>15</v>
      </c>
    </row>
    <row r="5" spans="1:74" ht="14.4" customHeight="1">
      <c r="B5" s="108"/>
      <c r="C5" s="109"/>
      <c r="D5" s="248" t="s">
        <v>16</v>
      </c>
      <c r="E5" s="109"/>
      <c r="F5" s="109"/>
      <c r="G5" s="109"/>
      <c r="H5" s="109"/>
      <c r="I5" s="109"/>
      <c r="J5" s="109"/>
      <c r="K5" s="249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109"/>
      <c r="AQ5" s="111"/>
      <c r="BE5" s="251" t="s">
        <v>17</v>
      </c>
      <c r="BS5" s="104" t="s">
        <v>9</v>
      </c>
    </row>
    <row r="6" spans="1:74" ht="36.9" customHeight="1">
      <c r="B6" s="108"/>
      <c r="C6" s="109"/>
      <c r="D6" s="252" t="s">
        <v>18</v>
      </c>
      <c r="E6" s="109"/>
      <c r="F6" s="109"/>
      <c r="G6" s="109"/>
      <c r="H6" s="109"/>
      <c r="I6" s="109"/>
      <c r="J6" s="109"/>
      <c r="K6" s="253" t="s">
        <v>19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109"/>
      <c r="AQ6" s="111"/>
      <c r="BE6" s="254"/>
      <c r="BS6" s="104" t="s">
        <v>9</v>
      </c>
    </row>
    <row r="7" spans="1:74" ht="14.4" customHeight="1">
      <c r="B7" s="108"/>
      <c r="C7" s="109"/>
      <c r="D7" s="113" t="s">
        <v>20</v>
      </c>
      <c r="E7" s="109"/>
      <c r="F7" s="109"/>
      <c r="G7" s="109"/>
      <c r="H7" s="109"/>
      <c r="I7" s="109"/>
      <c r="J7" s="109"/>
      <c r="K7" s="122" t="s">
        <v>5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13" t="s">
        <v>21</v>
      </c>
      <c r="AL7" s="109"/>
      <c r="AM7" s="109"/>
      <c r="AN7" s="122" t="s">
        <v>5</v>
      </c>
      <c r="AO7" s="109"/>
      <c r="AP7" s="109"/>
      <c r="AQ7" s="111"/>
      <c r="BE7" s="254"/>
      <c r="BS7" s="104" t="s">
        <v>9</v>
      </c>
    </row>
    <row r="8" spans="1:74" ht="14.4" customHeight="1">
      <c r="B8" s="108"/>
      <c r="C8" s="109"/>
      <c r="D8" s="113" t="s">
        <v>22</v>
      </c>
      <c r="E8" s="109"/>
      <c r="F8" s="109"/>
      <c r="G8" s="109"/>
      <c r="H8" s="109"/>
      <c r="I8" s="109"/>
      <c r="J8" s="109"/>
      <c r="K8" s="122" t="s">
        <v>23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13" t="s">
        <v>24</v>
      </c>
      <c r="AL8" s="109"/>
      <c r="AM8" s="109"/>
      <c r="AN8" s="6" t="s">
        <v>25</v>
      </c>
      <c r="AO8" s="109"/>
      <c r="AP8" s="109"/>
      <c r="AQ8" s="111"/>
      <c r="BE8" s="254"/>
      <c r="BS8" s="104" t="s">
        <v>9</v>
      </c>
    </row>
    <row r="9" spans="1:74" ht="14.4" customHeight="1">
      <c r="B9" s="108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11"/>
      <c r="BE9" s="254"/>
      <c r="BS9" s="104" t="s">
        <v>9</v>
      </c>
    </row>
    <row r="10" spans="1:74" ht="14.4" customHeight="1">
      <c r="B10" s="108"/>
      <c r="C10" s="109"/>
      <c r="D10" s="113" t="s">
        <v>26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13" t="s">
        <v>27</v>
      </c>
      <c r="AL10" s="109"/>
      <c r="AM10" s="109"/>
      <c r="AN10" s="122" t="s">
        <v>5</v>
      </c>
      <c r="AO10" s="109"/>
      <c r="AP10" s="109"/>
      <c r="AQ10" s="111"/>
      <c r="BE10" s="254"/>
      <c r="BS10" s="104" t="s">
        <v>9</v>
      </c>
    </row>
    <row r="11" spans="1:74" ht="18.45" customHeight="1">
      <c r="B11" s="108"/>
      <c r="C11" s="109"/>
      <c r="D11" s="109"/>
      <c r="E11" s="122" t="s">
        <v>28</v>
      </c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13" t="s">
        <v>29</v>
      </c>
      <c r="AL11" s="109"/>
      <c r="AM11" s="109"/>
      <c r="AN11" s="122" t="s">
        <v>5</v>
      </c>
      <c r="AO11" s="109"/>
      <c r="AP11" s="109"/>
      <c r="AQ11" s="111"/>
      <c r="BE11" s="254"/>
      <c r="BS11" s="104" t="s">
        <v>9</v>
      </c>
    </row>
    <row r="12" spans="1:74" ht="6.9" customHeight="1"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11"/>
      <c r="BE12" s="254"/>
      <c r="BS12" s="104" t="s">
        <v>9</v>
      </c>
    </row>
    <row r="13" spans="1:74" ht="14.4" customHeight="1">
      <c r="B13" s="108"/>
      <c r="C13" s="109"/>
      <c r="D13" s="113" t="s">
        <v>30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13" t="s">
        <v>27</v>
      </c>
      <c r="AL13" s="109"/>
      <c r="AM13" s="109"/>
      <c r="AN13" s="87" t="s">
        <v>31</v>
      </c>
      <c r="AO13" s="109"/>
      <c r="AP13" s="109"/>
      <c r="AQ13" s="111"/>
      <c r="BE13" s="254"/>
      <c r="BS13" s="104" t="s">
        <v>9</v>
      </c>
    </row>
    <row r="14" spans="1:74" ht="13.2">
      <c r="B14" s="108"/>
      <c r="C14" s="109"/>
      <c r="D14" s="109"/>
      <c r="E14" s="88" t="s">
        <v>31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113" t="s">
        <v>29</v>
      </c>
      <c r="AL14" s="109"/>
      <c r="AM14" s="109"/>
      <c r="AN14" s="87" t="s">
        <v>31</v>
      </c>
      <c r="AO14" s="109"/>
      <c r="AP14" s="109"/>
      <c r="AQ14" s="111"/>
      <c r="BE14" s="254"/>
      <c r="BS14" s="104" t="s">
        <v>9</v>
      </c>
    </row>
    <row r="15" spans="1:74" ht="6.9" customHeight="1"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11"/>
      <c r="BE15" s="254"/>
      <c r="BS15" s="104" t="s">
        <v>6</v>
      </c>
    </row>
    <row r="16" spans="1:74" ht="14.4" customHeight="1">
      <c r="B16" s="108"/>
      <c r="C16" s="109"/>
      <c r="D16" s="113" t="s">
        <v>32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13" t="s">
        <v>27</v>
      </c>
      <c r="AL16" s="109"/>
      <c r="AM16" s="109"/>
      <c r="AN16" s="122" t="s">
        <v>5</v>
      </c>
      <c r="AO16" s="109"/>
      <c r="AP16" s="109"/>
      <c r="AQ16" s="111"/>
      <c r="BE16" s="254"/>
      <c r="BS16" s="104" t="s">
        <v>6</v>
      </c>
    </row>
    <row r="17" spans="2:71" ht="18.45" customHeight="1">
      <c r="B17" s="108"/>
      <c r="C17" s="109"/>
      <c r="D17" s="109"/>
      <c r="E17" s="122" t="s">
        <v>33</v>
      </c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13" t="s">
        <v>29</v>
      </c>
      <c r="AL17" s="109"/>
      <c r="AM17" s="109"/>
      <c r="AN17" s="122" t="s">
        <v>5</v>
      </c>
      <c r="AO17" s="109"/>
      <c r="AP17" s="109"/>
      <c r="AQ17" s="111"/>
      <c r="BE17" s="254"/>
      <c r="BS17" s="104" t="s">
        <v>34</v>
      </c>
    </row>
    <row r="18" spans="2:71" ht="6.9" customHeight="1">
      <c r="B18" s="108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11"/>
      <c r="BE18" s="254"/>
      <c r="BS18" s="104" t="s">
        <v>9</v>
      </c>
    </row>
    <row r="19" spans="2:71" ht="14.4" customHeight="1">
      <c r="B19" s="108"/>
      <c r="C19" s="109"/>
      <c r="D19" s="113" t="s">
        <v>35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11"/>
      <c r="BE19" s="254"/>
      <c r="BS19" s="104" t="s">
        <v>9</v>
      </c>
    </row>
    <row r="20" spans="2:71" ht="16.5" customHeight="1">
      <c r="B20" s="108"/>
      <c r="C20" s="109"/>
      <c r="D20" s="109"/>
      <c r="E20" s="126" t="s">
        <v>5</v>
      </c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09"/>
      <c r="AP20" s="109"/>
      <c r="AQ20" s="111"/>
      <c r="BE20" s="254"/>
      <c r="BS20" s="104" t="s">
        <v>34</v>
      </c>
    </row>
    <row r="21" spans="2:71" ht="6.9" customHeight="1">
      <c r="B21" s="10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11"/>
      <c r="BE21" s="254"/>
    </row>
    <row r="22" spans="2:71" ht="6.9" customHeight="1">
      <c r="B22" s="108"/>
      <c r="C22" s="109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109"/>
      <c r="AQ22" s="111"/>
      <c r="BE22" s="254"/>
    </row>
    <row r="23" spans="2:71" s="116" customFormat="1" ht="25.95" customHeight="1">
      <c r="B23" s="117"/>
      <c r="C23" s="118"/>
      <c r="D23" s="256" t="s">
        <v>36</v>
      </c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8">
        <f>ROUND(AG51,2)</f>
        <v>0</v>
      </c>
      <c r="AL23" s="259"/>
      <c r="AM23" s="259"/>
      <c r="AN23" s="259"/>
      <c r="AO23" s="259"/>
      <c r="AP23" s="118"/>
      <c r="AQ23" s="120"/>
      <c r="BE23" s="254"/>
    </row>
    <row r="24" spans="2:71" s="116" customFormat="1" ht="6.9" customHeight="1"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20"/>
      <c r="BE24" s="254"/>
    </row>
    <row r="25" spans="2:71" s="116" customFormat="1"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260" t="s">
        <v>37</v>
      </c>
      <c r="M25" s="260"/>
      <c r="N25" s="260"/>
      <c r="O25" s="260"/>
      <c r="P25" s="118"/>
      <c r="Q25" s="118"/>
      <c r="R25" s="118"/>
      <c r="S25" s="118"/>
      <c r="T25" s="118"/>
      <c r="U25" s="118"/>
      <c r="V25" s="118"/>
      <c r="W25" s="260" t="s">
        <v>38</v>
      </c>
      <c r="X25" s="260"/>
      <c r="Y25" s="260"/>
      <c r="Z25" s="260"/>
      <c r="AA25" s="260"/>
      <c r="AB25" s="260"/>
      <c r="AC25" s="260"/>
      <c r="AD25" s="260"/>
      <c r="AE25" s="260"/>
      <c r="AF25" s="118"/>
      <c r="AG25" s="118"/>
      <c r="AH25" s="118"/>
      <c r="AI25" s="118"/>
      <c r="AJ25" s="118"/>
      <c r="AK25" s="260" t="s">
        <v>39</v>
      </c>
      <c r="AL25" s="260"/>
      <c r="AM25" s="260"/>
      <c r="AN25" s="260"/>
      <c r="AO25" s="260"/>
      <c r="AP25" s="118"/>
      <c r="AQ25" s="120"/>
      <c r="BE25" s="254"/>
    </row>
    <row r="26" spans="2:71" s="267" customFormat="1" ht="14.4" customHeight="1">
      <c r="B26" s="261"/>
      <c r="C26" s="262"/>
      <c r="D26" s="134" t="s">
        <v>40</v>
      </c>
      <c r="E26" s="262"/>
      <c r="F26" s="134" t="s">
        <v>41</v>
      </c>
      <c r="G26" s="262"/>
      <c r="H26" s="262"/>
      <c r="I26" s="262"/>
      <c r="J26" s="262"/>
      <c r="K26" s="262"/>
      <c r="L26" s="263">
        <v>0.21</v>
      </c>
      <c r="M26" s="264"/>
      <c r="N26" s="264"/>
      <c r="O26" s="264"/>
      <c r="P26" s="262"/>
      <c r="Q26" s="262"/>
      <c r="R26" s="262"/>
      <c r="S26" s="262"/>
      <c r="T26" s="262"/>
      <c r="U26" s="262"/>
      <c r="V26" s="262"/>
      <c r="W26" s="265">
        <f>ROUND(AZ51,2)</f>
        <v>0</v>
      </c>
      <c r="X26" s="264"/>
      <c r="Y26" s="264"/>
      <c r="Z26" s="264"/>
      <c r="AA26" s="264"/>
      <c r="AB26" s="264"/>
      <c r="AC26" s="264"/>
      <c r="AD26" s="264"/>
      <c r="AE26" s="264"/>
      <c r="AF26" s="262"/>
      <c r="AG26" s="262"/>
      <c r="AH26" s="262"/>
      <c r="AI26" s="262"/>
      <c r="AJ26" s="262"/>
      <c r="AK26" s="265">
        <f>ROUND(AV51,2)</f>
        <v>0</v>
      </c>
      <c r="AL26" s="264"/>
      <c r="AM26" s="264"/>
      <c r="AN26" s="264"/>
      <c r="AO26" s="264"/>
      <c r="AP26" s="262"/>
      <c r="AQ26" s="266"/>
      <c r="BE26" s="254"/>
    </row>
    <row r="27" spans="2:71" s="267" customFormat="1" ht="14.4" customHeight="1">
      <c r="B27" s="261"/>
      <c r="C27" s="262"/>
      <c r="D27" s="262"/>
      <c r="E27" s="262"/>
      <c r="F27" s="134" t="s">
        <v>42</v>
      </c>
      <c r="G27" s="262"/>
      <c r="H27" s="262"/>
      <c r="I27" s="262"/>
      <c r="J27" s="262"/>
      <c r="K27" s="262"/>
      <c r="L27" s="263">
        <v>0.15</v>
      </c>
      <c r="M27" s="264"/>
      <c r="N27" s="264"/>
      <c r="O27" s="264"/>
      <c r="P27" s="262"/>
      <c r="Q27" s="262"/>
      <c r="R27" s="262"/>
      <c r="S27" s="262"/>
      <c r="T27" s="262"/>
      <c r="U27" s="262"/>
      <c r="V27" s="262"/>
      <c r="W27" s="265">
        <f>ROUND(BA51,2)</f>
        <v>0</v>
      </c>
      <c r="X27" s="264"/>
      <c r="Y27" s="264"/>
      <c r="Z27" s="264"/>
      <c r="AA27" s="264"/>
      <c r="AB27" s="264"/>
      <c r="AC27" s="264"/>
      <c r="AD27" s="264"/>
      <c r="AE27" s="264"/>
      <c r="AF27" s="262"/>
      <c r="AG27" s="262"/>
      <c r="AH27" s="262"/>
      <c r="AI27" s="262"/>
      <c r="AJ27" s="262"/>
      <c r="AK27" s="265">
        <f>ROUND(AW51,2)</f>
        <v>0</v>
      </c>
      <c r="AL27" s="264"/>
      <c r="AM27" s="264"/>
      <c r="AN27" s="264"/>
      <c r="AO27" s="264"/>
      <c r="AP27" s="262"/>
      <c r="AQ27" s="266"/>
      <c r="BE27" s="254"/>
    </row>
    <row r="28" spans="2:71" s="267" customFormat="1" ht="14.4" hidden="1" customHeight="1">
      <c r="B28" s="261"/>
      <c r="C28" s="262"/>
      <c r="D28" s="262"/>
      <c r="E28" s="262"/>
      <c r="F28" s="134" t="s">
        <v>43</v>
      </c>
      <c r="G28" s="262"/>
      <c r="H28" s="262"/>
      <c r="I28" s="262"/>
      <c r="J28" s="262"/>
      <c r="K28" s="262"/>
      <c r="L28" s="263">
        <v>0.21</v>
      </c>
      <c r="M28" s="264"/>
      <c r="N28" s="264"/>
      <c r="O28" s="264"/>
      <c r="P28" s="262"/>
      <c r="Q28" s="262"/>
      <c r="R28" s="262"/>
      <c r="S28" s="262"/>
      <c r="T28" s="262"/>
      <c r="U28" s="262"/>
      <c r="V28" s="262"/>
      <c r="W28" s="265">
        <f>ROUND(BB51,2)</f>
        <v>0</v>
      </c>
      <c r="X28" s="264"/>
      <c r="Y28" s="264"/>
      <c r="Z28" s="264"/>
      <c r="AA28" s="264"/>
      <c r="AB28" s="264"/>
      <c r="AC28" s="264"/>
      <c r="AD28" s="264"/>
      <c r="AE28" s="264"/>
      <c r="AF28" s="262"/>
      <c r="AG28" s="262"/>
      <c r="AH28" s="262"/>
      <c r="AI28" s="262"/>
      <c r="AJ28" s="262"/>
      <c r="AK28" s="265">
        <v>0</v>
      </c>
      <c r="AL28" s="264"/>
      <c r="AM28" s="264"/>
      <c r="AN28" s="264"/>
      <c r="AO28" s="264"/>
      <c r="AP28" s="262"/>
      <c r="AQ28" s="266"/>
      <c r="BE28" s="254"/>
    </row>
    <row r="29" spans="2:71" s="267" customFormat="1" ht="14.4" hidden="1" customHeight="1">
      <c r="B29" s="261"/>
      <c r="C29" s="262"/>
      <c r="D29" s="262"/>
      <c r="E29" s="262"/>
      <c r="F29" s="134" t="s">
        <v>44</v>
      </c>
      <c r="G29" s="262"/>
      <c r="H29" s="262"/>
      <c r="I29" s="262"/>
      <c r="J29" s="262"/>
      <c r="K29" s="262"/>
      <c r="L29" s="263">
        <v>0.15</v>
      </c>
      <c r="M29" s="264"/>
      <c r="N29" s="264"/>
      <c r="O29" s="264"/>
      <c r="P29" s="262"/>
      <c r="Q29" s="262"/>
      <c r="R29" s="262"/>
      <c r="S29" s="262"/>
      <c r="T29" s="262"/>
      <c r="U29" s="262"/>
      <c r="V29" s="262"/>
      <c r="W29" s="265">
        <f>ROUND(BC51,2)</f>
        <v>0</v>
      </c>
      <c r="X29" s="264"/>
      <c r="Y29" s="264"/>
      <c r="Z29" s="264"/>
      <c r="AA29" s="264"/>
      <c r="AB29" s="264"/>
      <c r="AC29" s="264"/>
      <c r="AD29" s="264"/>
      <c r="AE29" s="264"/>
      <c r="AF29" s="262"/>
      <c r="AG29" s="262"/>
      <c r="AH29" s="262"/>
      <c r="AI29" s="262"/>
      <c r="AJ29" s="262"/>
      <c r="AK29" s="265">
        <v>0</v>
      </c>
      <c r="AL29" s="264"/>
      <c r="AM29" s="264"/>
      <c r="AN29" s="264"/>
      <c r="AO29" s="264"/>
      <c r="AP29" s="262"/>
      <c r="AQ29" s="266"/>
      <c r="BE29" s="254"/>
    </row>
    <row r="30" spans="2:71" s="267" customFormat="1" ht="14.4" hidden="1" customHeight="1">
      <c r="B30" s="261"/>
      <c r="C30" s="262"/>
      <c r="D30" s="262"/>
      <c r="E30" s="262"/>
      <c r="F30" s="134" t="s">
        <v>45</v>
      </c>
      <c r="G30" s="262"/>
      <c r="H30" s="262"/>
      <c r="I30" s="262"/>
      <c r="J30" s="262"/>
      <c r="K30" s="262"/>
      <c r="L30" s="263">
        <v>0</v>
      </c>
      <c r="M30" s="264"/>
      <c r="N30" s="264"/>
      <c r="O30" s="264"/>
      <c r="P30" s="262"/>
      <c r="Q30" s="262"/>
      <c r="R30" s="262"/>
      <c r="S30" s="262"/>
      <c r="T30" s="262"/>
      <c r="U30" s="262"/>
      <c r="V30" s="262"/>
      <c r="W30" s="265">
        <f>ROUND(BD51,2)</f>
        <v>0</v>
      </c>
      <c r="X30" s="264"/>
      <c r="Y30" s="264"/>
      <c r="Z30" s="264"/>
      <c r="AA30" s="264"/>
      <c r="AB30" s="264"/>
      <c r="AC30" s="264"/>
      <c r="AD30" s="264"/>
      <c r="AE30" s="264"/>
      <c r="AF30" s="262"/>
      <c r="AG30" s="262"/>
      <c r="AH30" s="262"/>
      <c r="AI30" s="262"/>
      <c r="AJ30" s="262"/>
      <c r="AK30" s="265">
        <v>0</v>
      </c>
      <c r="AL30" s="264"/>
      <c r="AM30" s="264"/>
      <c r="AN30" s="264"/>
      <c r="AO30" s="264"/>
      <c r="AP30" s="262"/>
      <c r="AQ30" s="266"/>
      <c r="BE30" s="254"/>
    </row>
    <row r="31" spans="2:71" s="116" customFormat="1" ht="6.9" customHeight="1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20"/>
      <c r="BE31" s="254"/>
    </row>
    <row r="32" spans="2:71" s="116" customFormat="1" ht="25.95" customHeight="1">
      <c r="B32" s="117"/>
      <c r="C32" s="268"/>
      <c r="D32" s="269" t="s">
        <v>46</v>
      </c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1" t="s">
        <v>47</v>
      </c>
      <c r="U32" s="270"/>
      <c r="V32" s="270"/>
      <c r="W32" s="270"/>
      <c r="X32" s="272" t="s">
        <v>48</v>
      </c>
      <c r="Y32" s="273"/>
      <c r="Z32" s="273"/>
      <c r="AA32" s="273"/>
      <c r="AB32" s="273"/>
      <c r="AC32" s="270"/>
      <c r="AD32" s="270"/>
      <c r="AE32" s="270"/>
      <c r="AF32" s="270"/>
      <c r="AG32" s="270"/>
      <c r="AH32" s="270"/>
      <c r="AI32" s="270"/>
      <c r="AJ32" s="270"/>
      <c r="AK32" s="274">
        <f>SUM(AK23:AK30)</f>
        <v>0</v>
      </c>
      <c r="AL32" s="273"/>
      <c r="AM32" s="273"/>
      <c r="AN32" s="273"/>
      <c r="AO32" s="275"/>
      <c r="AP32" s="268"/>
      <c r="AQ32" s="276"/>
      <c r="BE32" s="254"/>
    </row>
    <row r="33" spans="2:56" s="116" customFormat="1" ht="6.9" customHeight="1"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20"/>
    </row>
    <row r="34" spans="2:56" s="116" customFormat="1" ht="6.9" customHeight="1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6"/>
    </row>
    <row r="38" spans="2:56" s="116" customFormat="1" ht="6.9" customHeight="1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17"/>
    </row>
    <row r="39" spans="2:56" s="116" customFormat="1" ht="36.9" customHeight="1">
      <c r="B39" s="117"/>
      <c r="C39" s="169" t="s">
        <v>49</v>
      </c>
      <c r="AR39" s="117"/>
    </row>
    <row r="40" spans="2:56" s="116" customFormat="1" ht="6.9" customHeight="1">
      <c r="B40" s="117"/>
      <c r="AR40" s="117"/>
    </row>
    <row r="41" spans="2:56" s="278" customFormat="1" ht="14.4" customHeight="1">
      <c r="B41" s="277"/>
      <c r="C41" s="170" t="s">
        <v>16</v>
      </c>
      <c r="AR41" s="277"/>
    </row>
    <row r="42" spans="2:56" s="281" customFormat="1" ht="36.9" customHeight="1">
      <c r="B42" s="279"/>
      <c r="C42" s="280" t="s">
        <v>18</v>
      </c>
      <c r="L42" s="174" t="str">
        <f>K6</f>
        <v>Modernizace stravovacího zařízení Střední školy chovu koní a jezdectví</v>
      </c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282"/>
      <c r="AO42" s="282"/>
      <c r="AR42" s="279"/>
    </row>
    <row r="43" spans="2:56" s="116" customFormat="1" ht="6.9" customHeight="1">
      <c r="B43" s="117"/>
      <c r="AR43" s="117"/>
    </row>
    <row r="44" spans="2:56" s="116" customFormat="1" ht="13.2">
      <c r="B44" s="117"/>
      <c r="C44" s="170" t="s">
        <v>22</v>
      </c>
      <c r="L44" s="283" t="str">
        <f>IF(K8="","",K8)</f>
        <v>Kladruby nad Labem</v>
      </c>
      <c r="AI44" s="170" t="s">
        <v>24</v>
      </c>
      <c r="AM44" s="284" t="str">
        <f>IF(AN8= "","",AN8)</f>
        <v>14. 10. 2018</v>
      </c>
      <c r="AN44" s="284"/>
      <c r="AR44" s="117"/>
    </row>
    <row r="45" spans="2:56" s="116" customFormat="1" ht="6.9" customHeight="1">
      <c r="B45" s="117"/>
      <c r="AR45" s="117"/>
    </row>
    <row r="46" spans="2:56" s="116" customFormat="1" ht="13.2">
      <c r="B46" s="117"/>
      <c r="C46" s="170" t="s">
        <v>26</v>
      </c>
      <c r="L46" s="278" t="str">
        <f>IF(E11= "","",E11)</f>
        <v>Pardubický kraj</v>
      </c>
      <c r="AI46" s="170" t="s">
        <v>32</v>
      </c>
      <c r="AM46" s="285" t="str">
        <f>IF(E17="","",E17)</f>
        <v>astalon s.r.o.</v>
      </c>
      <c r="AN46" s="285"/>
      <c r="AO46" s="285"/>
      <c r="AP46" s="285"/>
      <c r="AR46" s="117"/>
      <c r="AS46" s="286" t="s">
        <v>50</v>
      </c>
      <c r="AT46" s="287"/>
      <c r="AU46" s="129"/>
      <c r="AV46" s="129"/>
      <c r="AW46" s="129"/>
      <c r="AX46" s="129"/>
      <c r="AY46" s="129"/>
      <c r="AZ46" s="129"/>
      <c r="BA46" s="129"/>
      <c r="BB46" s="129"/>
      <c r="BC46" s="129"/>
      <c r="BD46" s="288"/>
    </row>
    <row r="47" spans="2:56" s="116" customFormat="1" ht="13.2">
      <c r="B47" s="117"/>
      <c r="C47" s="170" t="s">
        <v>30</v>
      </c>
      <c r="L47" s="278" t="str">
        <f>IF(E14= "Vyplň údaj","",E14)</f>
        <v/>
      </c>
      <c r="AR47" s="117"/>
      <c r="AS47" s="289"/>
      <c r="AT47" s="290"/>
      <c r="AU47" s="118"/>
      <c r="AV47" s="118"/>
      <c r="AW47" s="118"/>
      <c r="AX47" s="118"/>
      <c r="AY47" s="118"/>
      <c r="AZ47" s="118"/>
      <c r="BA47" s="118"/>
      <c r="BB47" s="118"/>
      <c r="BC47" s="118"/>
      <c r="BD47" s="291"/>
    </row>
    <row r="48" spans="2:56" s="116" customFormat="1" ht="10.95" customHeight="1">
      <c r="B48" s="117"/>
      <c r="AR48" s="117"/>
      <c r="AS48" s="289"/>
      <c r="AT48" s="290"/>
      <c r="AU48" s="118"/>
      <c r="AV48" s="118"/>
      <c r="AW48" s="118"/>
      <c r="AX48" s="118"/>
      <c r="AY48" s="118"/>
      <c r="AZ48" s="118"/>
      <c r="BA48" s="118"/>
      <c r="BB48" s="118"/>
      <c r="BC48" s="118"/>
      <c r="BD48" s="291"/>
    </row>
    <row r="49" spans="1:91" s="116" customFormat="1" ht="29.25" customHeight="1">
      <c r="B49" s="117"/>
      <c r="C49" s="292" t="s">
        <v>51</v>
      </c>
      <c r="D49" s="293"/>
      <c r="E49" s="293"/>
      <c r="F49" s="293"/>
      <c r="G49" s="293"/>
      <c r="H49" s="139"/>
      <c r="I49" s="294" t="s">
        <v>52</v>
      </c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5" t="s">
        <v>53</v>
      </c>
      <c r="AH49" s="293"/>
      <c r="AI49" s="293"/>
      <c r="AJ49" s="293"/>
      <c r="AK49" s="293"/>
      <c r="AL49" s="293"/>
      <c r="AM49" s="293"/>
      <c r="AN49" s="294" t="s">
        <v>54</v>
      </c>
      <c r="AO49" s="293"/>
      <c r="AP49" s="293"/>
      <c r="AQ49" s="296" t="s">
        <v>55</v>
      </c>
      <c r="AR49" s="117"/>
      <c r="AS49" s="181" t="s">
        <v>56</v>
      </c>
      <c r="AT49" s="182" t="s">
        <v>57</v>
      </c>
      <c r="AU49" s="182" t="s">
        <v>58</v>
      </c>
      <c r="AV49" s="182" t="s">
        <v>59</v>
      </c>
      <c r="AW49" s="182" t="s">
        <v>60</v>
      </c>
      <c r="AX49" s="182" t="s">
        <v>61</v>
      </c>
      <c r="AY49" s="182" t="s">
        <v>62</v>
      </c>
      <c r="AZ49" s="182" t="s">
        <v>63</v>
      </c>
      <c r="BA49" s="182" t="s">
        <v>64</v>
      </c>
      <c r="BB49" s="182" t="s">
        <v>65</v>
      </c>
      <c r="BC49" s="182" t="s">
        <v>66</v>
      </c>
      <c r="BD49" s="183" t="s">
        <v>67</v>
      </c>
    </row>
    <row r="50" spans="1:91" s="116" customFormat="1" ht="10.95" customHeight="1">
      <c r="B50" s="117"/>
      <c r="AR50" s="117"/>
      <c r="AS50" s="187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288"/>
    </row>
    <row r="51" spans="1:91" s="281" customFormat="1" ht="32.4" customHeight="1">
      <c r="B51" s="279"/>
      <c r="C51" s="185" t="s">
        <v>68</v>
      </c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8">
        <f>ROUND(AG52+SUM(AG53:AG56)+AG62,2)</f>
        <v>0</v>
      </c>
      <c r="AH51" s="298"/>
      <c r="AI51" s="298"/>
      <c r="AJ51" s="298"/>
      <c r="AK51" s="298"/>
      <c r="AL51" s="298"/>
      <c r="AM51" s="298"/>
      <c r="AN51" s="299">
        <f t="shared" ref="AN51:AN62" si="0">SUM(AG51,AT51)</f>
        <v>0</v>
      </c>
      <c r="AO51" s="299"/>
      <c r="AP51" s="299"/>
      <c r="AQ51" s="300" t="s">
        <v>5</v>
      </c>
      <c r="AR51" s="279"/>
      <c r="AS51" s="301">
        <f>ROUND(AS52+SUM(AS53:AS56)+AS62,2)</f>
        <v>0</v>
      </c>
      <c r="AT51" s="302">
        <f t="shared" ref="AT51:AT62" si="1">ROUND(SUM(AV51:AW51),2)</f>
        <v>0</v>
      </c>
      <c r="AU51" s="303">
        <f>ROUND(AU52+SUM(AU53:AU56)+AU62,5)</f>
        <v>0</v>
      </c>
      <c r="AV51" s="302">
        <f>ROUND(AZ51*L26,2)</f>
        <v>0</v>
      </c>
      <c r="AW51" s="302">
        <f>ROUND(BA51*L27,2)</f>
        <v>0</v>
      </c>
      <c r="AX51" s="302">
        <f>ROUND(BB51*L26,2)</f>
        <v>0</v>
      </c>
      <c r="AY51" s="302">
        <f>ROUND(BC51*L27,2)</f>
        <v>0</v>
      </c>
      <c r="AZ51" s="302">
        <f>ROUND(AZ52+SUM(AZ53:AZ56)+AZ62,2)</f>
        <v>0</v>
      </c>
      <c r="BA51" s="302">
        <f>ROUND(BA52+SUM(BA53:BA56)+BA62,2)</f>
        <v>0</v>
      </c>
      <c r="BB51" s="302">
        <f>ROUND(BB52+SUM(BB53:BB56)+BB62,2)</f>
        <v>0</v>
      </c>
      <c r="BC51" s="302">
        <f>ROUND(BC52+SUM(BC53:BC56)+BC62,2)</f>
        <v>0</v>
      </c>
      <c r="BD51" s="304">
        <f>ROUND(BD52+SUM(BD53:BD56)+BD62,2)</f>
        <v>0</v>
      </c>
      <c r="BS51" s="280" t="s">
        <v>69</v>
      </c>
      <c r="BT51" s="280" t="s">
        <v>70</v>
      </c>
      <c r="BU51" s="305" t="s">
        <v>71</v>
      </c>
      <c r="BV51" s="280" t="s">
        <v>72</v>
      </c>
      <c r="BW51" s="280" t="s">
        <v>7</v>
      </c>
      <c r="BX51" s="280" t="s">
        <v>73</v>
      </c>
      <c r="CL51" s="280" t="s">
        <v>5</v>
      </c>
    </row>
    <row r="52" spans="1:91" s="318" customFormat="1" ht="16.5" customHeight="1">
      <c r="A52" s="306" t="s">
        <v>74</v>
      </c>
      <c r="B52" s="307"/>
      <c r="C52" s="308"/>
      <c r="D52" s="309" t="s">
        <v>75</v>
      </c>
      <c r="E52" s="309"/>
      <c r="F52" s="309"/>
      <c r="G52" s="309"/>
      <c r="H52" s="309"/>
      <c r="I52" s="310"/>
      <c r="J52" s="309" t="s">
        <v>76</v>
      </c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11">
        <f>'1 - SO 01 Kuchyň - staveb...'!J27</f>
        <v>0</v>
      </c>
      <c r="AH52" s="312"/>
      <c r="AI52" s="312"/>
      <c r="AJ52" s="312"/>
      <c r="AK52" s="312"/>
      <c r="AL52" s="312"/>
      <c r="AM52" s="312"/>
      <c r="AN52" s="311">
        <f t="shared" si="0"/>
        <v>0</v>
      </c>
      <c r="AO52" s="312"/>
      <c r="AP52" s="312"/>
      <c r="AQ52" s="313" t="s">
        <v>77</v>
      </c>
      <c r="AR52" s="307"/>
      <c r="AS52" s="314">
        <v>0</v>
      </c>
      <c r="AT52" s="315">
        <f t="shared" si="1"/>
        <v>0</v>
      </c>
      <c r="AU52" s="316">
        <f>'1 - SO 01 Kuchyň - staveb...'!P100</f>
        <v>0</v>
      </c>
      <c r="AV52" s="315">
        <f>'1 - SO 01 Kuchyň - staveb...'!J30</f>
        <v>0</v>
      </c>
      <c r="AW52" s="315">
        <f>'1 - SO 01 Kuchyň - staveb...'!J31</f>
        <v>0</v>
      </c>
      <c r="AX52" s="315">
        <f>'1 - SO 01 Kuchyň - staveb...'!J32</f>
        <v>0</v>
      </c>
      <c r="AY52" s="315">
        <f>'1 - SO 01 Kuchyň - staveb...'!J33</f>
        <v>0</v>
      </c>
      <c r="AZ52" s="315">
        <f>'1 - SO 01 Kuchyň - staveb...'!F30</f>
        <v>0</v>
      </c>
      <c r="BA52" s="315">
        <f>'1 - SO 01 Kuchyň - staveb...'!F31</f>
        <v>0</v>
      </c>
      <c r="BB52" s="315">
        <f>'1 - SO 01 Kuchyň - staveb...'!F32</f>
        <v>0</v>
      </c>
      <c r="BC52" s="315">
        <f>'1 - SO 01 Kuchyň - staveb...'!F33</f>
        <v>0</v>
      </c>
      <c r="BD52" s="317">
        <f>'1 - SO 01 Kuchyň - staveb...'!F34</f>
        <v>0</v>
      </c>
      <c r="BT52" s="319" t="s">
        <v>75</v>
      </c>
      <c r="BV52" s="319" t="s">
        <v>72</v>
      </c>
      <c r="BW52" s="319" t="s">
        <v>78</v>
      </c>
      <c r="BX52" s="319" t="s">
        <v>7</v>
      </c>
      <c r="CL52" s="319" t="s">
        <v>5</v>
      </c>
      <c r="CM52" s="319" t="s">
        <v>79</v>
      </c>
    </row>
    <row r="53" spans="1:91" s="318" customFormat="1" ht="16.5" customHeight="1">
      <c r="A53" s="306" t="s">
        <v>74</v>
      </c>
      <c r="B53" s="307"/>
      <c r="C53" s="308"/>
      <c r="D53" s="309" t="s">
        <v>79</v>
      </c>
      <c r="E53" s="309"/>
      <c r="F53" s="309"/>
      <c r="G53" s="309"/>
      <c r="H53" s="309"/>
      <c r="I53" s="310"/>
      <c r="J53" s="309" t="s">
        <v>80</v>
      </c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11">
        <f>'2 - Zdravotechnické insta...'!J27</f>
        <v>0</v>
      </c>
      <c r="AH53" s="312"/>
      <c r="AI53" s="312"/>
      <c r="AJ53" s="312"/>
      <c r="AK53" s="312"/>
      <c r="AL53" s="312"/>
      <c r="AM53" s="312"/>
      <c r="AN53" s="311">
        <f t="shared" si="0"/>
        <v>0</v>
      </c>
      <c r="AO53" s="312"/>
      <c r="AP53" s="312"/>
      <c r="AQ53" s="313" t="s">
        <v>77</v>
      </c>
      <c r="AR53" s="307"/>
      <c r="AS53" s="314">
        <v>0</v>
      </c>
      <c r="AT53" s="315">
        <f t="shared" si="1"/>
        <v>0</v>
      </c>
      <c r="AU53" s="316">
        <f>'2 - Zdravotechnické insta...'!P79</f>
        <v>0</v>
      </c>
      <c r="AV53" s="315">
        <f>'2 - Zdravotechnické insta...'!J30</f>
        <v>0</v>
      </c>
      <c r="AW53" s="315">
        <f>'2 - Zdravotechnické insta...'!J31</f>
        <v>0</v>
      </c>
      <c r="AX53" s="315">
        <f>'2 - Zdravotechnické insta...'!J32</f>
        <v>0</v>
      </c>
      <c r="AY53" s="315">
        <f>'2 - Zdravotechnické insta...'!J33</f>
        <v>0</v>
      </c>
      <c r="AZ53" s="315">
        <f>'2 - Zdravotechnické insta...'!F30</f>
        <v>0</v>
      </c>
      <c r="BA53" s="315">
        <f>'2 - Zdravotechnické insta...'!F31</f>
        <v>0</v>
      </c>
      <c r="BB53" s="315">
        <f>'2 - Zdravotechnické insta...'!F32</f>
        <v>0</v>
      </c>
      <c r="BC53" s="315">
        <f>'2 - Zdravotechnické insta...'!F33</f>
        <v>0</v>
      </c>
      <c r="BD53" s="317">
        <f>'2 - Zdravotechnické insta...'!F34</f>
        <v>0</v>
      </c>
      <c r="BT53" s="319" t="s">
        <v>75</v>
      </c>
      <c r="BV53" s="319" t="s">
        <v>72</v>
      </c>
      <c r="BW53" s="319" t="s">
        <v>81</v>
      </c>
      <c r="BX53" s="319" t="s">
        <v>7</v>
      </c>
      <c r="CL53" s="319" t="s">
        <v>5</v>
      </c>
      <c r="CM53" s="319" t="s">
        <v>79</v>
      </c>
    </row>
    <row r="54" spans="1:91" s="318" customFormat="1" ht="16.5" customHeight="1">
      <c r="A54" s="306" t="s">
        <v>74</v>
      </c>
      <c r="B54" s="307"/>
      <c r="C54" s="308"/>
      <c r="D54" s="309" t="s">
        <v>82</v>
      </c>
      <c r="E54" s="309"/>
      <c r="F54" s="309"/>
      <c r="G54" s="309"/>
      <c r="H54" s="309"/>
      <c r="I54" s="310"/>
      <c r="J54" s="309" t="s">
        <v>83</v>
      </c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11">
        <f>'3 - Ústřední vytápění'!J27</f>
        <v>0</v>
      </c>
      <c r="AH54" s="312"/>
      <c r="AI54" s="312"/>
      <c r="AJ54" s="312"/>
      <c r="AK54" s="312"/>
      <c r="AL54" s="312"/>
      <c r="AM54" s="312"/>
      <c r="AN54" s="311">
        <f t="shared" si="0"/>
        <v>0</v>
      </c>
      <c r="AO54" s="312"/>
      <c r="AP54" s="312"/>
      <c r="AQ54" s="313" t="s">
        <v>77</v>
      </c>
      <c r="AR54" s="307"/>
      <c r="AS54" s="314">
        <v>0</v>
      </c>
      <c r="AT54" s="315">
        <f t="shared" si="1"/>
        <v>0</v>
      </c>
      <c r="AU54" s="316">
        <f>'3 - Ústřední vytápění'!P80</f>
        <v>0</v>
      </c>
      <c r="AV54" s="315">
        <f>'3 - Ústřední vytápění'!J30</f>
        <v>0</v>
      </c>
      <c r="AW54" s="315">
        <f>'3 - Ústřední vytápění'!J31</f>
        <v>0</v>
      </c>
      <c r="AX54" s="315">
        <f>'3 - Ústřední vytápění'!J32</f>
        <v>0</v>
      </c>
      <c r="AY54" s="315">
        <f>'3 - Ústřední vytápění'!J33</f>
        <v>0</v>
      </c>
      <c r="AZ54" s="315">
        <f>'3 - Ústřední vytápění'!F30</f>
        <v>0</v>
      </c>
      <c r="BA54" s="315">
        <f>'3 - Ústřední vytápění'!F31</f>
        <v>0</v>
      </c>
      <c r="BB54" s="315">
        <f>'3 - Ústřední vytápění'!F32</f>
        <v>0</v>
      </c>
      <c r="BC54" s="315">
        <f>'3 - Ústřední vytápění'!F33</f>
        <v>0</v>
      </c>
      <c r="BD54" s="317">
        <f>'3 - Ústřední vytápění'!F34</f>
        <v>0</v>
      </c>
      <c r="BT54" s="319" t="s">
        <v>75</v>
      </c>
      <c r="BV54" s="319" t="s">
        <v>72</v>
      </c>
      <c r="BW54" s="319" t="s">
        <v>84</v>
      </c>
      <c r="BX54" s="319" t="s">
        <v>7</v>
      </c>
      <c r="CL54" s="319" t="s">
        <v>5</v>
      </c>
      <c r="CM54" s="319" t="s">
        <v>79</v>
      </c>
    </row>
    <row r="55" spans="1:91" s="318" customFormat="1" ht="16.5" customHeight="1">
      <c r="A55" s="306" t="s">
        <v>74</v>
      </c>
      <c r="B55" s="307"/>
      <c r="C55" s="308"/>
      <c r="D55" s="309" t="s">
        <v>85</v>
      </c>
      <c r="E55" s="309"/>
      <c r="F55" s="309"/>
      <c r="G55" s="309"/>
      <c r="H55" s="309"/>
      <c r="I55" s="310"/>
      <c r="J55" s="309" t="s">
        <v>86</v>
      </c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11">
        <f>'4 - Vzduchotechnika'!J27</f>
        <v>0</v>
      </c>
      <c r="AH55" s="312"/>
      <c r="AI55" s="312"/>
      <c r="AJ55" s="312"/>
      <c r="AK55" s="312"/>
      <c r="AL55" s="312"/>
      <c r="AM55" s="312"/>
      <c r="AN55" s="311">
        <f t="shared" si="0"/>
        <v>0</v>
      </c>
      <c r="AO55" s="312"/>
      <c r="AP55" s="312"/>
      <c r="AQ55" s="313" t="s">
        <v>77</v>
      </c>
      <c r="AR55" s="307"/>
      <c r="AS55" s="314">
        <v>0</v>
      </c>
      <c r="AT55" s="315">
        <f t="shared" si="1"/>
        <v>0</v>
      </c>
      <c r="AU55" s="316">
        <f>'4 - Vzduchotechnika'!P77</f>
        <v>0</v>
      </c>
      <c r="AV55" s="315">
        <f>'4 - Vzduchotechnika'!J30</f>
        <v>0</v>
      </c>
      <c r="AW55" s="315">
        <f>'4 - Vzduchotechnika'!J31</f>
        <v>0</v>
      </c>
      <c r="AX55" s="315">
        <f>'4 - Vzduchotechnika'!J32</f>
        <v>0</v>
      </c>
      <c r="AY55" s="315">
        <f>'4 - Vzduchotechnika'!J33</f>
        <v>0</v>
      </c>
      <c r="AZ55" s="315">
        <f>'4 - Vzduchotechnika'!F30</f>
        <v>0</v>
      </c>
      <c r="BA55" s="315">
        <f>'4 - Vzduchotechnika'!F31</f>
        <v>0</v>
      </c>
      <c r="BB55" s="315">
        <f>'4 - Vzduchotechnika'!F32</f>
        <v>0</v>
      </c>
      <c r="BC55" s="315">
        <f>'4 - Vzduchotechnika'!F33</f>
        <v>0</v>
      </c>
      <c r="BD55" s="317">
        <f>'4 - Vzduchotechnika'!F34</f>
        <v>0</v>
      </c>
      <c r="BT55" s="319" t="s">
        <v>75</v>
      </c>
      <c r="BV55" s="319" t="s">
        <v>72</v>
      </c>
      <c r="BW55" s="319" t="s">
        <v>87</v>
      </c>
      <c r="BX55" s="319" t="s">
        <v>7</v>
      </c>
      <c r="CL55" s="319" t="s">
        <v>5</v>
      </c>
      <c r="CM55" s="319" t="s">
        <v>79</v>
      </c>
    </row>
    <row r="56" spans="1:91" s="318" customFormat="1" ht="16.5" customHeight="1">
      <c r="B56" s="307"/>
      <c r="C56" s="308"/>
      <c r="D56" s="309" t="s">
        <v>88</v>
      </c>
      <c r="E56" s="309"/>
      <c r="F56" s="309"/>
      <c r="G56" s="309"/>
      <c r="H56" s="309"/>
      <c r="I56" s="310"/>
      <c r="J56" s="309" t="s">
        <v>89</v>
      </c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20">
        <f>ROUND(SUM(AG57:AG61),2)</f>
        <v>0</v>
      </c>
      <c r="AH56" s="312"/>
      <c r="AI56" s="312"/>
      <c r="AJ56" s="312"/>
      <c r="AK56" s="312"/>
      <c r="AL56" s="312"/>
      <c r="AM56" s="312"/>
      <c r="AN56" s="311">
        <f t="shared" si="0"/>
        <v>0</v>
      </c>
      <c r="AO56" s="312"/>
      <c r="AP56" s="312"/>
      <c r="AQ56" s="313" t="s">
        <v>77</v>
      </c>
      <c r="AR56" s="307"/>
      <c r="AS56" s="314">
        <f>ROUND(SUM(AS57:AS61),2)</f>
        <v>0</v>
      </c>
      <c r="AT56" s="315">
        <f t="shared" si="1"/>
        <v>0</v>
      </c>
      <c r="AU56" s="316">
        <f>ROUND(SUM(AU57:AU61),5)</f>
        <v>0</v>
      </c>
      <c r="AV56" s="315">
        <f>ROUND(AZ56*L26,2)</f>
        <v>0</v>
      </c>
      <c r="AW56" s="315">
        <f>ROUND(BA56*L27,2)</f>
        <v>0</v>
      </c>
      <c r="AX56" s="315">
        <f>ROUND(BB56*L26,2)</f>
        <v>0</v>
      </c>
      <c r="AY56" s="315">
        <f>ROUND(BC56*L27,2)</f>
        <v>0</v>
      </c>
      <c r="AZ56" s="315">
        <f>ROUND(SUM(AZ57:AZ61),2)</f>
        <v>0</v>
      </c>
      <c r="BA56" s="315">
        <f>ROUND(SUM(BA57:BA61),2)</f>
        <v>0</v>
      </c>
      <c r="BB56" s="315">
        <f>ROUND(SUM(BB57:BB61),2)</f>
        <v>0</v>
      </c>
      <c r="BC56" s="315">
        <f>ROUND(SUM(BC57:BC61),2)</f>
        <v>0</v>
      </c>
      <c r="BD56" s="317">
        <f>ROUND(SUM(BD57:BD61),2)</f>
        <v>0</v>
      </c>
      <c r="BS56" s="319" t="s">
        <v>69</v>
      </c>
      <c r="BT56" s="319" t="s">
        <v>75</v>
      </c>
      <c r="BU56" s="319" t="s">
        <v>71</v>
      </c>
      <c r="BV56" s="319" t="s">
        <v>72</v>
      </c>
      <c r="BW56" s="319" t="s">
        <v>90</v>
      </c>
      <c r="BX56" s="319" t="s">
        <v>7</v>
      </c>
      <c r="CL56" s="319" t="s">
        <v>5</v>
      </c>
      <c r="CM56" s="319" t="s">
        <v>70</v>
      </c>
    </row>
    <row r="57" spans="1:91" s="330" customFormat="1" ht="16.5" customHeight="1">
      <c r="A57" s="306" t="s">
        <v>74</v>
      </c>
      <c r="B57" s="321"/>
      <c r="C57" s="168"/>
      <c r="D57" s="168"/>
      <c r="E57" s="322" t="s">
        <v>91</v>
      </c>
      <c r="F57" s="322"/>
      <c r="G57" s="322"/>
      <c r="H57" s="322"/>
      <c r="I57" s="322"/>
      <c r="J57" s="168"/>
      <c r="K57" s="322" t="s">
        <v>92</v>
      </c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3">
        <f>'01 - Silnoproudá elektroi...'!J29</f>
        <v>0</v>
      </c>
      <c r="AH57" s="324"/>
      <c r="AI57" s="324"/>
      <c r="AJ57" s="324"/>
      <c r="AK57" s="324"/>
      <c r="AL57" s="324"/>
      <c r="AM57" s="324"/>
      <c r="AN57" s="323">
        <f t="shared" si="0"/>
        <v>0</v>
      </c>
      <c r="AO57" s="324"/>
      <c r="AP57" s="324"/>
      <c r="AQ57" s="325" t="s">
        <v>93</v>
      </c>
      <c r="AR57" s="321"/>
      <c r="AS57" s="326">
        <v>0</v>
      </c>
      <c r="AT57" s="327">
        <f t="shared" si="1"/>
        <v>0</v>
      </c>
      <c r="AU57" s="328">
        <f>'01 - Silnoproudá elektroi...'!P87</f>
        <v>0</v>
      </c>
      <c r="AV57" s="327">
        <f>'01 - Silnoproudá elektroi...'!J32</f>
        <v>0</v>
      </c>
      <c r="AW57" s="327">
        <f>'01 - Silnoproudá elektroi...'!J33</f>
        <v>0</v>
      </c>
      <c r="AX57" s="327">
        <f>'01 - Silnoproudá elektroi...'!J34</f>
        <v>0</v>
      </c>
      <c r="AY57" s="327">
        <f>'01 - Silnoproudá elektroi...'!J35</f>
        <v>0</v>
      </c>
      <c r="AZ57" s="327">
        <f>'01 - Silnoproudá elektroi...'!F32</f>
        <v>0</v>
      </c>
      <c r="BA57" s="327">
        <f>'01 - Silnoproudá elektroi...'!F33</f>
        <v>0</v>
      </c>
      <c r="BB57" s="327">
        <f>'01 - Silnoproudá elektroi...'!F34</f>
        <v>0</v>
      </c>
      <c r="BC57" s="327">
        <f>'01 - Silnoproudá elektroi...'!F35</f>
        <v>0</v>
      </c>
      <c r="BD57" s="329">
        <f>'01 - Silnoproudá elektroi...'!F36</f>
        <v>0</v>
      </c>
      <c r="BT57" s="331" t="s">
        <v>79</v>
      </c>
      <c r="BV57" s="331" t="s">
        <v>72</v>
      </c>
      <c r="BW57" s="331" t="s">
        <v>94</v>
      </c>
      <c r="BX57" s="331" t="s">
        <v>90</v>
      </c>
      <c r="CL57" s="331" t="s">
        <v>5</v>
      </c>
    </row>
    <row r="58" spans="1:91" s="330" customFormat="1" ht="16.5" customHeight="1">
      <c r="A58" s="306" t="s">
        <v>74</v>
      </c>
      <c r="B58" s="321"/>
      <c r="C58" s="168"/>
      <c r="D58" s="168"/>
      <c r="E58" s="322" t="s">
        <v>95</v>
      </c>
      <c r="F58" s="322"/>
      <c r="G58" s="322"/>
      <c r="H58" s="322"/>
      <c r="I58" s="322"/>
      <c r="J58" s="168"/>
      <c r="K58" s="322" t="s">
        <v>96</v>
      </c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3">
        <f>'02 - Světelná instalace'!J29</f>
        <v>0</v>
      </c>
      <c r="AH58" s="324"/>
      <c r="AI58" s="324"/>
      <c r="AJ58" s="324"/>
      <c r="AK58" s="324"/>
      <c r="AL58" s="324"/>
      <c r="AM58" s="324"/>
      <c r="AN58" s="323">
        <f t="shared" si="0"/>
        <v>0</v>
      </c>
      <c r="AO58" s="324"/>
      <c r="AP58" s="324"/>
      <c r="AQ58" s="325" t="s">
        <v>93</v>
      </c>
      <c r="AR58" s="321"/>
      <c r="AS58" s="326">
        <v>0</v>
      </c>
      <c r="AT58" s="327">
        <f t="shared" si="1"/>
        <v>0</v>
      </c>
      <c r="AU58" s="328">
        <f>'02 - Světelná instalace'!P87</f>
        <v>0</v>
      </c>
      <c r="AV58" s="327">
        <f>'02 - Světelná instalace'!J32</f>
        <v>0</v>
      </c>
      <c r="AW58" s="327">
        <f>'02 - Světelná instalace'!J33</f>
        <v>0</v>
      </c>
      <c r="AX58" s="327">
        <f>'02 - Světelná instalace'!J34</f>
        <v>0</v>
      </c>
      <c r="AY58" s="327">
        <f>'02 - Světelná instalace'!J35</f>
        <v>0</v>
      </c>
      <c r="AZ58" s="327">
        <f>'02 - Světelná instalace'!F32</f>
        <v>0</v>
      </c>
      <c r="BA58" s="327">
        <f>'02 - Světelná instalace'!F33</f>
        <v>0</v>
      </c>
      <c r="BB58" s="327">
        <f>'02 - Světelná instalace'!F34</f>
        <v>0</v>
      </c>
      <c r="BC58" s="327">
        <f>'02 - Světelná instalace'!F35</f>
        <v>0</v>
      </c>
      <c r="BD58" s="329">
        <f>'02 - Světelná instalace'!F36</f>
        <v>0</v>
      </c>
      <c r="BT58" s="331" t="s">
        <v>79</v>
      </c>
      <c r="BV58" s="331" t="s">
        <v>72</v>
      </c>
      <c r="BW58" s="331" t="s">
        <v>97</v>
      </c>
      <c r="BX58" s="331" t="s">
        <v>90</v>
      </c>
      <c r="CL58" s="331" t="s">
        <v>5</v>
      </c>
    </row>
    <row r="59" spans="1:91" s="330" customFormat="1" ht="16.5" customHeight="1">
      <c r="A59" s="306" t="s">
        <v>74</v>
      </c>
      <c r="B59" s="321"/>
      <c r="C59" s="168"/>
      <c r="D59" s="168"/>
      <c r="E59" s="322" t="s">
        <v>98</v>
      </c>
      <c r="F59" s="322"/>
      <c r="G59" s="322"/>
      <c r="H59" s="322"/>
      <c r="I59" s="322"/>
      <c r="J59" s="168"/>
      <c r="K59" s="322" t="s">
        <v>99</v>
      </c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3">
        <f>'03 - Slaboproudá instalace'!J29</f>
        <v>0</v>
      </c>
      <c r="AH59" s="324"/>
      <c r="AI59" s="324"/>
      <c r="AJ59" s="324"/>
      <c r="AK59" s="324"/>
      <c r="AL59" s="324"/>
      <c r="AM59" s="324"/>
      <c r="AN59" s="323">
        <f t="shared" si="0"/>
        <v>0</v>
      </c>
      <c r="AO59" s="324"/>
      <c r="AP59" s="324"/>
      <c r="AQ59" s="325" t="s">
        <v>93</v>
      </c>
      <c r="AR59" s="321"/>
      <c r="AS59" s="326">
        <v>0</v>
      </c>
      <c r="AT59" s="327">
        <f t="shared" si="1"/>
        <v>0</v>
      </c>
      <c r="AU59" s="328">
        <f>'03 - Slaboproudá instalace'!P87</f>
        <v>0</v>
      </c>
      <c r="AV59" s="327">
        <f>'03 - Slaboproudá instalace'!J32</f>
        <v>0</v>
      </c>
      <c r="AW59" s="327">
        <f>'03 - Slaboproudá instalace'!J33</f>
        <v>0</v>
      </c>
      <c r="AX59" s="327">
        <f>'03 - Slaboproudá instalace'!J34</f>
        <v>0</v>
      </c>
      <c r="AY59" s="327">
        <f>'03 - Slaboproudá instalace'!J35</f>
        <v>0</v>
      </c>
      <c r="AZ59" s="327">
        <f>'03 - Slaboproudá instalace'!F32</f>
        <v>0</v>
      </c>
      <c r="BA59" s="327">
        <f>'03 - Slaboproudá instalace'!F33</f>
        <v>0</v>
      </c>
      <c r="BB59" s="327">
        <f>'03 - Slaboproudá instalace'!F34</f>
        <v>0</v>
      </c>
      <c r="BC59" s="327">
        <f>'03 - Slaboproudá instalace'!F35</f>
        <v>0</v>
      </c>
      <c r="BD59" s="329">
        <f>'03 - Slaboproudá instalace'!F36</f>
        <v>0</v>
      </c>
      <c r="BT59" s="331" t="s">
        <v>79</v>
      </c>
      <c r="BV59" s="331" t="s">
        <v>72</v>
      </c>
      <c r="BW59" s="331" t="s">
        <v>100</v>
      </c>
      <c r="BX59" s="331" t="s">
        <v>90</v>
      </c>
      <c r="CL59" s="331" t="s">
        <v>5</v>
      </c>
    </row>
    <row r="60" spans="1:91" s="330" customFormat="1" ht="16.5" customHeight="1">
      <c r="A60" s="306" t="s">
        <v>74</v>
      </c>
      <c r="B60" s="321"/>
      <c r="C60" s="168"/>
      <c r="D60" s="168"/>
      <c r="E60" s="322" t="s">
        <v>101</v>
      </c>
      <c r="F60" s="322"/>
      <c r="G60" s="322"/>
      <c r="H60" s="322"/>
      <c r="I60" s="322"/>
      <c r="J60" s="168"/>
      <c r="K60" s="322" t="s">
        <v>102</v>
      </c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3">
        <f>'04 - Úprava bleskosvodu'!J29</f>
        <v>0</v>
      </c>
      <c r="AH60" s="324"/>
      <c r="AI60" s="324"/>
      <c r="AJ60" s="324"/>
      <c r="AK60" s="324"/>
      <c r="AL60" s="324"/>
      <c r="AM60" s="324"/>
      <c r="AN60" s="323">
        <f t="shared" si="0"/>
        <v>0</v>
      </c>
      <c r="AO60" s="324"/>
      <c r="AP60" s="324"/>
      <c r="AQ60" s="325" t="s">
        <v>93</v>
      </c>
      <c r="AR60" s="321"/>
      <c r="AS60" s="326">
        <v>0</v>
      </c>
      <c r="AT60" s="327">
        <f t="shared" si="1"/>
        <v>0</v>
      </c>
      <c r="AU60" s="328">
        <f>'04 - Úprava bleskosvodu'!P84</f>
        <v>0</v>
      </c>
      <c r="AV60" s="327">
        <f>'04 - Úprava bleskosvodu'!J32</f>
        <v>0</v>
      </c>
      <c r="AW60" s="327">
        <f>'04 - Úprava bleskosvodu'!J33</f>
        <v>0</v>
      </c>
      <c r="AX60" s="327">
        <f>'04 - Úprava bleskosvodu'!J34</f>
        <v>0</v>
      </c>
      <c r="AY60" s="327">
        <f>'04 - Úprava bleskosvodu'!J35</f>
        <v>0</v>
      </c>
      <c r="AZ60" s="327">
        <f>'04 - Úprava bleskosvodu'!F32</f>
        <v>0</v>
      </c>
      <c r="BA60" s="327">
        <f>'04 - Úprava bleskosvodu'!F33</f>
        <v>0</v>
      </c>
      <c r="BB60" s="327">
        <f>'04 - Úprava bleskosvodu'!F34</f>
        <v>0</v>
      </c>
      <c r="BC60" s="327">
        <f>'04 - Úprava bleskosvodu'!F35</f>
        <v>0</v>
      </c>
      <c r="BD60" s="329">
        <f>'04 - Úprava bleskosvodu'!F36</f>
        <v>0</v>
      </c>
      <c r="BT60" s="331" t="s">
        <v>79</v>
      </c>
      <c r="BV60" s="331" t="s">
        <v>72</v>
      </c>
      <c r="BW60" s="331" t="s">
        <v>103</v>
      </c>
      <c r="BX60" s="331" t="s">
        <v>90</v>
      </c>
      <c r="CL60" s="331" t="s">
        <v>5</v>
      </c>
    </row>
    <row r="61" spans="1:91" s="330" customFormat="1" ht="16.5" customHeight="1">
      <c r="A61" s="306" t="s">
        <v>74</v>
      </c>
      <c r="B61" s="321"/>
      <c r="C61" s="168"/>
      <c r="D61" s="168"/>
      <c r="E61" s="322" t="s">
        <v>104</v>
      </c>
      <c r="F61" s="322"/>
      <c r="G61" s="322"/>
      <c r="H61" s="322"/>
      <c r="I61" s="322"/>
      <c r="J61" s="168"/>
      <c r="K61" s="322" t="s">
        <v>105</v>
      </c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3">
        <f>'05 - Ostatní náklady'!J29</f>
        <v>0</v>
      </c>
      <c r="AH61" s="324"/>
      <c r="AI61" s="324"/>
      <c r="AJ61" s="324"/>
      <c r="AK61" s="324"/>
      <c r="AL61" s="324"/>
      <c r="AM61" s="324"/>
      <c r="AN61" s="323">
        <f t="shared" si="0"/>
        <v>0</v>
      </c>
      <c r="AO61" s="324"/>
      <c r="AP61" s="324"/>
      <c r="AQ61" s="325" t="s">
        <v>93</v>
      </c>
      <c r="AR61" s="321"/>
      <c r="AS61" s="326">
        <v>0</v>
      </c>
      <c r="AT61" s="327">
        <f t="shared" si="1"/>
        <v>0</v>
      </c>
      <c r="AU61" s="328">
        <f>'05 - Ostatní náklady'!P86</f>
        <v>0</v>
      </c>
      <c r="AV61" s="327">
        <f>'05 - Ostatní náklady'!J32</f>
        <v>0</v>
      </c>
      <c r="AW61" s="327">
        <f>'05 - Ostatní náklady'!J33</f>
        <v>0</v>
      </c>
      <c r="AX61" s="327">
        <f>'05 - Ostatní náklady'!J34</f>
        <v>0</v>
      </c>
      <c r="AY61" s="327">
        <f>'05 - Ostatní náklady'!J35</f>
        <v>0</v>
      </c>
      <c r="AZ61" s="327">
        <f>'05 - Ostatní náklady'!F32</f>
        <v>0</v>
      </c>
      <c r="BA61" s="327">
        <f>'05 - Ostatní náklady'!F33</f>
        <v>0</v>
      </c>
      <c r="BB61" s="327">
        <f>'05 - Ostatní náklady'!F34</f>
        <v>0</v>
      </c>
      <c r="BC61" s="327">
        <f>'05 - Ostatní náklady'!F35</f>
        <v>0</v>
      </c>
      <c r="BD61" s="329">
        <f>'05 - Ostatní náklady'!F36</f>
        <v>0</v>
      </c>
      <c r="BT61" s="331" t="s">
        <v>79</v>
      </c>
      <c r="BV61" s="331" t="s">
        <v>72</v>
      </c>
      <c r="BW61" s="331" t="s">
        <v>106</v>
      </c>
      <c r="BX61" s="331" t="s">
        <v>90</v>
      </c>
      <c r="CL61" s="331" t="s">
        <v>5</v>
      </c>
    </row>
    <row r="62" spans="1:91" s="318" customFormat="1" ht="16.5" customHeight="1">
      <c r="A62" s="306" t="s">
        <v>74</v>
      </c>
      <c r="B62" s="307"/>
      <c r="C62" s="308"/>
      <c r="D62" s="309" t="s">
        <v>107</v>
      </c>
      <c r="E62" s="309"/>
      <c r="F62" s="309"/>
      <c r="G62" s="309"/>
      <c r="H62" s="309"/>
      <c r="I62" s="310"/>
      <c r="J62" s="309" t="s">
        <v>108</v>
      </c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11">
        <f>'6 - Vedlejší a ostatní ná...'!J27</f>
        <v>0</v>
      </c>
      <c r="AH62" s="312"/>
      <c r="AI62" s="312"/>
      <c r="AJ62" s="312"/>
      <c r="AK62" s="312"/>
      <c r="AL62" s="312"/>
      <c r="AM62" s="312"/>
      <c r="AN62" s="311">
        <f t="shared" si="0"/>
        <v>0</v>
      </c>
      <c r="AO62" s="312"/>
      <c r="AP62" s="312"/>
      <c r="AQ62" s="313" t="s">
        <v>77</v>
      </c>
      <c r="AR62" s="307"/>
      <c r="AS62" s="332">
        <v>0</v>
      </c>
      <c r="AT62" s="333">
        <f t="shared" si="1"/>
        <v>0</v>
      </c>
      <c r="AU62" s="334">
        <f>'6 - Vedlejší a ostatní ná...'!P83</f>
        <v>0</v>
      </c>
      <c r="AV62" s="333">
        <f>'6 - Vedlejší a ostatní ná...'!J30</f>
        <v>0</v>
      </c>
      <c r="AW62" s="333">
        <f>'6 - Vedlejší a ostatní ná...'!J31</f>
        <v>0</v>
      </c>
      <c r="AX62" s="333">
        <f>'6 - Vedlejší a ostatní ná...'!J32</f>
        <v>0</v>
      </c>
      <c r="AY62" s="333">
        <f>'6 - Vedlejší a ostatní ná...'!J33</f>
        <v>0</v>
      </c>
      <c r="AZ62" s="333">
        <f>'6 - Vedlejší a ostatní ná...'!F30</f>
        <v>0</v>
      </c>
      <c r="BA62" s="333">
        <f>'6 - Vedlejší a ostatní ná...'!F31</f>
        <v>0</v>
      </c>
      <c r="BB62" s="333">
        <f>'6 - Vedlejší a ostatní ná...'!F32</f>
        <v>0</v>
      </c>
      <c r="BC62" s="333">
        <f>'6 - Vedlejší a ostatní ná...'!F33</f>
        <v>0</v>
      </c>
      <c r="BD62" s="335">
        <f>'6 - Vedlejší a ostatní ná...'!F34</f>
        <v>0</v>
      </c>
      <c r="BT62" s="319" t="s">
        <v>75</v>
      </c>
      <c r="BV62" s="319" t="s">
        <v>72</v>
      </c>
      <c r="BW62" s="319" t="s">
        <v>109</v>
      </c>
      <c r="BX62" s="319" t="s">
        <v>7</v>
      </c>
      <c r="CL62" s="319" t="s">
        <v>5</v>
      </c>
      <c r="CM62" s="319" t="s">
        <v>79</v>
      </c>
    </row>
    <row r="63" spans="1:91" s="116" customFormat="1" ht="30" customHeight="1">
      <c r="B63" s="117"/>
      <c r="AR63" s="117"/>
    </row>
    <row r="64" spans="1:91" s="116" customFormat="1" ht="6.9" customHeight="1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17"/>
    </row>
  </sheetData>
  <sheetProtection algorithmName="SHA-512" hashValue="ZvptU8Ecl0cZgt1xkIW0vEh1nK6vm8j8KhdOCeMSpuqRBIFhTaGDK2L5OHB+aB5CKoO/YxycMcc/MoVrAU/R1Q==" saltValue="3kuE02wRfCQR+D3Vfiw0Xg==" spinCount="100000" sheet="1" objects="1" scenarios="1"/>
  <mergeCells count="8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N57:AP57"/>
    <mergeCell ref="AN54:AP54"/>
    <mergeCell ref="AN55:AP55"/>
    <mergeCell ref="AN56:AP56"/>
    <mergeCell ref="AN58:AP58"/>
    <mergeCell ref="AN60:AP60"/>
    <mergeCell ref="AN61:AP61"/>
    <mergeCell ref="AN62:AP62"/>
    <mergeCell ref="L29:O29"/>
    <mergeCell ref="L28:O28"/>
    <mergeCell ref="AG55:AM55"/>
    <mergeCell ref="AG56:AM56"/>
    <mergeCell ref="AG57:AM57"/>
    <mergeCell ref="AG58:AM58"/>
    <mergeCell ref="AG59:AM59"/>
    <mergeCell ref="AG60:AM60"/>
    <mergeCell ref="AG61:AM61"/>
    <mergeCell ref="AG62:AM62"/>
    <mergeCell ref="AG51:AM51"/>
    <mergeCell ref="AN51:AP51"/>
    <mergeCell ref="AN59:AP59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E58:I58"/>
    <mergeCell ref="C49:G49"/>
    <mergeCell ref="D52:H52"/>
    <mergeCell ref="D53:H53"/>
    <mergeCell ref="D54:H54"/>
    <mergeCell ref="D55:H55"/>
    <mergeCell ref="D56:H56"/>
    <mergeCell ref="E57:I57"/>
    <mergeCell ref="AN52:AP52"/>
    <mergeCell ref="AG52:AM52"/>
    <mergeCell ref="AG53:AM53"/>
    <mergeCell ref="AG54:AM54"/>
    <mergeCell ref="E59:I59"/>
    <mergeCell ref="E60:I60"/>
    <mergeCell ref="E61:I61"/>
    <mergeCell ref="D62:H62"/>
    <mergeCell ref="AM46:AP46"/>
    <mergeCell ref="J53:AF53"/>
    <mergeCell ref="J54:AF54"/>
    <mergeCell ref="J55:AF55"/>
    <mergeCell ref="J56:AF56"/>
    <mergeCell ref="K57:AF57"/>
    <mergeCell ref="K58:AF58"/>
    <mergeCell ref="K59:AF59"/>
    <mergeCell ref="K60:AF60"/>
    <mergeCell ref="K61:AF61"/>
    <mergeCell ref="J62:AF62"/>
    <mergeCell ref="AN53:AP53"/>
    <mergeCell ref="AS46:AT48"/>
    <mergeCell ref="AN49:AP49"/>
    <mergeCell ref="L42:AO42"/>
    <mergeCell ref="AM44:AN44"/>
    <mergeCell ref="I49:AF49"/>
    <mergeCell ref="AG49:AM49"/>
  </mergeCells>
  <hyperlinks>
    <hyperlink ref="K1:S1" location="C2" display="1) Rekapitulace stavby"/>
    <hyperlink ref="W1:AI1" location="C51" display="2) Rekapitulace objektů stavby a soupisů prací"/>
    <hyperlink ref="A52" location="'1 - SO 01 Kuchyň - staveb...'!C2" display="/"/>
    <hyperlink ref="A53" location="'2 - Zdravotechnické insta...'!C2" display="/"/>
    <hyperlink ref="A54" location="'3 - Ústřední vytápění'!C2" display="/"/>
    <hyperlink ref="A55" location="'4 - Vzduchotechnika'!C2" display="/"/>
    <hyperlink ref="A57" location="'01 - Silnoproudá elektroi...'!C2" display="/"/>
    <hyperlink ref="A58" location="'02 - Světelná instalace'!C2" display="/"/>
    <hyperlink ref="A59" location="'03 - Slaboproudá instalace'!C2" display="/"/>
    <hyperlink ref="A60" location="'04 - Úprava bleskosvodu'!C2" display="/"/>
    <hyperlink ref="A61" location="'05 - Ostatní náklady'!C2" display="/"/>
    <hyperlink ref="A62" location="'6 - Vedlejší a ostatní ná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77"/>
  <sheetViews>
    <sheetView showGridLines="0" zoomScaleNormal="100" workbookViewId="0">
      <pane ySplit="1" topLeftCell="A124" activePane="bottomLeft" state="frozen"/>
      <selection pane="bottomLeft" activeCell="J145" sqref="J145"/>
    </sheetView>
  </sheetViews>
  <sheetFormatPr defaultRowHeight="12"/>
  <cols>
    <col min="1" max="1" width="8.28515625" style="101" customWidth="1"/>
    <col min="2" max="2" width="1.7109375" style="101" customWidth="1"/>
    <col min="3" max="3" width="4.140625" style="101" customWidth="1"/>
    <col min="4" max="4" width="4.28515625" style="101" customWidth="1"/>
    <col min="5" max="5" width="17.140625" style="101" customWidth="1"/>
    <col min="6" max="6" width="75" style="101" customWidth="1"/>
    <col min="7" max="7" width="8.7109375" style="101" customWidth="1"/>
    <col min="8" max="8" width="11.140625" style="101" customWidth="1"/>
    <col min="9" max="9" width="12.7109375" style="101" customWidth="1"/>
    <col min="10" max="10" width="23.42578125" style="101" customWidth="1"/>
    <col min="11" max="11" width="15.42578125" style="101" customWidth="1"/>
    <col min="12" max="12" width="9.140625" style="101"/>
    <col min="13" max="18" width="9.28515625" style="101" hidden="1"/>
    <col min="19" max="19" width="8.140625" style="101" hidden="1" customWidth="1"/>
    <col min="20" max="20" width="29.7109375" style="101" hidden="1" customWidth="1"/>
    <col min="21" max="21" width="16.28515625" style="101" hidden="1" customWidth="1"/>
    <col min="22" max="22" width="12.28515625" style="101" customWidth="1"/>
    <col min="23" max="23" width="16.28515625" style="101" customWidth="1"/>
    <col min="24" max="24" width="12.28515625" style="101" customWidth="1"/>
    <col min="25" max="25" width="15" style="101" customWidth="1"/>
    <col min="26" max="26" width="11" style="101" customWidth="1"/>
    <col min="27" max="27" width="15" style="101" customWidth="1"/>
    <col min="28" max="28" width="16.28515625" style="101" customWidth="1"/>
    <col min="29" max="29" width="11" style="101" customWidth="1"/>
    <col min="30" max="30" width="15" style="101" customWidth="1"/>
    <col min="31" max="31" width="16.28515625" style="101" customWidth="1"/>
    <col min="32" max="43" width="9.140625" style="101"/>
    <col min="44" max="65" width="9.28515625" style="101" hidden="1"/>
    <col min="66" max="16384" width="9.140625" style="101"/>
  </cols>
  <sheetData>
    <row r="1" spans="1:70" ht="21.75" customHeight="1">
      <c r="A1" s="97"/>
      <c r="B1" s="3"/>
      <c r="C1" s="3"/>
      <c r="D1" s="4" t="s">
        <v>1</v>
      </c>
      <c r="E1" s="3"/>
      <c r="F1" s="98" t="s">
        <v>110</v>
      </c>
      <c r="G1" s="99" t="s">
        <v>111</v>
      </c>
      <c r="H1" s="99"/>
      <c r="I1" s="3"/>
      <c r="J1" s="98" t="s">
        <v>112</v>
      </c>
      <c r="K1" s="4" t="s">
        <v>113</v>
      </c>
      <c r="L1" s="98" t="s">
        <v>114</v>
      </c>
      <c r="M1" s="98"/>
      <c r="N1" s="98"/>
      <c r="O1" s="98"/>
      <c r="P1" s="98"/>
      <c r="Q1" s="98"/>
      <c r="R1" s="98"/>
      <c r="S1" s="98"/>
      <c r="T1" s="98"/>
      <c r="U1" s="100"/>
      <c r="V1" s="100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</row>
    <row r="2" spans="1:70" ht="36.9" customHeight="1">
      <c r="L2" s="102" t="s">
        <v>8</v>
      </c>
      <c r="M2" s="103"/>
      <c r="N2" s="103"/>
      <c r="O2" s="103"/>
      <c r="P2" s="103"/>
      <c r="Q2" s="103"/>
      <c r="R2" s="103"/>
      <c r="S2" s="103"/>
      <c r="T2" s="103"/>
      <c r="U2" s="103"/>
      <c r="V2" s="103"/>
      <c r="AT2" s="104" t="s">
        <v>78</v>
      </c>
    </row>
    <row r="3" spans="1:70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7"/>
      <c r="AT3" s="104" t="s">
        <v>79</v>
      </c>
    </row>
    <row r="4" spans="1:70" ht="36.9" customHeight="1">
      <c r="B4" s="108"/>
      <c r="C4" s="109"/>
      <c r="D4" s="110" t="s">
        <v>115</v>
      </c>
      <c r="E4" s="109"/>
      <c r="F4" s="109"/>
      <c r="G4" s="109"/>
      <c r="H4" s="109"/>
      <c r="I4" s="109"/>
      <c r="J4" s="109"/>
      <c r="K4" s="111"/>
      <c r="M4" s="112" t="s">
        <v>13</v>
      </c>
      <c r="AT4" s="104" t="s">
        <v>6</v>
      </c>
    </row>
    <row r="5" spans="1:70" ht="6.9" customHeight="1">
      <c r="B5" s="108"/>
      <c r="C5" s="109"/>
      <c r="D5" s="109"/>
      <c r="E5" s="109"/>
      <c r="F5" s="109"/>
      <c r="G5" s="109"/>
      <c r="H5" s="109"/>
      <c r="I5" s="109"/>
      <c r="J5" s="109"/>
      <c r="K5" s="111"/>
    </row>
    <row r="6" spans="1:70" ht="13.2">
      <c r="B6" s="108"/>
      <c r="C6" s="109"/>
      <c r="D6" s="113" t="s">
        <v>18</v>
      </c>
      <c r="E6" s="109"/>
      <c r="F6" s="109"/>
      <c r="G6" s="109"/>
      <c r="H6" s="109"/>
      <c r="I6" s="109"/>
      <c r="J6" s="109"/>
      <c r="K6" s="111"/>
    </row>
    <row r="7" spans="1:70" ht="16.5" customHeight="1">
      <c r="B7" s="108"/>
      <c r="C7" s="109"/>
      <c r="D7" s="109"/>
      <c r="E7" s="114" t="str">
        <f>'Rekapitulace stavby'!K6</f>
        <v>Modernizace stravovacího zařízení Střední školy chovu koní a jezdectví</v>
      </c>
      <c r="F7" s="115"/>
      <c r="G7" s="115"/>
      <c r="H7" s="115"/>
      <c r="I7" s="109"/>
      <c r="J7" s="109"/>
      <c r="K7" s="111"/>
    </row>
    <row r="8" spans="1:70" s="116" customFormat="1" ht="13.2">
      <c r="B8" s="117"/>
      <c r="C8" s="118"/>
      <c r="D8" s="113" t="s">
        <v>116</v>
      </c>
      <c r="E8" s="118"/>
      <c r="F8" s="118"/>
      <c r="G8" s="118"/>
      <c r="H8" s="118"/>
      <c r="I8" s="118"/>
      <c r="J8" s="118"/>
      <c r="K8" s="120"/>
    </row>
    <row r="9" spans="1:70" s="116" customFormat="1" ht="36.9" customHeight="1">
      <c r="B9" s="117"/>
      <c r="C9" s="118"/>
      <c r="D9" s="118"/>
      <c r="E9" s="121" t="s">
        <v>117</v>
      </c>
      <c r="F9" s="119"/>
      <c r="G9" s="119"/>
      <c r="H9" s="119"/>
      <c r="I9" s="118"/>
      <c r="J9" s="118"/>
      <c r="K9" s="120"/>
    </row>
    <row r="10" spans="1:70" s="116" customFormat="1">
      <c r="B10" s="117"/>
      <c r="C10" s="118"/>
      <c r="D10" s="118"/>
      <c r="E10" s="118"/>
      <c r="F10" s="118"/>
      <c r="G10" s="118"/>
      <c r="H10" s="118"/>
      <c r="I10" s="118"/>
      <c r="J10" s="118"/>
      <c r="K10" s="120"/>
    </row>
    <row r="11" spans="1:70" s="116" customFormat="1" ht="14.4" customHeight="1">
      <c r="B11" s="117"/>
      <c r="C11" s="118"/>
      <c r="D11" s="113" t="s">
        <v>20</v>
      </c>
      <c r="E11" s="118"/>
      <c r="F11" s="122" t="s">
        <v>5</v>
      </c>
      <c r="G11" s="118"/>
      <c r="H11" s="118"/>
      <c r="I11" s="113" t="s">
        <v>21</v>
      </c>
      <c r="J11" s="122" t="s">
        <v>5</v>
      </c>
      <c r="K11" s="120"/>
    </row>
    <row r="12" spans="1:70" s="116" customFormat="1" ht="14.4" customHeight="1">
      <c r="B12" s="117"/>
      <c r="C12" s="118"/>
      <c r="D12" s="113" t="s">
        <v>22</v>
      </c>
      <c r="E12" s="118"/>
      <c r="F12" s="122" t="s">
        <v>23</v>
      </c>
      <c r="G12" s="118"/>
      <c r="H12" s="118"/>
      <c r="I12" s="113" t="s">
        <v>24</v>
      </c>
      <c r="J12" s="123" t="str">
        <f>'Rekapitulace stavby'!AN8</f>
        <v>14. 10. 2018</v>
      </c>
      <c r="K12" s="120"/>
    </row>
    <row r="13" spans="1:70" s="116" customFormat="1" ht="10.95" customHeight="1">
      <c r="B13" s="117"/>
      <c r="C13" s="118"/>
      <c r="D13" s="118"/>
      <c r="E13" s="118"/>
      <c r="F13" s="118"/>
      <c r="G13" s="118"/>
      <c r="H13" s="118"/>
      <c r="I13" s="118"/>
      <c r="J13" s="118"/>
      <c r="K13" s="120"/>
    </row>
    <row r="14" spans="1:70" s="116" customFormat="1" ht="14.4" customHeight="1">
      <c r="B14" s="117"/>
      <c r="C14" s="118"/>
      <c r="D14" s="113" t="s">
        <v>26</v>
      </c>
      <c r="E14" s="118"/>
      <c r="F14" s="118"/>
      <c r="G14" s="118"/>
      <c r="H14" s="118"/>
      <c r="I14" s="113" t="s">
        <v>27</v>
      </c>
      <c r="J14" s="122" t="s">
        <v>5</v>
      </c>
      <c r="K14" s="120"/>
    </row>
    <row r="15" spans="1:70" s="116" customFormat="1" ht="18" customHeight="1">
      <c r="B15" s="117"/>
      <c r="C15" s="118"/>
      <c r="D15" s="118"/>
      <c r="E15" s="122" t="s">
        <v>28</v>
      </c>
      <c r="F15" s="118"/>
      <c r="G15" s="118"/>
      <c r="H15" s="118"/>
      <c r="I15" s="113" t="s">
        <v>29</v>
      </c>
      <c r="J15" s="122" t="s">
        <v>5</v>
      </c>
      <c r="K15" s="120"/>
    </row>
    <row r="16" spans="1:70" s="116" customFormat="1" ht="6.9" customHeight="1">
      <c r="B16" s="117"/>
      <c r="C16" s="118"/>
      <c r="D16" s="118"/>
      <c r="E16" s="118"/>
      <c r="F16" s="118"/>
      <c r="G16" s="118"/>
      <c r="H16" s="118"/>
      <c r="I16" s="118"/>
      <c r="J16" s="118"/>
      <c r="K16" s="120"/>
    </row>
    <row r="17" spans="2:11" s="116" customFormat="1" ht="14.4" customHeight="1">
      <c r="B17" s="117"/>
      <c r="C17" s="118"/>
      <c r="D17" s="113" t="s">
        <v>30</v>
      </c>
      <c r="E17" s="118"/>
      <c r="F17" s="118"/>
      <c r="G17" s="118"/>
      <c r="H17" s="118"/>
      <c r="I17" s="113" t="s">
        <v>27</v>
      </c>
      <c r="J17" s="122" t="str">
        <f>IF('Rekapitulace stavby'!AN13="Vyplň údaj","",IF('Rekapitulace stavby'!AN13="","",'Rekapitulace stavby'!AN13))</f>
        <v/>
      </c>
      <c r="K17" s="120"/>
    </row>
    <row r="18" spans="2:11" s="116" customFormat="1" ht="18" customHeight="1">
      <c r="B18" s="117"/>
      <c r="C18" s="118"/>
      <c r="D18" s="118"/>
      <c r="E18" s="122" t="str">
        <f>IF('Rekapitulace stavby'!E14="Vyplň údaj","",IF('Rekapitulace stavby'!E14="","",'Rekapitulace stavby'!E14))</f>
        <v/>
      </c>
      <c r="F18" s="118"/>
      <c r="G18" s="118"/>
      <c r="H18" s="118"/>
      <c r="I18" s="113" t="s">
        <v>29</v>
      </c>
      <c r="J18" s="122" t="str">
        <f>IF('Rekapitulace stavby'!AN14="Vyplň údaj","",IF('Rekapitulace stavby'!AN14="","",'Rekapitulace stavby'!AN14))</f>
        <v/>
      </c>
      <c r="K18" s="120"/>
    </row>
    <row r="19" spans="2:11" s="116" customFormat="1" ht="6.9" customHeight="1">
      <c r="B19" s="117"/>
      <c r="C19" s="118"/>
      <c r="D19" s="118"/>
      <c r="E19" s="118"/>
      <c r="F19" s="118"/>
      <c r="G19" s="118"/>
      <c r="H19" s="118"/>
      <c r="I19" s="118"/>
      <c r="J19" s="118"/>
      <c r="K19" s="120"/>
    </row>
    <row r="20" spans="2:11" s="116" customFormat="1" ht="14.4" customHeight="1">
      <c r="B20" s="117"/>
      <c r="C20" s="118"/>
      <c r="D20" s="113" t="s">
        <v>32</v>
      </c>
      <c r="E20" s="118"/>
      <c r="F20" s="118"/>
      <c r="G20" s="118"/>
      <c r="H20" s="118"/>
      <c r="I20" s="113" t="s">
        <v>27</v>
      </c>
      <c r="J20" s="122" t="s">
        <v>5</v>
      </c>
      <c r="K20" s="120"/>
    </row>
    <row r="21" spans="2:11" s="116" customFormat="1" ht="18" customHeight="1">
      <c r="B21" s="117"/>
      <c r="C21" s="118"/>
      <c r="D21" s="118"/>
      <c r="E21" s="122" t="s">
        <v>33</v>
      </c>
      <c r="F21" s="118"/>
      <c r="G21" s="118"/>
      <c r="H21" s="118"/>
      <c r="I21" s="113" t="s">
        <v>29</v>
      </c>
      <c r="J21" s="122" t="s">
        <v>5</v>
      </c>
      <c r="K21" s="120"/>
    </row>
    <row r="22" spans="2:11" s="116" customFormat="1" ht="6.9" customHeight="1">
      <c r="B22" s="117"/>
      <c r="C22" s="118"/>
      <c r="D22" s="118"/>
      <c r="E22" s="118"/>
      <c r="F22" s="118"/>
      <c r="G22" s="118"/>
      <c r="H22" s="118"/>
      <c r="I22" s="118"/>
      <c r="J22" s="118"/>
      <c r="K22" s="120"/>
    </row>
    <row r="23" spans="2:11" s="116" customFormat="1" ht="14.4" customHeight="1">
      <c r="B23" s="117"/>
      <c r="C23" s="118"/>
      <c r="D23" s="113" t="s">
        <v>35</v>
      </c>
      <c r="E23" s="118"/>
      <c r="F23" s="118"/>
      <c r="G23" s="118"/>
      <c r="H23" s="118"/>
      <c r="I23" s="118"/>
      <c r="J23" s="118"/>
      <c r="K23" s="120"/>
    </row>
    <row r="24" spans="2:11" s="128" customFormat="1" ht="16.5" customHeight="1">
      <c r="B24" s="124"/>
      <c r="C24" s="125"/>
      <c r="D24" s="125"/>
      <c r="E24" s="126" t="s">
        <v>5</v>
      </c>
      <c r="F24" s="126"/>
      <c r="G24" s="126"/>
      <c r="H24" s="126"/>
      <c r="I24" s="125"/>
      <c r="J24" s="125"/>
      <c r="K24" s="127"/>
    </row>
    <row r="25" spans="2:11" s="116" customFormat="1" ht="6.9" customHeight="1">
      <c r="B25" s="117"/>
      <c r="C25" s="118"/>
      <c r="D25" s="118"/>
      <c r="E25" s="118"/>
      <c r="F25" s="118"/>
      <c r="G25" s="118"/>
      <c r="H25" s="118"/>
      <c r="I25" s="118"/>
      <c r="J25" s="118"/>
      <c r="K25" s="120"/>
    </row>
    <row r="26" spans="2:11" s="116" customFormat="1" ht="6.9" customHeight="1">
      <c r="B26" s="117"/>
      <c r="C26" s="118"/>
      <c r="D26" s="129"/>
      <c r="E26" s="129"/>
      <c r="F26" s="129"/>
      <c r="G26" s="129"/>
      <c r="H26" s="129"/>
      <c r="I26" s="129"/>
      <c r="J26" s="129"/>
      <c r="K26" s="130"/>
    </row>
    <row r="27" spans="2:11" s="116" customFormat="1" ht="25.35" customHeight="1">
      <c r="B27" s="117"/>
      <c r="C27" s="118"/>
      <c r="D27" s="131" t="s">
        <v>36</v>
      </c>
      <c r="E27" s="118"/>
      <c r="F27" s="118"/>
      <c r="G27" s="118"/>
      <c r="H27" s="118"/>
      <c r="I27" s="118"/>
      <c r="J27" s="132">
        <f>ROUND(J100,2)</f>
        <v>0</v>
      </c>
      <c r="K27" s="120"/>
    </row>
    <row r="28" spans="2:11" s="116" customFormat="1" ht="6.9" customHeight="1">
      <c r="B28" s="117"/>
      <c r="C28" s="118"/>
      <c r="D28" s="129"/>
      <c r="E28" s="129"/>
      <c r="F28" s="129"/>
      <c r="G28" s="129"/>
      <c r="H28" s="129"/>
      <c r="I28" s="129"/>
      <c r="J28" s="129"/>
      <c r="K28" s="130"/>
    </row>
    <row r="29" spans="2:11" s="116" customFormat="1" ht="14.4" customHeight="1">
      <c r="B29" s="117"/>
      <c r="C29" s="118"/>
      <c r="D29" s="118"/>
      <c r="E29" s="118"/>
      <c r="F29" s="133" t="s">
        <v>38</v>
      </c>
      <c r="G29" s="118"/>
      <c r="H29" s="118"/>
      <c r="I29" s="133" t="s">
        <v>37</v>
      </c>
      <c r="J29" s="133" t="s">
        <v>39</v>
      </c>
      <c r="K29" s="120"/>
    </row>
    <row r="30" spans="2:11" s="116" customFormat="1" ht="14.4" customHeight="1">
      <c r="B30" s="117"/>
      <c r="C30" s="118"/>
      <c r="D30" s="134" t="s">
        <v>40</v>
      </c>
      <c r="E30" s="134" t="s">
        <v>41</v>
      </c>
      <c r="F30" s="135">
        <f>ROUND(SUM(BE100:BE976), 2)</f>
        <v>0</v>
      </c>
      <c r="G30" s="118"/>
      <c r="H30" s="118"/>
      <c r="I30" s="136">
        <v>0.21</v>
      </c>
      <c r="J30" s="135">
        <f>ROUND(ROUND((SUM(BE100:BE976)), 2)*I30, 2)</f>
        <v>0</v>
      </c>
      <c r="K30" s="120"/>
    </row>
    <row r="31" spans="2:11" s="116" customFormat="1" ht="14.4" customHeight="1">
      <c r="B31" s="117"/>
      <c r="C31" s="118"/>
      <c r="D31" s="118"/>
      <c r="E31" s="134" t="s">
        <v>42</v>
      </c>
      <c r="F31" s="135">
        <f>ROUND(SUM(BF100:BF976), 2)</f>
        <v>0</v>
      </c>
      <c r="G31" s="118"/>
      <c r="H31" s="118"/>
      <c r="I31" s="136">
        <v>0.15</v>
      </c>
      <c r="J31" s="135">
        <f>ROUND(ROUND((SUM(BF100:BF976)), 2)*I31, 2)</f>
        <v>0</v>
      </c>
      <c r="K31" s="120"/>
    </row>
    <row r="32" spans="2:11" s="116" customFormat="1" ht="14.4" hidden="1" customHeight="1">
      <c r="B32" s="117"/>
      <c r="C32" s="118"/>
      <c r="D32" s="118"/>
      <c r="E32" s="134" t="s">
        <v>43</v>
      </c>
      <c r="F32" s="135">
        <f>ROUND(SUM(BG100:BG976), 2)</f>
        <v>0</v>
      </c>
      <c r="G32" s="118"/>
      <c r="H32" s="118"/>
      <c r="I32" s="136">
        <v>0.21</v>
      </c>
      <c r="J32" s="135">
        <v>0</v>
      </c>
      <c r="K32" s="120"/>
    </row>
    <row r="33" spans="2:11" s="116" customFormat="1" ht="14.4" hidden="1" customHeight="1">
      <c r="B33" s="117"/>
      <c r="C33" s="118"/>
      <c r="D33" s="118"/>
      <c r="E33" s="134" t="s">
        <v>44</v>
      </c>
      <c r="F33" s="135">
        <f>ROUND(SUM(BH100:BH976), 2)</f>
        <v>0</v>
      </c>
      <c r="G33" s="118"/>
      <c r="H33" s="118"/>
      <c r="I33" s="136">
        <v>0.15</v>
      </c>
      <c r="J33" s="135">
        <v>0</v>
      </c>
      <c r="K33" s="120"/>
    </row>
    <row r="34" spans="2:11" s="116" customFormat="1" ht="14.4" hidden="1" customHeight="1">
      <c r="B34" s="117"/>
      <c r="C34" s="118"/>
      <c r="D34" s="118"/>
      <c r="E34" s="134" t="s">
        <v>45</v>
      </c>
      <c r="F34" s="135">
        <f>ROUND(SUM(BI100:BI976), 2)</f>
        <v>0</v>
      </c>
      <c r="G34" s="118"/>
      <c r="H34" s="118"/>
      <c r="I34" s="136">
        <v>0</v>
      </c>
      <c r="J34" s="135">
        <v>0</v>
      </c>
      <c r="K34" s="120"/>
    </row>
    <row r="35" spans="2:11" s="116" customFormat="1" ht="6.9" customHeight="1">
      <c r="B35" s="117"/>
      <c r="C35" s="118"/>
      <c r="D35" s="118"/>
      <c r="E35" s="118"/>
      <c r="F35" s="118"/>
      <c r="G35" s="118"/>
      <c r="H35" s="118"/>
      <c r="I35" s="118"/>
      <c r="J35" s="118"/>
      <c r="K35" s="120"/>
    </row>
    <row r="36" spans="2:11" s="116" customFormat="1" ht="25.35" customHeight="1">
      <c r="B36" s="117"/>
      <c r="C36" s="137"/>
      <c r="D36" s="138" t="s">
        <v>46</v>
      </c>
      <c r="E36" s="139"/>
      <c r="F36" s="139"/>
      <c r="G36" s="140" t="s">
        <v>47</v>
      </c>
      <c r="H36" s="141" t="s">
        <v>48</v>
      </c>
      <c r="I36" s="139"/>
      <c r="J36" s="142">
        <f>SUM(J27:J34)</f>
        <v>0</v>
      </c>
      <c r="K36" s="143"/>
    </row>
    <row r="37" spans="2:11" s="116" customFormat="1" ht="14.4" customHeight="1">
      <c r="B37" s="144"/>
      <c r="C37" s="145"/>
      <c r="D37" s="145"/>
      <c r="E37" s="145"/>
      <c r="F37" s="145"/>
      <c r="G37" s="145"/>
      <c r="H37" s="145"/>
      <c r="I37" s="145"/>
      <c r="J37" s="145"/>
      <c r="K37" s="146"/>
    </row>
    <row r="41" spans="2:11" s="116" customFormat="1" ht="6.9" customHeight="1">
      <c r="B41" s="147"/>
      <c r="C41" s="148"/>
      <c r="D41" s="148"/>
      <c r="E41" s="148"/>
      <c r="F41" s="148"/>
      <c r="G41" s="148"/>
      <c r="H41" s="148"/>
      <c r="I41" s="148"/>
      <c r="J41" s="148"/>
      <c r="K41" s="149"/>
    </row>
    <row r="42" spans="2:11" s="116" customFormat="1" ht="36.9" customHeight="1">
      <c r="B42" s="117"/>
      <c r="C42" s="110" t="s">
        <v>118</v>
      </c>
      <c r="D42" s="118"/>
      <c r="E42" s="118"/>
      <c r="F42" s="118"/>
      <c r="G42" s="118"/>
      <c r="H42" s="118"/>
      <c r="I42" s="118"/>
      <c r="J42" s="118"/>
      <c r="K42" s="120"/>
    </row>
    <row r="43" spans="2:11" s="116" customFormat="1" ht="6.9" customHeight="1">
      <c r="B43" s="117"/>
      <c r="C43" s="118"/>
      <c r="D43" s="118"/>
      <c r="E43" s="118"/>
      <c r="F43" s="118"/>
      <c r="G43" s="118"/>
      <c r="H43" s="118"/>
      <c r="I43" s="118"/>
      <c r="J43" s="118"/>
      <c r="K43" s="120"/>
    </row>
    <row r="44" spans="2:11" s="116" customFormat="1" ht="14.4" customHeight="1">
      <c r="B44" s="117"/>
      <c r="C44" s="113" t="s">
        <v>18</v>
      </c>
      <c r="D44" s="118"/>
      <c r="E44" s="118"/>
      <c r="F44" s="118"/>
      <c r="G44" s="118"/>
      <c r="H44" s="118"/>
      <c r="I44" s="118"/>
      <c r="J44" s="118"/>
      <c r="K44" s="120"/>
    </row>
    <row r="45" spans="2:11" s="116" customFormat="1" ht="16.5" customHeight="1">
      <c r="B45" s="117"/>
      <c r="C45" s="118"/>
      <c r="D45" s="118"/>
      <c r="E45" s="114" t="str">
        <f>E7</f>
        <v>Modernizace stravovacího zařízení Střední školy chovu koní a jezdectví</v>
      </c>
      <c r="F45" s="115"/>
      <c r="G45" s="115"/>
      <c r="H45" s="115"/>
      <c r="I45" s="118"/>
      <c r="J45" s="118"/>
      <c r="K45" s="120"/>
    </row>
    <row r="46" spans="2:11" s="116" customFormat="1" ht="14.4" customHeight="1">
      <c r="B46" s="117"/>
      <c r="C46" s="113" t="s">
        <v>116</v>
      </c>
      <c r="D46" s="118"/>
      <c r="E46" s="118"/>
      <c r="F46" s="118"/>
      <c r="G46" s="118"/>
      <c r="H46" s="118"/>
      <c r="I46" s="118"/>
      <c r="J46" s="118"/>
      <c r="K46" s="120"/>
    </row>
    <row r="47" spans="2:11" s="116" customFormat="1" ht="17.25" customHeight="1">
      <c r="B47" s="117"/>
      <c r="C47" s="118"/>
      <c r="D47" s="118"/>
      <c r="E47" s="121" t="str">
        <f>E9</f>
        <v>1 - SO 01 Kuchyň - stavební část</v>
      </c>
      <c r="F47" s="119"/>
      <c r="G47" s="119"/>
      <c r="H47" s="119"/>
      <c r="I47" s="118"/>
      <c r="J47" s="118"/>
      <c r="K47" s="120"/>
    </row>
    <row r="48" spans="2:11" s="116" customFormat="1" ht="6.9" customHeight="1">
      <c r="B48" s="117"/>
      <c r="C48" s="118"/>
      <c r="D48" s="118"/>
      <c r="E48" s="118"/>
      <c r="F48" s="118"/>
      <c r="G48" s="118"/>
      <c r="H48" s="118"/>
      <c r="I48" s="118"/>
      <c r="J48" s="118"/>
      <c r="K48" s="120"/>
    </row>
    <row r="49" spans="2:47" s="116" customFormat="1" ht="18" customHeight="1">
      <c r="B49" s="117"/>
      <c r="C49" s="113" t="s">
        <v>22</v>
      </c>
      <c r="D49" s="118"/>
      <c r="E49" s="118"/>
      <c r="F49" s="122" t="str">
        <f>F12</f>
        <v>Kladruby nad Labem</v>
      </c>
      <c r="G49" s="118"/>
      <c r="H49" s="118"/>
      <c r="I49" s="113" t="s">
        <v>24</v>
      </c>
      <c r="J49" s="123" t="str">
        <f>IF(J12="","",J12)</f>
        <v>14. 10. 2018</v>
      </c>
      <c r="K49" s="120"/>
    </row>
    <row r="50" spans="2:47" s="116" customFormat="1" ht="6.9" customHeight="1">
      <c r="B50" s="117"/>
      <c r="C50" s="118"/>
      <c r="D50" s="118"/>
      <c r="E50" s="118"/>
      <c r="F50" s="118"/>
      <c r="G50" s="118"/>
      <c r="H50" s="118"/>
      <c r="I50" s="118"/>
      <c r="J50" s="118"/>
      <c r="K50" s="120"/>
    </row>
    <row r="51" spans="2:47" s="116" customFormat="1" ht="13.2">
      <c r="B51" s="117"/>
      <c r="C51" s="113" t="s">
        <v>26</v>
      </c>
      <c r="D51" s="118"/>
      <c r="E51" s="118"/>
      <c r="F51" s="122" t="str">
        <f>E15</f>
        <v>Pardubický kraj</v>
      </c>
      <c r="G51" s="118"/>
      <c r="H51" s="118"/>
      <c r="I51" s="113" t="s">
        <v>32</v>
      </c>
      <c r="J51" s="126" t="str">
        <f>E21</f>
        <v>astalon s.r.o.</v>
      </c>
      <c r="K51" s="120"/>
    </row>
    <row r="52" spans="2:47" s="116" customFormat="1" ht="14.4" customHeight="1">
      <c r="B52" s="117"/>
      <c r="C52" s="113" t="s">
        <v>30</v>
      </c>
      <c r="D52" s="118"/>
      <c r="E52" s="118"/>
      <c r="F52" s="122" t="str">
        <f>IF(E18="","",E18)</f>
        <v/>
      </c>
      <c r="G52" s="118"/>
      <c r="H52" s="118"/>
      <c r="I52" s="118"/>
      <c r="J52" s="150"/>
      <c r="K52" s="120"/>
    </row>
    <row r="53" spans="2:47" s="116" customFormat="1" ht="10.35" customHeight="1">
      <c r="B53" s="117"/>
      <c r="C53" s="118"/>
      <c r="D53" s="118"/>
      <c r="E53" s="118"/>
      <c r="F53" s="118"/>
      <c r="G53" s="118"/>
      <c r="H53" s="118"/>
      <c r="I53" s="118"/>
      <c r="J53" s="118"/>
      <c r="K53" s="120"/>
    </row>
    <row r="54" spans="2:47" s="116" customFormat="1" ht="29.25" customHeight="1">
      <c r="B54" s="117"/>
      <c r="C54" s="151" t="s">
        <v>119</v>
      </c>
      <c r="D54" s="137"/>
      <c r="E54" s="137"/>
      <c r="F54" s="137"/>
      <c r="G54" s="137"/>
      <c r="H54" s="137"/>
      <c r="I54" s="137"/>
      <c r="J54" s="152" t="s">
        <v>120</v>
      </c>
      <c r="K54" s="153"/>
    </row>
    <row r="55" spans="2:47" s="116" customFormat="1" ht="10.35" customHeight="1">
      <c r="B55" s="117"/>
      <c r="C55" s="118"/>
      <c r="D55" s="118"/>
      <c r="E55" s="118"/>
      <c r="F55" s="118"/>
      <c r="G55" s="118"/>
      <c r="H55" s="118"/>
      <c r="I55" s="118"/>
      <c r="J55" s="118"/>
      <c r="K55" s="120"/>
    </row>
    <row r="56" spans="2:47" s="116" customFormat="1" ht="29.25" customHeight="1">
      <c r="B56" s="117"/>
      <c r="C56" s="154" t="s">
        <v>121</v>
      </c>
      <c r="D56" s="118"/>
      <c r="E56" s="118"/>
      <c r="F56" s="118"/>
      <c r="G56" s="118"/>
      <c r="H56" s="118"/>
      <c r="I56" s="118"/>
      <c r="J56" s="132">
        <f>J100</f>
        <v>0</v>
      </c>
      <c r="K56" s="120"/>
      <c r="AU56" s="104" t="s">
        <v>122</v>
      </c>
    </row>
    <row r="57" spans="2:47" s="161" customFormat="1" ht="24.9" customHeight="1">
      <c r="B57" s="155"/>
      <c r="C57" s="156"/>
      <c r="D57" s="157" t="s">
        <v>123</v>
      </c>
      <c r="E57" s="158"/>
      <c r="F57" s="158"/>
      <c r="G57" s="158"/>
      <c r="H57" s="158"/>
      <c r="I57" s="158"/>
      <c r="J57" s="159">
        <f>J101</f>
        <v>0</v>
      </c>
      <c r="K57" s="160"/>
    </row>
    <row r="58" spans="2:47" s="168" customFormat="1" ht="19.95" customHeight="1">
      <c r="B58" s="162"/>
      <c r="C58" s="163"/>
      <c r="D58" s="164" t="s">
        <v>124</v>
      </c>
      <c r="E58" s="165"/>
      <c r="F58" s="165"/>
      <c r="G58" s="165"/>
      <c r="H58" s="165"/>
      <c r="I58" s="165"/>
      <c r="J58" s="166">
        <f>J102</f>
        <v>0</v>
      </c>
      <c r="K58" s="167"/>
    </row>
    <row r="59" spans="2:47" s="168" customFormat="1" ht="19.95" customHeight="1">
      <c r="B59" s="162"/>
      <c r="C59" s="163"/>
      <c r="D59" s="164" t="s">
        <v>125</v>
      </c>
      <c r="E59" s="165"/>
      <c r="F59" s="165"/>
      <c r="G59" s="165"/>
      <c r="H59" s="165"/>
      <c r="I59" s="165"/>
      <c r="J59" s="166">
        <f>J149</f>
        <v>0</v>
      </c>
      <c r="K59" s="167"/>
    </row>
    <row r="60" spans="2:47" s="168" customFormat="1" ht="19.95" customHeight="1">
      <c r="B60" s="162"/>
      <c r="C60" s="163"/>
      <c r="D60" s="164" t="s">
        <v>126</v>
      </c>
      <c r="E60" s="165"/>
      <c r="F60" s="165"/>
      <c r="G60" s="165"/>
      <c r="H60" s="165"/>
      <c r="I60" s="165"/>
      <c r="J60" s="166">
        <f>J166</f>
        <v>0</v>
      </c>
      <c r="K60" s="167"/>
    </row>
    <row r="61" spans="2:47" s="168" customFormat="1" ht="19.95" customHeight="1">
      <c r="B61" s="162"/>
      <c r="C61" s="163"/>
      <c r="D61" s="164" t="s">
        <v>127</v>
      </c>
      <c r="E61" s="165"/>
      <c r="F61" s="165"/>
      <c r="G61" s="165"/>
      <c r="H61" s="165"/>
      <c r="I61" s="165"/>
      <c r="J61" s="166">
        <f>J223</f>
        <v>0</v>
      </c>
      <c r="K61" s="167"/>
    </row>
    <row r="62" spans="2:47" s="168" customFormat="1" ht="19.95" customHeight="1">
      <c r="B62" s="162"/>
      <c r="C62" s="163"/>
      <c r="D62" s="164" t="s">
        <v>128</v>
      </c>
      <c r="E62" s="165"/>
      <c r="F62" s="165"/>
      <c r="G62" s="165"/>
      <c r="H62" s="165"/>
      <c r="I62" s="165"/>
      <c r="J62" s="166">
        <f>J231</f>
        <v>0</v>
      </c>
      <c r="K62" s="167"/>
    </row>
    <row r="63" spans="2:47" s="168" customFormat="1" ht="19.95" customHeight="1">
      <c r="B63" s="162"/>
      <c r="C63" s="163"/>
      <c r="D63" s="164" t="s">
        <v>129</v>
      </c>
      <c r="E63" s="165"/>
      <c r="F63" s="165"/>
      <c r="G63" s="165"/>
      <c r="H63" s="165"/>
      <c r="I63" s="165"/>
      <c r="J63" s="166">
        <f>J238</f>
        <v>0</v>
      </c>
      <c r="K63" s="167"/>
    </row>
    <row r="64" spans="2:47" s="168" customFormat="1" ht="19.95" customHeight="1">
      <c r="B64" s="162"/>
      <c r="C64" s="163"/>
      <c r="D64" s="164" t="s">
        <v>130</v>
      </c>
      <c r="E64" s="165"/>
      <c r="F64" s="165"/>
      <c r="G64" s="165"/>
      <c r="H64" s="165"/>
      <c r="I64" s="165"/>
      <c r="J64" s="166">
        <f>J355</f>
        <v>0</v>
      </c>
      <c r="K64" s="167"/>
    </row>
    <row r="65" spans="2:11" s="168" customFormat="1" ht="19.95" customHeight="1">
      <c r="B65" s="162"/>
      <c r="C65" s="163"/>
      <c r="D65" s="164" t="s">
        <v>131</v>
      </c>
      <c r="E65" s="165"/>
      <c r="F65" s="165"/>
      <c r="G65" s="165"/>
      <c r="H65" s="165"/>
      <c r="I65" s="165"/>
      <c r="J65" s="166">
        <f>J565</f>
        <v>0</v>
      </c>
      <c r="K65" s="167"/>
    </row>
    <row r="66" spans="2:11" s="168" customFormat="1" ht="19.95" customHeight="1">
      <c r="B66" s="162"/>
      <c r="C66" s="163"/>
      <c r="D66" s="164" t="s">
        <v>132</v>
      </c>
      <c r="E66" s="165"/>
      <c r="F66" s="165"/>
      <c r="G66" s="165"/>
      <c r="H66" s="165"/>
      <c r="I66" s="165"/>
      <c r="J66" s="166">
        <f>J573</f>
        <v>0</v>
      </c>
      <c r="K66" s="167"/>
    </row>
    <row r="67" spans="2:11" s="161" customFormat="1" ht="24.9" customHeight="1">
      <c r="B67" s="155"/>
      <c r="C67" s="156"/>
      <c r="D67" s="157" t="s">
        <v>133</v>
      </c>
      <c r="E67" s="158"/>
      <c r="F67" s="158"/>
      <c r="G67" s="158"/>
      <c r="H67" s="158"/>
      <c r="I67" s="158"/>
      <c r="J67" s="159">
        <f>J575</f>
        <v>0</v>
      </c>
      <c r="K67" s="160"/>
    </row>
    <row r="68" spans="2:11" s="168" customFormat="1" ht="19.95" customHeight="1">
      <c r="B68" s="162"/>
      <c r="C68" s="163"/>
      <c r="D68" s="164" t="s">
        <v>134</v>
      </c>
      <c r="E68" s="165"/>
      <c r="F68" s="165"/>
      <c r="G68" s="165"/>
      <c r="H68" s="165"/>
      <c r="I68" s="165"/>
      <c r="J68" s="166">
        <f>J576</f>
        <v>0</v>
      </c>
      <c r="K68" s="167"/>
    </row>
    <row r="69" spans="2:11" s="168" customFormat="1" ht="19.95" customHeight="1">
      <c r="B69" s="162"/>
      <c r="C69" s="163"/>
      <c r="D69" s="164" t="s">
        <v>135</v>
      </c>
      <c r="E69" s="165"/>
      <c r="F69" s="165"/>
      <c r="G69" s="165"/>
      <c r="H69" s="165"/>
      <c r="I69" s="165"/>
      <c r="J69" s="166">
        <f>J616</f>
        <v>0</v>
      </c>
      <c r="K69" s="167"/>
    </row>
    <row r="70" spans="2:11" s="168" customFormat="1" ht="19.95" customHeight="1">
      <c r="B70" s="162"/>
      <c r="C70" s="163"/>
      <c r="D70" s="164" t="s">
        <v>136</v>
      </c>
      <c r="E70" s="165"/>
      <c r="F70" s="165"/>
      <c r="G70" s="165"/>
      <c r="H70" s="165"/>
      <c r="I70" s="165"/>
      <c r="J70" s="166">
        <f>J629</f>
        <v>0</v>
      </c>
      <c r="K70" s="167"/>
    </row>
    <row r="71" spans="2:11" s="168" customFormat="1" ht="19.95" customHeight="1">
      <c r="B71" s="162"/>
      <c r="C71" s="163"/>
      <c r="D71" s="164" t="s">
        <v>137</v>
      </c>
      <c r="E71" s="165"/>
      <c r="F71" s="165"/>
      <c r="G71" s="165"/>
      <c r="H71" s="165"/>
      <c r="I71" s="165"/>
      <c r="J71" s="166">
        <f>J640</f>
        <v>0</v>
      </c>
      <c r="K71" s="167"/>
    </row>
    <row r="72" spans="2:11" s="168" customFormat="1" ht="19.95" customHeight="1">
      <c r="B72" s="162"/>
      <c r="C72" s="163"/>
      <c r="D72" s="164" t="s">
        <v>138</v>
      </c>
      <c r="E72" s="165"/>
      <c r="F72" s="165"/>
      <c r="G72" s="165"/>
      <c r="H72" s="165"/>
      <c r="I72" s="165"/>
      <c r="J72" s="166">
        <f>J648</f>
        <v>0</v>
      </c>
      <c r="K72" s="167"/>
    </row>
    <row r="73" spans="2:11" s="168" customFormat="1" ht="19.95" customHeight="1">
      <c r="B73" s="162"/>
      <c r="C73" s="163"/>
      <c r="D73" s="164" t="s">
        <v>139</v>
      </c>
      <c r="E73" s="165"/>
      <c r="F73" s="165"/>
      <c r="G73" s="165"/>
      <c r="H73" s="165"/>
      <c r="I73" s="165"/>
      <c r="J73" s="166">
        <f>J670</f>
        <v>0</v>
      </c>
      <c r="K73" s="167"/>
    </row>
    <row r="74" spans="2:11" s="168" customFormat="1" ht="19.95" customHeight="1">
      <c r="B74" s="162"/>
      <c r="C74" s="163"/>
      <c r="D74" s="164" t="s">
        <v>140</v>
      </c>
      <c r="E74" s="165"/>
      <c r="F74" s="165"/>
      <c r="G74" s="165"/>
      <c r="H74" s="165"/>
      <c r="I74" s="165"/>
      <c r="J74" s="166">
        <f>J675</f>
        <v>0</v>
      </c>
      <c r="K74" s="167"/>
    </row>
    <row r="75" spans="2:11" s="168" customFormat="1" ht="19.95" customHeight="1">
      <c r="B75" s="162"/>
      <c r="C75" s="163"/>
      <c r="D75" s="164" t="s">
        <v>141</v>
      </c>
      <c r="E75" s="165"/>
      <c r="F75" s="165"/>
      <c r="G75" s="165"/>
      <c r="H75" s="165"/>
      <c r="I75" s="165"/>
      <c r="J75" s="166">
        <f>J734</f>
        <v>0</v>
      </c>
      <c r="K75" s="167"/>
    </row>
    <row r="76" spans="2:11" s="168" customFormat="1" ht="19.95" customHeight="1">
      <c r="B76" s="162"/>
      <c r="C76" s="163"/>
      <c r="D76" s="164" t="s">
        <v>142</v>
      </c>
      <c r="E76" s="165"/>
      <c r="F76" s="165"/>
      <c r="G76" s="165"/>
      <c r="H76" s="165"/>
      <c r="I76" s="165"/>
      <c r="J76" s="166">
        <f>J742</f>
        <v>0</v>
      </c>
      <c r="K76" s="167"/>
    </row>
    <row r="77" spans="2:11" s="168" customFormat="1" ht="19.95" customHeight="1">
      <c r="B77" s="162"/>
      <c r="C77" s="163"/>
      <c r="D77" s="164" t="s">
        <v>143</v>
      </c>
      <c r="E77" s="165"/>
      <c r="F77" s="165"/>
      <c r="G77" s="165"/>
      <c r="H77" s="165"/>
      <c r="I77" s="165"/>
      <c r="J77" s="166">
        <f>J848</f>
        <v>0</v>
      </c>
      <c r="K77" s="167"/>
    </row>
    <row r="78" spans="2:11" s="168" customFormat="1" ht="19.95" customHeight="1">
      <c r="B78" s="162"/>
      <c r="C78" s="163"/>
      <c r="D78" s="164" t="s">
        <v>144</v>
      </c>
      <c r="E78" s="165"/>
      <c r="F78" s="165"/>
      <c r="G78" s="165"/>
      <c r="H78" s="165"/>
      <c r="I78" s="165"/>
      <c r="J78" s="166">
        <f>J917</f>
        <v>0</v>
      </c>
      <c r="K78" s="167"/>
    </row>
    <row r="79" spans="2:11" s="168" customFormat="1" ht="19.95" customHeight="1">
      <c r="B79" s="162"/>
      <c r="C79" s="163"/>
      <c r="D79" s="164" t="s">
        <v>145</v>
      </c>
      <c r="E79" s="165"/>
      <c r="F79" s="165"/>
      <c r="G79" s="165"/>
      <c r="H79" s="165"/>
      <c r="I79" s="165"/>
      <c r="J79" s="166">
        <f>J927</f>
        <v>0</v>
      </c>
      <c r="K79" s="167"/>
    </row>
    <row r="80" spans="2:11" s="161" customFormat="1" ht="24.9" customHeight="1">
      <c r="B80" s="155"/>
      <c r="C80" s="156"/>
      <c r="D80" s="157" t="s">
        <v>146</v>
      </c>
      <c r="E80" s="158"/>
      <c r="F80" s="158"/>
      <c r="G80" s="158"/>
      <c r="H80" s="158"/>
      <c r="I80" s="158"/>
      <c r="J80" s="159">
        <f>J969</f>
        <v>0</v>
      </c>
      <c r="K80" s="160"/>
    </row>
    <row r="81" spans="2:12" s="116" customFormat="1" ht="21.75" customHeight="1">
      <c r="B81" s="117"/>
      <c r="C81" s="118"/>
      <c r="D81" s="118"/>
      <c r="E81" s="118"/>
      <c r="F81" s="118"/>
      <c r="G81" s="118"/>
      <c r="H81" s="118"/>
      <c r="I81" s="118"/>
      <c r="J81" s="118"/>
      <c r="K81" s="120"/>
    </row>
    <row r="82" spans="2:12" s="116" customFormat="1" ht="6.9" customHeight="1">
      <c r="B82" s="144"/>
      <c r="C82" s="145"/>
      <c r="D82" s="145"/>
      <c r="E82" s="145"/>
      <c r="F82" s="145"/>
      <c r="G82" s="145"/>
      <c r="H82" s="145"/>
      <c r="I82" s="145"/>
      <c r="J82" s="145"/>
      <c r="K82" s="146"/>
    </row>
    <row r="86" spans="2:12" s="116" customFormat="1" ht="6.9" customHeight="1"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17"/>
    </row>
    <row r="87" spans="2:12" s="116" customFormat="1" ht="36.9" customHeight="1">
      <c r="B87" s="117"/>
      <c r="C87" s="169" t="s">
        <v>147</v>
      </c>
      <c r="L87" s="117"/>
    </row>
    <row r="88" spans="2:12" s="116" customFormat="1" ht="6.9" customHeight="1">
      <c r="B88" s="117"/>
      <c r="L88" s="117"/>
    </row>
    <row r="89" spans="2:12" s="116" customFormat="1" ht="14.4" customHeight="1">
      <c r="B89" s="117"/>
      <c r="C89" s="170" t="s">
        <v>18</v>
      </c>
      <c r="L89" s="117"/>
    </row>
    <row r="90" spans="2:12" s="116" customFormat="1" ht="16.5" customHeight="1">
      <c r="B90" s="117"/>
      <c r="E90" s="171" t="str">
        <f>E7</f>
        <v>Modernizace stravovacího zařízení Střední školy chovu koní a jezdectví</v>
      </c>
      <c r="F90" s="172"/>
      <c r="G90" s="172"/>
      <c r="H90" s="172"/>
      <c r="L90" s="117"/>
    </row>
    <row r="91" spans="2:12" s="116" customFormat="1" ht="14.4" customHeight="1">
      <c r="B91" s="117"/>
      <c r="C91" s="170" t="s">
        <v>116</v>
      </c>
      <c r="L91" s="117"/>
    </row>
    <row r="92" spans="2:12" s="116" customFormat="1" ht="17.25" customHeight="1">
      <c r="B92" s="117"/>
      <c r="E92" s="174" t="str">
        <f>E9</f>
        <v>1 - SO 01 Kuchyň - stavební část</v>
      </c>
      <c r="F92" s="173"/>
      <c r="G92" s="173"/>
      <c r="H92" s="173"/>
      <c r="L92" s="117"/>
    </row>
    <row r="93" spans="2:12" s="116" customFormat="1" ht="6.9" customHeight="1">
      <c r="B93" s="117"/>
      <c r="L93" s="117"/>
    </row>
    <row r="94" spans="2:12" s="116" customFormat="1" ht="18" customHeight="1">
      <c r="B94" s="117"/>
      <c r="C94" s="170" t="s">
        <v>22</v>
      </c>
      <c r="F94" s="175" t="str">
        <f>F12</f>
        <v>Kladruby nad Labem</v>
      </c>
      <c r="I94" s="170" t="s">
        <v>24</v>
      </c>
      <c r="J94" s="176" t="str">
        <f>IF(J12="","",J12)</f>
        <v>14. 10. 2018</v>
      </c>
      <c r="L94" s="117"/>
    </row>
    <row r="95" spans="2:12" s="116" customFormat="1" ht="6.9" customHeight="1">
      <c r="B95" s="117"/>
      <c r="L95" s="117"/>
    </row>
    <row r="96" spans="2:12" s="116" customFormat="1" ht="13.2">
      <c r="B96" s="117"/>
      <c r="C96" s="170" t="s">
        <v>26</v>
      </c>
      <c r="F96" s="175" t="str">
        <f>E15</f>
        <v>Pardubický kraj</v>
      </c>
      <c r="I96" s="170" t="s">
        <v>32</v>
      </c>
      <c r="J96" s="175" t="str">
        <f>E21</f>
        <v>astalon s.r.o.</v>
      </c>
      <c r="L96" s="117"/>
    </row>
    <row r="97" spans="2:65" s="116" customFormat="1" ht="14.4" customHeight="1">
      <c r="B97" s="117"/>
      <c r="C97" s="170" t="s">
        <v>30</v>
      </c>
      <c r="F97" s="175" t="str">
        <f>IF(E18="","",E18)</f>
        <v/>
      </c>
      <c r="L97" s="117"/>
    </row>
    <row r="98" spans="2:65" s="116" customFormat="1" ht="10.35" customHeight="1">
      <c r="B98" s="117"/>
      <c r="L98" s="117"/>
    </row>
    <row r="99" spans="2:65" s="184" customFormat="1" ht="29.25" customHeight="1">
      <c r="B99" s="177"/>
      <c r="C99" s="178" t="s">
        <v>148</v>
      </c>
      <c r="D99" s="179" t="s">
        <v>55</v>
      </c>
      <c r="E99" s="179" t="s">
        <v>51</v>
      </c>
      <c r="F99" s="179" t="s">
        <v>149</v>
      </c>
      <c r="G99" s="179" t="s">
        <v>150</v>
      </c>
      <c r="H99" s="179" t="s">
        <v>151</v>
      </c>
      <c r="I99" s="179" t="s">
        <v>152</v>
      </c>
      <c r="J99" s="179" t="s">
        <v>120</v>
      </c>
      <c r="K99" s="180" t="s">
        <v>153</v>
      </c>
      <c r="L99" s="177"/>
      <c r="M99" s="181" t="s">
        <v>154</v>
      </c>
      <c r="N99" s="182" t="s">
        <v>40</v>
      </c>
      <c r="O99" s="182" t="s">
        <v>155</v>
      </c>
      <c r="P99" s="182" t="s">
        <v>156</v>
      </c>
      <c r="Q99" s="182" t="s">
        <v>157</v>
      </c>
      <c r="R99" s="182" t="s">
        <v>158</v>
      </c>
      <c r="S99" s="182" t="s">
        <v>159</v>
      </c>
      <c r="T99" s="183" t="s">
        <v>160</v>
      </c>
    </row>
    <row r="100" spans="2:65" s="116" customFormat="1" ht="29.25" customHeight="1">
      <c r="B100" s="117"/>
      <c r="C100" s="185" t="s">
        <v>121</v>
      </c>
      <c r="J100" s="186">
        <f>BK100</f>
        <v>0</v>
      </c>
      <c r="L100" s="117"/>
      <c r="M100" s="187"/>
      <c r="N100" s="129"/>
      <c r="O100" s="129"/>
      <c r="P100" s="188">
        <f>P101+P575+P969</f>
        <v>0</v>
      </c>
      <c r="Q100" s="129"/>
      <c r="R100" s="188">
        <f>R101+R575+R969</f>
        <v>125.17603259999998</v>
      </c>
      <c r="S100" s="129"/>
      <c r="T100" s="189">
        <f>T101+T575+T969</f>
        <v>221.11427744</v>
      </c>
      <c r="AT100" s="104" t="s">
        <v>69</v>
      </c>
      <c r="AU100" s="104" t="s">
        <v>122</v>
      </c>
      <c r="BK100" s="190">
        <f>BK101+BK575+BK969</f>
        <v>0</v>
      </c>
    </row>
    <row r="101" spans="2:65" s="205" customFormat="1" ht="37.35" customHeight="1">
      <c r="B101" s="204"/>
      <c r="D101" s="206" t="s">
        <v>69</v>
      </c>
      <c r="E101" s="207" t="s">
        <v>161</v>
      </c>
      <c r="F101" s="207" t="s">
        <v>162</v>
      </c>
      <c r="J101" s="208">
        <f>BK101</f>
        <v>0</v>
      </c>
      <c r="L101" s="204"/>
      <c r="M101" s="209"/>
      <c r="N101" s="210"/>
      <c r="O101" s="210"/>
      <c r="P101" s="211">
        <f>P102+P149+P166+P223+P231+P238+P355+P565+P573</f>
        <v>0</v>
      </c>
      <c r="Q101" s="210"/>
      <c r="R101" s="211">
        <f>R102+R149+R166+R223+R231+R238+R355+R565+R573</f>
        <v>112.70477291999998</v>
      </c>
      <c r="S101" s="210"/>
      <c r="T101" s="212">
        <f>T102+T149+T166+T223+T231+T238+T355+T565+T573</f>
        <v>218.79142099999999</v>
      </c>
      <c r="AR101" s="206" t="s">
        <v>75</v>
      </c>
      <c r="AT101" s="213" t="s">
        <v>69</v>
      </c>
      <c r="AU101" s="213" t="s">
        <v>70</v>
      </c>
      <c r="AY101" s="206" t="s">
        <v>163</v>
      </c>
      <c r="BK101" s="214">
        <f>BK102+BK149+BK166+BK223+BK231+BK238+BK355+BK565+BK573</f>
        <v>0</v>
      </c>
    </row>
    <row r="102" spans="2:65" s="205" customFormat="1" ht="19.95" customHeight="1">
      <c r="B102" s="204"/>
      <c r="D102" s="206" t="s">
        <v>69</v>
      </c>
      <c r="E102" s="215" t="s">
        <v>75</v>
      </c>
      <c r="F102" s="215" t="s">
        <v>164</v>
      </c>
      <c r="J102" s="216">
        <f>BK102</f>
        <v>0</v>
      </c>
      <c r="L102" s="204"/>
      <c r="M102" s="209"/>
      <c r="N102" s="210"/>
      <c r="O102" s="210"/>
      <c r="P102" s="211">
        <f>SUM(P103:P148)</f>
        <v>0</v>
      </c>
      <c r="Q102" s="210"/>
      <c r="R102" s="211">
        <f>SUM(R103:R148)</f>
        <v>11.795064</v>
      </c>
      <c r="S102" s="210"/>
      <c r="T102" s="212">
        <f>SUM(T103:T148)</f>
        <v>5.625</v>
      </c>
      <c r="AR102" s="206" t="s">
        <v>75</v>
      </c>
      <c r="AT102" s="213" t="s">
        <v>69</v>
      </c>
      <c r="AU102" s="213" t="s">
        <v>75</v>
      </c>
      <c r="AY102" s="206" t="s">
        <v>163</v>
      </c>
      <c r="BK102" s="214">
        <f>SUM(BK103:BK148)</f>
        <v>0</v>
      </c>
    </row>
    <row r="103" spans="2:65" s="116" customFormat="1" ht="25.5" customHeight="1">
      <c r="B103" s="117"/>
      <c r="C103" s="217" t="s">
        <v>75</v>
      </c>
      <c r="D103" s="217" t="s">
        <v>165</v>
      </c>
      <c r="E103" s="218" t="s">
        <v>166</v>
      </c>
      <c r="F103" s="219" t="s">
        <v>167</v>
      </c>
      <c r="G103" s="220" t="s">
        <v>168</v>
      </c>
      <c r="H103" s="221">
        <v>7.5</v>
      </c>
      <c r="I103" s="7"/>
      <c r="J103" s="222">
        <f>ROUND(I103*H103,2)</f>
        <v>0</v>
      </c>
      <c r="K103" s="219" t="s">
        <v>169</v>
      </c>
      <c r="L103" s="117"/>
      <c r="M103" s="223" t="s">
        <v>5</v>
      </c>
      <c r="N103" s="224" t="s">
        <v>41</v>
      </c>
      <c r="O103" s="118"/>
      <c r="P103" s="200">
        <f>O103*H103</f>
        <v>0</v>
      </c>
      <c r="Q103" s="200">
        <v>0</v>
      </c>
      <c r="R103" s="200">
        <f>Q103*H103</f>
        <v>0</v>
      </c>
      <c r="S103" s="200">
        <v>0.26</v>
      </c>
      <c r="T103" s="201">
        <f>S103*H103</f>
        <v>1.9500000000000002</v>
      </c>
      <c r="AR103" s="104" t="s">
        <v>85</v>
      </c>
      <c r="AT103" s="104" t="s">
        <v>165</v>
      </c>
      <c r="AU103" s="104" t="s">
        <v>79</v>
      </c>
      <c r="AY103" s="104" t="s">
        <v>163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104" t="s">
        <v>75</v>
      </c>
      <c r="BK103" s="202">
        <f>ROUND(I103*H103,2)</f>
        <v>0</v>
      </c>
      <c r="BL103" s="104" t="s">
        <v>85</v>
      </c>
      <c r="BM103" s="104" t="s">
        <v>170</v>
      </c>
    </row>
    <row r="104" spans="2:65" s="231" customFormat="1">
      <c r="B104" s="230"/>
      <c r="D104" s="232" t="s">
        <v>171</v>
      </c>
      <c r="E104" s="233" t="s">
        <v>5</v>
      </c>
      <c r="F104" s="234" t="s">
        <v>172</v>
      </c>
      <c r="H104" s="233" t="s">
        <v>5</v>
      </c>
      <c r="L104" s="230"/>
      <c r="M104" s="235"/>
      <c r="N104" s="236"/>
      <c r="O104" s="236"/>
      <c r="P104" s="236"/>
      <c r="Q104" s="236"/>
      <c r="R104" s="236"/>
      <c r="S104" s="236"/>
      <c r="T104" s="237"/>
      <c r="AT104" s="233" t="s">
        <v>171</v>
      </c>
      <c r="AU104" s="233" t="s">
        <v>79</v>
      </c>
      <c r="AV104" s="231" t="s">
        <v>75</v>
      </c>
      <c r="AW104" s="231" t="s">
        <v>34</v>
      </c>
      <c r="AX104" s="231" t="s">
        <v>70</v>
      </c>
      <c r="AY104" s="233" t="s">
        <v>163</v>
      </c>
    </row>
    <row r="105" spans="2:65" s="239" customFormat="1">
      <c r="B105" s="238"/>
      <c r="D105" s="232" t="s">
        <v>171</v>
      </c>
      <c r="E105" s="240" t="s">
        <v>5</v>
      </c>
      <c r="F105" s="241" t="s">
        <v>173</v>
      </c>
      <c r="H105" s="242">
        <v>7.5</v>
      </c>
      <c r="L105" s="238"/>
      <c r="M105" s="337"/>
      <c r="N105" s="338"/>
      <c r="O105" s="338"/>
      <c r="P105" s="338"/>
      <c r="Q105" s="338"/>
      <c r="R105" s="338"/>
      <c r="S105" s="338"/>
      <c r="T105" s="339"/>
      <c r="AT105" s="240" t="s">
        <v>171</v>
      </c>
      <c r="AU105" s="240" t="s">
        <v>79</v>
      </c>
      <c r="AV105" s="239" t="s">
        <v>79</v>
      </c>
      <c r="AW105" s="239" t="s">
        <v>34</v>
      </c>
      <c r="AX105" s="239" t="s">
        <v>75</v>
      </c>
      <c r="AY105" s="240" t="s">
        <v>163</v>
      </c>
    </row>
    <row r="106" spans="2:65" s="116" customFormat="1" ht="16.5" customHeight="1">
      <c r="B106" s="117"/>
      <c r="C106" s="217" t="s">
        <v>79</v>
      </c>
      <c r="D106" s="217" t="s">
        <v>165</v>
      </c>
      <c r="E106" s="218" t="s">
        <v>174</v>
      </c>
      <c r="F106" s="219" t="s">
        <v>175</v>
      </c>
      <c r="G106" s="220" t="s">
        <v>168</v>
      </c>
      <c r="H106" s="221">
        <v>7.5</v>
      </c>
      <c r="I106" s="7"/>
      <c r="J106" s="222">
        <f>ROUND(I106*H106,2)</f>
        <v>0</v>
      </c>
      <c r="K106" s="219" t="s">
        <v>169</v>
      </c>
      <c r="L106" s="117"/>
      <c r="M106" s="223" t="s">
        <v>5</v>
      </c>
      <c r="N106" s="224" t="s">
        <v>41</v>
      </c>
      <c r="O106" s="118"/>
      <c r="P106" s="200">
        <f>O106*H106</f>
        <v>0</v>
      </c>
      <c r="Q106" s="200">
        <v>0</v>
      </c>
      <c r="R106" s="200">
        <f>Q106*H106</f>
        <v>0</v>
      </c>
      <c r="S106" s="200">
        <v>0.3</v>
      </c>
      <c r="T106" s="201">
        <f>S106*H106</f>
        <v>2.25</v>
      </c>
      <c r="AR106" s="104" t="s">
        <v>85</v>
      </c>
      <c r="AT106" s="104" t="s">
        <v>165</v>
      </c>
      <c r="AU106" s="104" t="s">
        <v>79</v>
      </c>
      <c r="AY106" s="104" t="s">
        <v>163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104" t="s">
        <v>75</v>
      </c>
      <c r="BK106" s="202">
        <f>ROUND(I106*H106,2)</f>
        <v>0</v>
      </c>
      <c r="BL106" s="104" t="s">
        <v>85</v>
      </c>
      <c r="BM106" s="104" t="s">
        <v>176</v>
      </c>
    </row>
    <row r="107" spans="2:65" s="116" customFormat="1" ht="16.5" customHeight="1">
      <c r="B107" s="117"/>
      <c r="C107" s="217" t="s">
        <v>82</v>
      </c>
      <c r="D107" s="217" t="s">
        <v>165</v>
      </c>
      <c r="E107" s="218" t="s">
        <v>177</v>
      </c>
      <c r="F107" s="219" t="s">
        <v>178</v>
      </c>
      <c r="G107" s="220" t="s">
        <v>168</v>
      </c>
      <c r="H107" s="221">
        <v>7.5</v>
      </c>
      <c r="I107" s="7"/>
      <c r="J107" s="222">
        <f>ROUND(I107*H107,2)</f>
        <v>0</v>
      </c>
      <c r="K107" s="219" t="s">
        <v>169</v>
      </c>
      <c r="L107" s="117"/>
      <c r="M107" s="223" t="s">
        <v>5</v>
      </c>
      <c r="N107" s="224" t="s">
        <v>41</v>
      </c>
      <c r="O107" s="118"/>
      <c r="P107" s="200">
        <f>O107*H107</f>
        <v>0</v>
      </c>
      <c r="Q107" s="200">
        <v>0</v>
      </c>
      <c r="R107" s="200">
        <f>Q107*H107</f>
        <v>0</v>
      </c>
      <c r="S107" s="200">
        <v>0.19</v>
      </c>
      <c r="T107" s="201">
        <f>S107*H107</f>
        <v>1.425</v>
      </c>
      <c r="AR107" s="104" t="s">
        <v>85</v>
      </c>
      <c r="AT107" s="104" t="s">
        <v>165</v>
      </c>
      <c r="AU107" s="104" t="s">
        <v>79</v>
      </c>
      <c r="AY107" s="104" t="s">
        <v>163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04" t="s">
        <v>75</v>
      </c>
      <c r="BK107" s="202">
        <f>ROUND(I107*H107,2)</f>
        <v>0</v>
      </c>
      <c r="BL107" s="104" t="s">
        <v>85</v>
      </c>
      <c r="BM107" s="104" t="s">
        <v>179</v>
      </c>
    </row>
    <row r="108" spans="2:65" s="116" customFormat="1" ht="25.5" customHeight="1">
      <c r="B108" s="117"/>
      <c r="C108" s="217" t="s">
        <v>85</v>
      </c>
      <c r="D108" s="217" t="s">
        <v>165</v>
      </c>
      <c r="E108" s="218" t="s">
        <v>180</v>
      </c>
      <c r="F108" s="219" t="s">
        <v>181</v>
      </c>
      <c r="G108" s="220" t="s">
        <v>182</v>
      </c>
      <c r="H108" s="221">
        <v>4.5</v>
      </c>
      <c r="I108" s="7"/>
      <c r="J108" s="222">
        <f>ROUND(I108*H108,2)</f>
        <v>0</v>
      </c>
      <c r="K108" s="219" t="s">
        <v>169</v>
      </c>
      <c r="L108" s="117"/>
      <c r="M108" s="223" t="s">
        <v>5</v>
      </c>
      <c r="N108" s="224" t="s">
        <v>41</v>
      </c>
      <c r="O108" s="118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104" t="s">
        <v>85</v>
      </c>
      <c r="AT108" s="104" t="s">
        <v>165</v>
      </c>
      <c r="AU108" s="104" t="s">
        <v>79</v>
      </c>
      <c r="AY108" s="104" t="s">
        <v>163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104" t="s">
        <v>75</v>
      </c>
      <c r="BK108" s="202">
        <f>ROUND(I108*H108,2)</f>
        <v>0</v>
      </c>
      <c r="BL108" s="104" t="s">
        <v>85</v>
      </c>
      <c r="BM108" s="104" t="s">
        <v>183</v>
      </c>
    </row>
    <row r="109" spans="2:65" s="231" customFormat="1">
      <c r="B109" s="230"/>
      <c r="D109" s="232" t="s">
        <v>171</v>
      </c>
      <c r="E109" s="233" t="s">
        <v>5</v>
      </c>
      <c r="F109" s="234" t="s">
        <v>184</v>
      </c>
      <c r="H109" s="233" t="s">
        <v>5</v>
      </c>
      <c r="L109" s="230"/>
      <c r="M109" s="235"/>
      <c r="N109" s="236"/>
      <c r="O109" s="236"/>
      <c r="P109" s="236"/>
      <c r="Q109" s="236"/>
      <c r="R109" s="236"/>
      <c r="S109" s="236"/>
      <c r="T109" s="237"/>
      <c r="AT109" s="233" t="s">
        <v>171</v>
      </c>
      <c r="AU109" s="233" t="s">
        <v>79</v>
      </c>
      <c r="AV109" s="231" t="s">
        <v>75</v>
      </c>
      <c r="AW109" s="231" t="s">
        <v>34</v>
      </c>
      <c r="AX109" s="231" t="s">
        <v>70</v>
      </c>
      <c r="AY109" s="233" t="s">
        <v>163</v>
      </c>
    </row>
    <row r="110" spans="2:65" s="239" customFormat="1">
      <c r="B110" s="238"/>
      <c r="D110" s="232" t="s">
        <v>171</v>
      </c>
      <c r="E110" s="240" t="s">
        <v>5</v>
      </c>
      <c r="F110" s="241" t="s">
        <v>185</v>
      </c>
      <c r="H110" s="242">
        <v>4.5</v>
      </c>
      <c r="L110" s="238"/>
      <c r="M110" s="337"/>
      <c r="N110" s="338"/>
      <c r="O110" s="338"/>
      <c r="P110" s="338"/>
      <c r="Q110" s="338"/>
      <c r="R110" s="338"/>
      <c r="S110" s="338"/>
      <c r="T110" s="339"/>
      <c r="AT110" s="240" t="s">
        <v>171</v>
      </c>
      <c r="AU110" s="240" t="s">
        <v>79</v>
      </c>
      <c r="AV110" s="239" t="s">
        <v>79</v>
      </c>
      <c r="AW110" s="239" t="s">
        <v>34</v>
      </c>
      <c r="AX110" s="239" t="s">
        <v>75</v>
      </c>
      <c r="AY110" s="240" t="s">
        <v>163</v>
      </c>
    </row>
    <row r="111" spans="2:65" s="116" customFormat="1" ht="16.5" customHeight="1">
      <c r="B111" s="117"/>
      <c r="C111" s="217" t="s">
        <v>88</v>
      </c>
      <c r="D111" s="217" t="s">
        <v>165</v>
      </c>
      <c r="E111" s="218" t="s">
        <v>186</v>
      </c>
      <c r="F111" s="219" t="s">
        <v>187</v>
      </c>
      <c r="G111" s="220" t="s">
        <v>182</v>
      </c>
      <c r="H111" s="221">
        <v>23.68</v>
      </c>
      <c r="I111" s="7"/>
      <c r="J111" s="222">
        <f>ROUND(I111*H111,2)</f>
        <v>0</v>
      </c>
      <c r="K111" s="219" t="s">
        <v>169</v>
      </c>
      <c r="L111" s="117"/>
      <c r="M111" s="223" t="s">
        <v>5</v>
      </c>
      <c r="N111" s="224" t="s">
        <v>41</v>
      </c>
      <c r="O111" s="118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104" t="s">
        <v>85</v>
      </c>
      <c r="AT111" s="104" t="s">
        <v>165</v>
      </c>
      <c r="AU111" s="104" t="s">
        <v>79</v>
      </c>
      <c r="AY111" s="104" t="s">
        <v>163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104" t="s">
        <v>75</v>
      </c>
      <c r="BK111" s="202">
        <f>ROUND(I111*H111,2)</f>
        <v>0</v>
      </c>
      <c r="BL111" s="104" t="s">
        <v>85</v>
      </c>
      <c r="BM111" s="104" t="s">
        <v>188</v>
      </c>
    </row>
    <row r="112" spans="2:65" s="231" customFormat="1">
      <c r="B112" s="230"/>
      <c r="D112" s="232" t="s">
        <v>171</v>
      </c>
      <c r="E112" s="233" t="s">
        <v>5</v>
      </c>
      <c r="F112" s="234" t="s">
        <v>189</v>
      </c>
      <c r="H112" s="233" t="s">
        <v>5</v>
      </c>
      <c r="L112" s="230"/>
      <c r="M112" s="235"/>
      <c r="N112" s="236"/>
      <c r="O112" s="236"/>
      <c r="P112" s="236"/>
      <c r="Q112" s="236"/>
      <c r="R112" s="236"/>
      <c r="S112" s="236"/>
      <c r="T112" s="237"/>
      <c r="AT112" s="233" t="s">
        <v>171</v>
      </c>
      <c r="AU112" s="233" t="s">
        <v>79</v>
      </c>
      <c r="AV112" s="231" t="s">
        <v>75</v>
      </c>
      <c r="AW112" s="231" t="s">
        <v>34</v>
      </c>
      <c r="AX112" s="231" t="s">
        <v>70</v>
      </c>
      <c r="AY112" s="233" t="s">
        <v>163</v>
      </c>
    </row>
    <row r="113" spans="2:65" s="231" customFormat="1">
      <c r="B113" s="230"/>
      <c r="D113" s="232" t="s">
        <v>171</v>
      </c>
      <c r="E113" s="233" t="s">
        <v>5</v>
      </c>
      <c r="F113" s="234" t="s">
        <v>190</v>
      </c>
      <c r="H113" s="233" t="s">
        <v>5</v>
      </c>
      <c r="L113" s="230"/>
      <c r="M113" s="235"/>
      <c r="N113" s="236"/>
      <c r="O113" s="236"/>
      <c r="P113" s="236"/>
      <c r="Q113" s="236"/>
      <c r="R113" s="236"/>
      <c r="S113" s="236"/>
      <c r="T113" s="237"/>
      <c r="AT113" s="233" t="s">
        <v>171</v>
      </c>
      <c r="AU113" s="233" t="s">
        <v>79</v>
      </c>
      <c r="AV113" s="231" t="s">
        <v>75</v>
      </c>
      <c r="AW113" s="231" t="s">
        <v>34</v>
      </c>
      <c r="AX113" s="231" t="s">
        <v>70</v>
      </c>
      <c r="AY113" s="233" t="s">
        <v>163</v>
      </c>
    </row>
    <row r="114" spans="2:65" s="239" customFormat="1">
      <c r="B114" s="238"/>
      <c r="D114" s="232" t="s">
        <v>171</v>
      </c>
      <c r="E114" s="240" t="s">
        <v>5</v>
      </c>
      <c r="F114" s="241" t="s">
        <v>191</v>
      </c>
      <c r="H114" s="242">
        <v>8.9600000000000009</v>
      </c>
      <c r="L114" s="238"/>
      <c r="M114" s="337"/>
      <c r="N114" s="338"/>
      <c r="O114" s="338"/>
      <c r="P114" s="338"/>
      <c r="Q114" s="338"/>
      <c r="R114" s="338"/>
      <c r="S114" s="338"/>
      <c r="T114" s="339"/>
      <c r="AT114" s="240" t="s">
        <v>171</v>
      </c>
      <c r="AU114" s="240" t="s">
        <v>79</v>
      </c>
      <c r="AV114" s="239" t="s">
        <v>79</v>
      </c>
      <c r="AW114" s="239" t="s">
        <v>34</v>
      </c>
      <c r="AX114" s="239" t="s">
        <v>70</v>
      </c>
      <c r="AY114" s="240" t="s">
        <v>163</v>
      </c>
    </row>
    <row r="115" spans="2:65" s="231" customFormat="1">
      <c r="B115" s="230"/>
      <c r="D115" s="232" t="s">
        <v>171</v>
      </c>
      <c r="E115" s="233" t="s">
        <v>5</v>
      </c>
      <c r="F115" s="234" t="s">
        <v>192</v>
      </c>
      <c r="H115" s="233" t="s">
        <v>5</v>
      </c>
      <c r="L115" s="230"/>
      <c r="M115" s="235"/>
      <c r="N115" s="236"/>
      <c r="O115" s="236"/>
      <c r="P115" s="236"/>
      <c r="Q115" s="236"/>
      <c r="R115" s="236"/>
      <c r="S115" s="236"/>
      <c r="T115" s="237"/>
      <c r="AT115" s="233" t="s">
        <v>171</v>
      </c>
      <c r="AU115" s="233" t="s">
        <v>79</v>
      </c>
      <c r="AV115" s="231" t="s">
        <v>75</v>
      </c>
      <c r="AW115" s="231" t="s">
        <v>34</v>
      </c>
      <c r="AX115" s="231" t="s">
        <v>70</v>
      </c>
      <c r="AY115" s="233" t="s">
        <v>163</v>
      </c>
    </row>
    <row r="116" spans="2:65" s="239" customFormat="1">
      <c r="B116" s="238"/>
      <c r="D116" s="232" t="s">
        <v>171</v>
      </c>
      <c r="E116" s="240" t="s">
        <v>5</v>
      </c>
      <c r="F116" s="241" t="s">
        <v>193</v>
      </c>
      <c r="H116" s="242">
        <v>14.72</v>
      </c>
      <c r="L116" s="238"/>
      <c r="M116" s="337"/>
      <c r="N116" s="338"/>
      <c r="O116" s="338"/>
      <c r="P116" s="338"/>
      <c r="Q116" s="338"/>
      <c r="R116" s="338"/>
      <c r="S116" s="338"/>
      <c r="T116" s="339"/>
      <c r="AT116" s="240" t="s">
        <v>171</v>
      </c>
      <c r="AU116" s="240" t="s">
        <v>79</v>
      </c>
      <c r="AV116" s="239" t="s">
        <v>79</v>
      </c>
      <c r="AW116" s="239" t="s">
        <v>34</v>
      </c>
      <c r="AX116" s="239" t="s">
        <v>70</v>
      </c>
      <c r="AY116" s="240" t="s">
        <v>163</v>
      </c>
    </row>
    <row r="117" spans="2:65" s="341" customFormat="1">
      <c r="B117" s="340"/>
      <c r="D117" s="232" t="s">
        <v>171</v>
      </c>
      <c r="E117" s="342" t="s">
        <v>5</v>
      </c>
      <c r="F117" s="343" t="s">
        <v>194</v>
      </c>
      <c r="H117" s="344">
        <v>23.68</v>
      </c>
      <c r="L117" s="340"/>
      <c r="M117" s="345"/>
      <c r="N117" s="346"/>
      <c r="O117" s="346"/>
      <c r="P117" s="346"/>
      <c r="Q117" s="346"/>
      <c r="R117" s="346"/>
      <c r="S117" s="346"/>
      <c r="T117" s="347"/>
      <c r="AT117" s="342" t="s">
        <v>171</v>
      </c>
      <c r="AU117" s="342" t="s">
        <v>79</v>
      </c>
      <c r="AV117" s="341" t="s">
        <v>85</v>
      </c>
      <c r="AW117" s="341" t="s">
        <v>34</v>
      </c>
      <c r="AX117" s="341" t="s">
        <v>75</v>
      </c>
      <c r="AY117" s="342" t="s">
        <v>163</v>
      </c>
    </row>
    <row r="118" spans="2:65" s="116" customFormat="1" ht="16.5" customHeight="1">
      <c r="B118" s="117"/>
      <c r="C118" s="217" t="s">
        <v>107</v>
      </c>
      <c r="D118" s="217" t="s">
        <v>165</v>
      </c>
      <c r="E118" s="218" t="s">
        <v>195</v>
      </c>
      <c r="F118" s="219" t="s">
        <v>196</v>
      </c>
      <c r="G118" s="220" t="s">
        <v>168</v>
      </c>
      <c r="H118" s="221">
        <v>184.6</v>
      </c>
      <c r="I118" s="7"/>
      <c r="J118" s="222">
        <f>ROUND(I118*H118,2)</f>
        <v>0</v>
      </c>
      <c r="K118" s="219" t="s">
        <v>169</v>
      </c>
      <c r="L118" s="117"/>
      <c r="M118" s="223" t="s">
        <v>5</v>
      </c>
      <c r="N118" s="224" t="s">
        <v>41</v>
      </c>
      <c r="O118" s="118"/>
      <c r="P118" s="200">
        <f>O118*H118</f>
        <v>0</v>
      </c>
      <c r="Q118" s="200">
        <v>8.4000000000000003E-4</v>
      </c>
      <c r="R118" s="200">
        <f>Q118*H118</f>
        <v>0.15506400000000001</v>
      </c>
      <c r="S118" s="200">
        <v>0</v>
      </c>
      <c r="T118" s="201">
        <f>S118*H118</f>
        <v>0</v>
      </c>
      <c r="AR118" s="104" t="s">
        <v>85</v>
      </c>
      <c r="AT118" s="104" t="s">
        <v>165</v>
      </c>
      <c r="AU118" s="104" t="s">
        <v>79</v>
      </c>
      <c r="AY118" s="104" t="s">
        <v>163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04" t="s">
        <v>75</v>
      </c>
      <c r="BK118" s="202">
        <f>ROUND(I118*H118,2)</f>
        <v>0</v>
      </c>
      <c r="BL118" s="104" t="s">
        <v>85</v>
      </c>
      <c r="BM118" s="104" t="s">
        <v>197</v>
      </c>
    </row>
    <row r="119" spans="2:65" s="231" customFormat="1">
      <c r="B119" s="230"/>
      <c r="D119" s="232" t="s">
        <v>171</v>
      </c>
      <c r="E119" s="233" t="s">
        <v>5</v>
      </c>
      <c r="F119" s="234" t="s">
        <v>198</v>
      </c>
      <c r="H119" s="233" t="s">
        <v>5</v>
      </c>
      <c r="L119" s="230"/>
      <c r="M119" s="235"/>
      <c r="N119" s="236"/>
      <c r="O119" s="236"/>
      <c r="P119" s="236"/>
      <c r="Q119" s="236"/>
      <c r="R119" s="236"/>
      <c r="S119" s="236"/>
      <c r="T119" s="237"/>
      <c r="AT119" s="233" t="s">
        <v>171</v>
      </c>
      <c r="AU119" s="233" t="s">
        <v>79</v>
      </c>
      <c r="AV119" s="231" t="s">
        <v>75</v>
      </c>
      <c r="AW119" s="231" t="s">
        <v>34</v>
      </c>
      <c r="AX119" s="231" t="s">
        <v>70</v>
      </c>
      <c r="AY119" s="233" t="s">
        <v>163</v>
      </c>
    </row>
    <row r="120" spans="2:65" s="239" customFormat="1">
      <c r="B120" s="238"/>
      <c r="D120" s="232" t="s">
        <v>171</v>
      </c>
      <c r="E120" s="240" t="s">
        <v>5</v>
      </c>
      <c r="F120" s="241" t="s">
        <v>199</v>
      </c>
      <c r="H120" s="242">
        <v>22.4</v>
      </c>
      <c r="L120" s="238"/>
      <c r="M120" s="337"/>
      <c r="N120" s="338"/>
      <c r="O120" s="338"/>
      <c r="P120" s="338"/>
      <c r="Q120" s="338"/>
      <c r="R120" s="338"/>
      <c r="S120" s="338"/>
      <c r="T120" s="339"/>
      <c r="AT120" s="240" t="s">
        <v>171</v>
      </c>
      <c r="AU120" s="240" t="s">
        <v>79</v>
      </c>
      <c r="AV120" s="239" t="s">
        <v>79</v>
      </c>
      <c r="AW120" s="239" t="s">
        <v>34</v>
      </c>
      <c r="AX120" s="239" t="s">
        <v>70</v>
      </c>
      <c r="AY120" s="240" t="s">
        <v>163</v>
      </c>
    </row>
    <row r="121" spans="2:65" s="231" customFormat="1">
      <c r="B121" s="230"/>
      <c r="D121" s="232" t="s">
        <v>171</v>
      </c>
      <c r="E121" s="233" t="s">
        <v>5</v>
      </c>
      <c r="F121" s="234" t="s">
        <v>192</v>
      </c>
      <c r="H121" s="233" t="s">
        <v>5</v>
      </c>
      <c r="L121" s="230"/>
      <c r="M121" s="235"/>
      <c r="N121" s="236"/>
      <c r="O121" s="236"/>
      <c r="P121" s="236"/>
      <c r="Q121" s="236"/>
      <c r="R121" s="236"/>
      <c r="S121" s="236"/>
      <c r="T121" s="237"/>
      <c r="AT121" s="233" t="s">
        <v>171</v>
      </c>
      <c r="AU121" s="233" t="s">
        <v>79</v>
      </c>
      <c r="AV121" s="231" t="s">
        <v>75</v>
      </c>
      <c r="AW121" s="231" t="s">
        <v>34</v>
      </c>
      <c r="AX121" s="231" t="s">
        <v>70</v>
      </c>
      <c r="AY121" s="233" t="s">
        <v>163</v>
      </c>
    </row>
    <row r="122" spans="2:65" s="239" customFormat="1">
      <c r="B122" s="238"/>
      <c r="D122" s="232" t="s">
        <v>171</v>
      </c>
      <c r="E122" s="240" t="s">
        <v>5</v>
      </c>
      <c r="F122" s="241" t="s">
        <v>200</v>
      </c>
      <c r="H122" s="242">
        <v>147.19999999999999</v>
      </c>
      <c r="L122" s="238"/>
      <c r="M122" s="337"/>
      <c r="N122" s="338"/>
      <c r="O122" s="338"/>
      <c r="P122" s="338"/>
      <c r="Q122" s="338"/>
      <c r="R122" s="338"/>
      <c r="S122" s="338"/>
      <c r="T122" s="339"/>
      <c r="AT122" s="240" t="s">
        <v>171</v>
      </c>
      <c r="AU122" s="240" t="s">
        <v>79</v>
      </c>
      <c r="AV122" s="239" t="s">
        <v>79</v>
      </c>
      <c r="AW122" s="239" t="s">
        <v>34</v>
      </c>
      <c r="AX122" s="239" t="s">
        <v>70</v>
      </c>
      <c r="AY122" s="240" t="s">
        <v>163</v>
      </c>
    </row>
    <row r="123" spans="2:65" s="239" customFormat="1">
      <c r="B123" s="238"/>
      <c r="D123" s="232" t="s">
        <v>171</v>
      </c>
      <c r="E123" s="240" t="s">
        <v>5</v>
      </c>
      <c r="F123" s="241" t="s">
        <v>201</v>
      </c>
      <c r="H123" s="242">
        <v>15</v>
      </c>
      <c r="L123" s="238"/>
      <c r="M123" s="337"/>
      <c r="N123" s="338"/>
      <c r="O123" s="338"/>
      <c r="P123" s="338"/>
      <c r="Q123" s="338"/>
      <c r="R123" s="338"/>
      <c r="S123" s="338"/>
      <c r="T123" s="339"/>
      <c r="AT123" s="240" t="s">
        <v>171</v>
      </c>
      <c r="AU123" s="240" t="s">
        <v>79</v>
      </c>
      <c r="AV123" s="239" t="s">
        <v>79</v>
      </c>
      <c r="AW123" s="239" t="s">
        <v>34</v>
      </c>
      <c r="AX123" s="239" t="s">
        <v>70</v>
      </c>
      <c r="AY123" s="240" t="s">
        <v>163</v>
      </c>
    </row>
    <row r="124" spans="2:65" s="341" customFormat="1">
      <c r="B124" s="340"/>
      <c r="D124" s="232" t="s">
        <v>171</v>
      </c>
      <c r="E124" s="342" t="s">
        <v>5</v>
      </c>
      <c r="F124" s="343" t="s">
        <v>194</v>
      </c>
      <c r="H124" s="344">
        <v>184.6</v>
      </c>
      <c r="L124" s="340"/>
      <c r="M124" s="345"/>
      <c r="N124" s="346"/>
      <c r="O124" s="346"/>
      <c r="P124" s="346"/>
      <c r="Q124" s="346"/>
      <c r="R124" s="346"/>
      <c r="S124" s="346"/>
      <c r="T124" s="347"/>
      <c r="AT124" s="342" t="s">
        <v>171</v>
      </c>
      <c r="AU124" s="342" t="s">
        <v>79</v>
      </c>
      <c r="AV124" s="341" t="s">
        <v>85</v>
      </c>
      <c r="AW124" s="341" t="s">
        <v>34</v>
      </c>
      <c r="AX124" s="341" t="s">
        <v>75</v>
      </c>
      <c r="AY124" s="342" t="s">
        <v>163</v>
      </c>
    </row>
    <row r="125" spans="2:65" s="116" customFormat="1" ht="16.5" customHeight="1">
      <c r="B125" s="117"/>
      <c r="C125" s="217" t="s">
        <v>202</v>
      </c>
      <c r="D125" s="217" t="s">
        <v>165</v>
      </c>
      <c r="E125" s="218" t="s">
        <v>203</v>
      </c>
      <c r="F125" s="219" t="s">
        <v>204</v>
      </c>
      <c r="G125" s="220" t="s">
        <v>168</v>
      </c>
      <c r="H125" s="221">
        <v>184.6</v>
      </c>
      <c r="I125" s="7"/>
      <c r="J125" s="222">
        <f>ROUND(I125*H125,2)</f>
        <v>0</v>
      </c>
      <c r="K125" s="219" t="s">
        <v>169</v>
      </c>
      <c r="L125" s="117"/>
      <c r="M125" s="223" t="s">
        <v>5</v>
      </c>
      <c r="N125" s="224" t="s">
        <v>41</v>
      </c>
      <c r="O125" s="118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104" t="s">
        <v>85</v>
      </c>
      <c r="AT125" s="104" t="s">
        <v>165</v>
      </c>
      <c r="AU125" s="104" t="s">
        <v>79</v>
      </c>
      <c r="AY125" s="104" t="s">
        <v>163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04" t="s">
        <v>75</v>
      </c>
      <c r="BK125" s="202">
        <f>ROUND(I125*H125,2)</f>
        <v>0</v>
      </c>
      <c r="BL125" s="104" t="s">
        <v>85</v>
      </c>
      <c r="BM125" s="104" t="s">
        <v>205</v>
      </c>
    </row>
    <row r="126" spans="2:65" s="116" customFormat="1" ht="25.5" customHeight="1">
      <c r="B126" s="117"/>
      <c r="C126" s="217" t="s">
        <v>206</v>
      </c>
      <c r="D126" s="217" t="s">
        <v>165</v>
      </c>
      <c r="E126" s="218" t="s">
        <v>207</v>
      </c>
      <c r="F126" s="219" t="s">
        <v>208</v>
      </c>
      <c r="G126" s="220" t="s">
        <v>182</v>
      </c>
      <c r="H126" s="221">
        <v>28.18</v>
      </c>
      <c r="I126" s="7"/>
      <c r="J126" s="222">
        <f>ROUND(I126*H126,2)</f>
        <v>0</v>
      </c>
      <c r="K126" s="219" t="s">
        <v>169</v>
      </c>
      <c r="L126" s="117"/>
      <c r="M126" s="223" t="s">
        <v>5</v>
      </c>
      <c r="N126" s="224" t="s">
        <v>41</v>
      </c>
      <c r="O126" s="118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104" t="s">
        <v>85</v>
      </c>
      <c r="AT126" s="104" t="s">
        <v>165</v>
      </c>
      <c r="AU126" s="104" t="s">
        <v>79</v>
      </c>
      <c r="AY126" s="104" t="s">
        <v>163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04" t="s">
        <v>75</v>
      </c>
      <c r="BK126" s="202">
        <f>ROUND(I126*H126,2)</f>
        <v>0</v>
      </c>
      <c r="BL126" s="104" t="s">
        <v>85</v>
      </c>
      <c r="BM126" s="104" t="s">
        <v>209</v>
      </c>
    </row>
    <row r="127" spans="2:65" s="239" customFormat="1">
      <c r="B127" s="238"/>
      <c r="D127" s="232" t="s">
        <v>171</v>
      </c>
      <c r="E127" s="240" t="s">
        <v>5</v>
      </c>
      <c r="F127" s="241" t="s">
        <v>210</v>
      </c>
      <c r="H127" s="242">
        <v>28.18</v>
      </c>
      <c r="L127" s="238"/>
      <c r="M127" s="337"/>
      <c r="N127" s="338"/>
      <c r="O127" s="338"/>
      <c r="P127" s="338"/>
      <c r="Q127" s="338"/>
      <c r="R127" s="338"/>
      <c r="S127" s="338"/>
      <c r="T127" s="339"/>
      <c r="AT127" s="240" t="s">
        <v>171</v>
      </c>
      <c r="AU127" s="240" t="s">
        <v>79</v>
      </c>
      <c r="AV127" s="239" t="s">
        <v>79</v>
      </c>
      <c r="AW127" s="239" t="s">
        <v>34</v>
      </c>
      <c r="AX127" s="239" t="s">
        <v>75</v>
      </c>
      <c r="AY127" s="240" t="s">
        <v>163</v>
      </c>
    </row>
    <row r="128" spans="2:65" s="116" customFormat="1" ht="25.5" customHeight="1">
      <c r="B128" s="117"/>
      <c r="C128" s="217" t="s">
        <v>211</v>
      </c>
      <c r="D128" s="217" t="s">
        <v>165</v>
      </c>
      <c r="E128" s="218" t="s">
        <v>212</v>
      </c>
      <c r="F128" s="219" t="s">
        <v>213</v>
      </c>
      <c r="G128" s="220" t="s">
        <v>182</v>
      </c>
      <c r="H128" s="221">
        <v>28.18</v>
      </c>
      <c r="I128" s="7"/>
      <c r="J128" s="222">
        <f>ROUND(I128*H128,2)</f>
        <v>0</v>
      </c>
      <c r="K128" s="219" t="s">
        <v>169</v>
      </c>
      <c r="L128" s="117"/>
      <c r="M128" s="223" t="s">
        <v>5</v>
      </c>
      <c r="N128" s="224" t="s">
        <v>41</v>
      </c>
      <c r="O128" s="118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104" t="s">
        <v>85</v>
      </c>
      <c r="AT128" s="104" t="s">
        <v>165</v>
      </c>
      <c r="AU128" s="104" t="s">
        <v>79</v>
      </c>
      <c r="AY128" s="104" t="s">
        <v>163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04" t="s">
        <v>75</v>
      </c>
      <c r="BK128" s="202">
        <f>ROUND(I128*H128,2)</f>
        <v>0</v>
      </c>
      <c r="BL128" s="104" t="s">
        <v>85</v>
      </c>
      <c r="BM128" s="104" t="s">
        <v>214</v>
      </c>
    </row>
    <row r="129" spans="2:65" s="116" customFormat="1" ht="16.5" customHeight="1">
      <c r="B129" s="117"/>
      <c r="C129" s="217" t="s">
        <v>215</v>
      </c>
      <c r="D129" s="217" t="s">
        <v>165</v>
      </c>
      <c r="E129" s="218" t="s">
        <v>216</v>
      </c>
      <c r="F129" s="219" t="s">
        <v>217</v>
      </c>
      <c r="G129" s="220" t="s">
        <v>182</v>
      </c>
      <c r="H129" s="221">
        <v>7.2050000000000001</v>
      </c>
      <c r="I129" s="7"/>
      <c r="J129" s="222">
        <f>ROUND(I129*H129,2)</f>
        <v>0</v>
      </c>
      <c r="K129" s="219" t="s">
        <v>169</v>
      </c>
      <c r="L129" s="117"/>
      <c r="M129" s="223" t="s">
        <v>5</v>
      </c>
      <c r="N129" s="224" t="s">
        <v>41</v>
      </c>
      <c r="O129" s="118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104" t="s">
        <v>85</v>
      </c>
      <c r="AT129" s="104" t="s">
        <v>165</v>
      </c>
      <c r="AU129" s="104" t="s">
        <v>79</v>
      </c>
      <c r="AY129" s="104" t="s">
        <v>163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04" t="s">
        <v>75</v>
      </c>
      <c r="BK129" s="202">
        <f>ROUND(I129*H129,2)</f>
        <v>0</v>
      </c>
      <c r="BL129" s="104" t="s">
        <v>85</v>
      </c>
      <c r="BM129" s="104" t="s">
        <v>218</v>
      </c>
    </row>
    <row r="130" spans="2:65" s="239" customFormat="1">
      <c r="B130" s="238"/>
      <c r="D130" s="232" t="s">
        <v>171</v>
      </c>
      <c r="E130" s="240" t="s">
        <v>5</v>
      </c>
      <c r="F130" s="241" t="s">
        <v>219</v>
      </c>
      <c r="H130" s="242">
        <v>7.2050000000000001</v>
      </c>
      <c r="L130" s="238"/>
      <c r="M130" s="337"/>
      <c r="N130" s="338"/>
      <c r="O130" s="338"/>
      <c r="P130" s="338"/>
      <c r="Q130" s="338"/>
      <c r="R130" s="338"/>
      <c r="S130" s="338"/>
      <c r="T130" s="339"/>
      <c r="AT130" s="240" t="s">
        <v>171</v>
      </c>
      <c r="AU130" s="240" t="s">
        <v>79</v>
      </c>
      <c r="AV130" s="239" t="s">
        <v>79</v>
      </c>
      <c r="AW130" s="239" t="s">
        <v>34</v>
      </c>
      <c r="AX130" s="239" t="s">
        <v>75</v>
      </c>
      <c r="AY130" s="240" t="s">
        <v>163</v>
      </c>
    </row>
    <row r="131" spans="2:65" s="116" customFormat="1" ht="16.5" customHeight="1">
      <c r="B131" s="117"/>
      <c r="C131" s="217" t="s">
        <v>220</v>
      </c>
      <c r="D131" s="217" t="s">
        <v>165</v>
      </c>
      <c r="E131" s="218" t="s">
        <v>221</v>
      </c>
      <c r="F131" s="219" t="s">
        <v>222</v>
      </c>
      <c r="G131" s="220" t="s">
        <v>182</v>
      </c>
      <c r="H131" s="221">
        <v>7.2050000000000001</v>
      </c>
      <c r="I131" s="7"/>
      <c r="J131" s="222">
        <f>ROUND(I131*H131,2)</f>
        <v>0</v>
      </c>
      <c r="K131" s="219" t="s">
        <v>169</v>
      </c>
      <c r="L131" s="117"/>
      <c r="M131" s="223" t="s">
        <v>5</v>
      </c>
      <c r="N131" s="224" t="s">
        <v>41</v>
      </c>
      <c r="O131" s="118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104" t="s">
        <v>85</v>
      </c>
      <c r="AT131" s="104" t="s">
        <v>165</v>
      </c>
      <c r="AU131" s="104" t="s">
        <v>79</v>
      </c>
      <c r="AY131" s="104" t="s">
        <v>163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04" t="s">
        <v>75</v>
      </c>
      <c r="BK131" s="202">
        <f>ROUND(I131*H131,2)</f>
        <v>0</v>
      </c>
      <c r="BL131" s="104" t="s">
        <v>85</v>
      </c>
      <c r="BM131" s="104" t="s">
        <v>223</v>
      </c>
    </row>
    <row r="132" spans="2:65" s="116" customFormat="1" ht="16.5" customHeight="1">
      <c r="B132" s="117"/>
      <c r="C132" s="217" t="s">
        <v>224</v>
      </c>
      <c r="D132" s="217" t="s">
        <v>165</v>
      </c>
      <c r="E132" s="218" t="s">
        <v>225</v>
      </c>
      <c r="F132" s="219" t="s">
        <v>226</v>
      </c>
      <c r="G132" s="220" t="s">
        <v>227</v>
      </c>
      <c r="H132" s="221">
        <v>14.41</v>
      </c>
      <c r="I132" s="7"/>
      <c r="J132" s="222">
        <f>ROUND(I132*H132,2)</f>
        <v>0</v>
      </c>
      <c r="K132" s="219" t="s">
        <v>169</v>
      </c>
      <c r="L132" s="117"/>
      <c r="M132" s="223" t="s">
        <v>5</v>
      </c>
      <c r="N132" s="224" t="s">
        <v>41</v>
      </c>
      <c r="O132" s="118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104" t="s">
        <v>85</v>
      </c>
      <c r="AT132" s="104" t="s">
        <v>165</v>
      </c>
      <c r="AU132" s="104" t="s">
        <v>79</v>
      </c>
      <c r="AY132" s="104" t="s">
        <v>163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04" t="s">
        <v>75</v>
      </c>
      <c r="BK132" s="202">
        <f>ROUND(I132*H132,2)</f>
        <v>0</v>
      </c>
      <c r="BL132" s="104" t="s">
        <v>85</v>
      </c>
      <c r="BM132" s="104" t="s">
        <v>228</v>
      </c>
    </row>
    <row r="133" spans="2:65" s="239" customFormat="1">
      <c r="B133" s="238"/>
      <c r="D133" s="232" t="s">
        <v>171</v>
      </c>
      <c r="E133" s="240" t="s">
        <v>5</v>
      </c>
      <c r="F133" s="241" t="s">
        <v>229</v>
      </c>
      <c r="H133" s="242">
        <v>14.41</v>
      </c>
      <c r="L133" s="238"/>
      <c r="M133" s="337"/>
      <c r="N133" s="338"/>
      <c r="O133" s="338"/>
      <c r="P133" s="338"/>
      <c r="Q133" s="338"/>
      <c r="R133" s="338"/>
      <c r="S133" s="338"/>
      <c r="T133" s="339"/>
      <c r="AT133" s="240" t="s">
        <v>171</v>
      </c>
      <c r="AU133" s="240" t="s">
        <v>79</v>
      </c>
      <c r="AV133" s="239" t="s">
        <v>79</v>
      </c>
      <c r="AW133" s="239" t="s">
        <v>34</v>
      </c>
      <c r="AX133" s="239" t="s">
        <v>75</v>
      </c>
      <c r="AY133" s="240" t="s">
        <v>163</v>
      </c>
    </row>
    <row r="134" spans="2:65" s="116" customFormat="1" ht="16.5" customHeight="1">
      <c r="B134" s="117"/>
      <c r="C134" s="217" t="s">
        <v>230</v>
      </c>
      <c r="D134" s="217" t="s">
        <v>165</v>
      </c>
      <c r="E134" s="218" t="s">
        <v>231</v>
      </c>
      <c r="F134" s="219" t="s">
        <v>232</v>
      </c>
      <c r="G134" s="220" t="s">
        <v>182</v>
      </c>
      <c r="H134" s="221">
        <v>4.5</v>
      </c>
      <c r="I134" s="7"/>
      <c r="J134" s="222">
        <f>ROUND(I134*H134,2)</f>
        <v>0</v>
      </c>
      <c r="K134" s="219" t="s">
        <v>169</v>
      </c>
      <c r="L134" s="117"/>
      <c r="M134" s="223" t="s">
        <v>5</v>
      </c>
      <c r="N134" s="224" t="s">
        <v>41</v>
      </c>
      <c r="O134" s="118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104" t="s">
        <v>85</v>
      </c>
      <c r="AT134" s="104" t="s">
        <v>165</v>
      </c>
      <c r="AU134" s="104" t="s">
        <v>79</v>
      </c>
      <c r="AY134" s="104" t="s">
        <v>163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04" t="s">
        <v>75</v>
      </c>
      <c r="BK134" s="202">
        <f>ROUND(I134*H134,2)</f>
        <v>0</v>
      </c>
      <c r="BL134" s="104" t="s">
        <v>85</v>
      </c>
      <c r="BM134" s="104" t="s">
        <v>233</v>
      </c>
    </row>
    <row r="135" spans="2:65" s="231" customFormat="1">
      <c r="B135" s="230"/>
      <c r="D135" s="232" t="s">
        <v>171</v>
      </c>
      <c r="E135" s="233" t="s">
        <v>5</v>
      </c>
      <c r="F135" s="234" t="s">
        <v>234</v>
      </c>
      <c r="H135" s="233" t="s">
        <v>5</v>
      </c>
      <c r="L135" s="230"/>
      <c r="M135" s="235"/>
      <c r="N135" s="236"/>
      <c r="O135" s="236"/>
      <c r="P135" s="236"/>
      <c r="Q135" s="236"/>
      <c r="R135" s="236"/>
      <c r="S135" s="236"/>
      <c r="T135" s="237"/>
      <c r="AT135" s="233" t="s">
        <v>171</v>
      </c>
      <c r="AU135" s="233" t="s">
        <v>79</v>
      </c>
      <c r="AV135" s="231" t="s">
        <v>75</v>
      </c>
      <c r="AW135" s="231" t="s">
        <v>34</v>
      </c>
      <c r="AX135" s="231" t="s">
        <v>70</v>
      </c>
      <c r="AY135" s="233" t="s">
        <v>163</v>
      </c>
    </row>
    <row r="136" spans="2:65" s="239" customFormat="1">
      <c r="B136" s="238"/>
      <c r="D136" s="232" t="s">
        <v>171</v>
      </c>
      <c r="E136" s="240" t="s">
        <v>5</v>
      </c>
      <c r="F136" s="241" t="s">
        <v>185</v>
      </c>
      <c r="H136" s="242">
        <v>4.5</v>
      </c>
      <c r="L136" s="238"/>
      <c r="M136" s="337"/>
      <c r="N136" s="338"/>
      <c r="O136" s="338"/>
      <c r="P136" s="338"/>
      <c r="Q136" s="338"/>
      <c r="R136" s="338"/>
      <c r="S136" s="338"/>
      <c r="T136" s="339"/>
      <c r="AT136" s="240" t="s">
        <v>171</v>
      </c>
      <c r="AU136" s="240" t="s">
        <v>79</v>
      </c>
      <c r="AV136" s="239" t="s">
        <v>79</v>
      </c>
      <c r="AW136" s="239" t="s">
        <v>34</v>
      </c>
      <c r="AX136" s="239" t="s">
        <v>75</v>
      </c>
      <c r="AY136" s="240" t="s">
        <v>163</v>
      </c>
    </row>
    <row r="137" spans="2:65" s="116" customFormat="1" ht="16.5" customHeight="1">
      <c r="B137" s="117"/>
      <c r="C137" s="217" t="s">
        <v>235</v>
      </c>
      <c r="D137" s="217" t="s">
        <v>165</v>
      </c>
      <c r="E137" s="218" t="s">
        <v>236</v>
      </c>
      <c r="F137" s="219" t="s">
        <v>237</v>
      </c>
      <c r="G137" s="220" t="s">
        <v>182</v>
      </c>
      <c r="H137" s="221">
        <v>1.7549999999999999</v>
      </c>
      <c r="I137" s="7"/>
      <c r="J137" s="222">
        <f>ROUND(I137*H137,2)</f>
        <v>0</v>
      </c>
      <c r="K137" s="219" t="s">
        <v>169</v>
      </c>
      <c r="L137" s="117"/>
      <c r="M137" s="223" t="s">
        <v>5</v>
      </c>
      <c r="N137" s="224" t="s">
        <v>41</v>
      </c>
      <c r="O137" s="118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104" t="s">
        <v>85</v>
      </c>
      <c r="AT137" s="104" t="s">
        <v>165</v>
      </c>
      <c r="AU137" s="104" t="s">
        <v>79</v>
      </c>
      <c r="AY137" s="104" t="s">
        <v>163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04" t="s">
        <v>75</v>
      </c>
      <c r="BK137" s="202">
        <f>ROUND(I137*H137,2)</f>
        <v>0</v>
      </c>
      <c r="BL137" s="104" t="s">
        <v>85</v>
      </c>
      <c r="BM137" s="104" t="s">
        <v>238</v>
      </c>
    </row>
    <row r="138" spans="2:65" s="231" customFormat="1">
      <c r="B138" s="230"/>
      <c r="D138" s="232" t="s">
        <v>171</v>
      </c>
      <c r="E138" s="233" t="s">
        <v>5</v>
      </c>
      <c r="F138" s="234" t="s">
        <v>239</v>
      </c>
      <c r="H138" s="233" t="s">
        <v>5</v>
      </c>
      <c r="L138" s="230"/>
      <c r="M138" s="235"/>
      <c r="N138" s="236"/>
      <c r="O138" s="236"/>
      <c r="P138" s="236"/>
      <c r="Q138" s="236"/>
      <c r="R138" s="236"/>
      <c r="S138" s="236"/>
      <c r="T138" s="237"/>
      <c r="AT138" s="233" t="s">
        <v>171</v>
      </c>
      <c r="AU138" s="233" t="s">
        <v>79</v>
      </c>
      <c r="AV138" s="231" t="s">
        <v>75</v>
      </c>
      <c r="AW138" s="231" t="s">
        <v>34</v>
      </c>
      <c r="AX138" s="231" t="s">
        <v>70</v>
      </c>
      <c r="AY138" s="233" t="s">
        <v>163</v>
      </c>
    </row>
    <row r="139" spans="2:65" s="231" customFormat="1">
      <c r="B139" s="230"/>
      <c r="D139" s="232" t="s">
        <v>171</v>
      </c>
      <c r="E139" s="233" t="s">
        <v>5</v>
      </c>
      <c r="F139" s="234" t="s">
        <v>240</v>
      </c>
      <c r="H139" s="233" t="s">
        <v>5</v>
      </c>
      <c r="L139" s="230"/>
      <c r="M139" s="235"/>
      <c r="N139" s="236"/>
      <c r="O139" s="236"/>
      <c r="P139" s="236"/>
      <c r="Q139" s="236"/>
      <c r="R139" s="236"/>
      <c r="S139" s="236"/>
      <c r="T139" s="237"/>
      <c r="AT139" s="233" t="s">
        <v>171</v>
      </c>
      <c r="AU139" s="233" t="s">
        <v>79</v>
      </c>
      <c r="AV139" s="231" t="s">
        <v>75</v>
      </c>
      <c r="AW139" s="231" t="s">
        <v>34</v>
      </c>
      <c r="AX139" s="231" t="s">
        <v>70</v>
      </c>
      <c r="AY139" s="233" t="s">
        <v>163</v>
      </c>
    </row>
    <row r="140" spans="2:65" s="239" customFormat="1">
      <c r="B140" s="238"/>
      <c r="D140" s="232" t="s">
        <v>171</v>
      </c>
      <c r="E140" s="240" t="s">
        <v>5</v>
      </c>
      <c r="F140" s="241" t="s">
        <v>241</v>
      </c>
      <c r="H140" s="242">
        <v>1.7549999999999999</v>
      </c>
      <c r="L140" s="238"/>
      <c r="M140" s="337"/>
      <c r="N140" s="338"/>
      <c r="O140" s="338"/>
      <c r="P140" s="338"/>
      <c r="Q140" s="338"/>
      <c r="R140" s="338"/>
      <c r="S140" s="338"/>
      <c r="T140" s="339"/>
      <c r="AT140" s="240" t="s">
        <v>171</v>
      </c>
      <c r="AU140" s="240" t="s">
        <v>79</v>
      </c>
      <c r="AV140" s="239" t="s">
        <v>79</v>
      </c>
      <c r="AW140" s="239" t="s">
        <v>34</v>
      </c>
      <c r="AX140" s="239" t="s">
        <v>75</v>
      </c>
      <c r="AY140" s="240" t="s">
        <v>163</v>
      </c>
    </row>
    <row r="141" spans="2:65" s="116" customFormat="1" ht="16.5" customHeight="1">
      <c r="B141" s="117"/>
      <c r="C141" s="217" t="s">
        <v>11</v>
      </c>
      <c r="D141" s="217" t="s">
        <v>165</v>
      </c>
      <c r="E141" s="218" t="s">
        <v>236</v>
      </c>
      <c r="F141" s="219" t="s">
        <v>237</v>
      </c>
      <c r="G141" s="220" t="s">
        <v>182</v>
      </c>
      <c r="H141" s="221">
        <v>14.72</v>
      </c>
      <c r="I141" s="7"/>
      <c r="J141" s="222">
        <f>ROUND(I141*H141,2)</f>
        <v>0</v>
      </c>
      <c r="K141" s="219" t="s">
        <v>169</v>
      </c>
      <c r="L141" s="117"/>
      <c r="M141" s="223" t="s">
        <v>5</v>
      </c>
      <c r="N141" s="224" t="s">
        <v>41</v>
      </c>
      <c r="O141" s="118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104" t="s">
        <v>85</v>
      </c>
      <c r="AT141" s="104" t="s">
        <v>165</v>
      </c>
      <c r="AU141" s="104" t="s">
        <v>79</v>
      </c>
      <c r="AY141" s="104" t="s">
        <v>163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04" t="s">
        <v>75</v>
      </c>
      <c r="BK141" s="202">
        <f>ROUND(I141*H141,2)</f>
        <v>0</v>
      </c>
      <c r="BL141" s="104" t="s">
        <v>85</v>
      </c>
      <c r="BM141" s="104" t="s">
        <v>242</v>
      </c>
    </row>
    <row r="142" spans="2:65" s="231" customFormat="1">
      <c r="B142" s="230"/>
      <c r="D142" s="232" t="s">
        <v>171</v>
      </c>
      <c r="E142" s="233" t="s">
        <v>5</v>
      </c>
      <c r="F142" s="234" t="s">
        <v>243</v>
      </c>
      <c r="H142" s="233" t="s">
        <v>5</v>
      </c>
      <c r="L142" s="230"/>
      <c r="M142" s="235"/>
      <c r="N142" s="236"/>
      <c r="O142" s="236"/>
      <c r="P142" s="236"/>
      <c r="Q142" s="236"/>
      <c r="R142" s="236"/>
      <c r="S142" s="236"/>
      <c r="T142" s="237"/>
      <c r="AT142" s="233" t="s">
        <v>171</v>
      </c>
      <c r="AU142" s="233" t="s">
        <v>79</v>
      </c>
      <c r="AV142" s="231" t="s">
        <v>75</v>
      </c>
      <c r="AW142" s="231" t="s">
        <v>34</v>
      </c>
      <c r="AX142" s="231" t="s">
        <v>70</v>
      </c>
      <c r="AY142" s="233" t="s">
        <v>163</v>
      </c>
    </row>
    <row r="143" spans="2:65" s="239" customFormat="1">
      <c r="B143" s="238"/>
      <c r="D143" s="232" t="s">
        <v>171</v>
      </c>
      <c r="E143" s="240" t="s">
        <v>5</v>
      </c>
      <c r="F143" s="241" t="s">
        <v>193</v>
      </c>
      <c r="H143" s="242">
        <v>14.72</v>
      </c>
      <c r="L143" s="238"/>
      <c r="M143" s="337"/>
      <c r="N143" s="338"/>
      <c r="O143" s="338"/>
      <c r="P143" s="338"/>
      <c r="Q143" s="338"/>
      <c r="R143" s="338"/>
      <c r="S143" s="338"/>
      <c r="T143" s="339"/>
      <c r="AT143" s="240" t="s">
        <v>171</v>
      </c>
      <c r="AU143" s="240" t="s">
        <v>79</v>
      </c>
      <c r="AV143" s="239" t="s">
        <v>79</v>
      </c>
      <c r="AW143" s="239" t="s">
        <v>34</v>
      </c>
      <c r="AX143" s="239" t="s">
        <v>75</v>
      </c>
      <c r="AY143" s="240" t="s">
        <v>163</v>
      </c>
    </row>
    <row r="144" spans="2:65" s="116" customFormat="1" ht="16.5" customHeight="1">
      <c r="B144" s="117"/>
      <c r="C144" s="217" t="s">
        <v>244</v>
      </c>
      <c r="D144" s="217" t="s">
        <v>165</v>
      </c>
      <c r="E144" s="218" t="s">
        <v>245</v>
      </c>
      <c r="F144" s="219" t="s">
        <v>246</v>
      </c>
      <c r="G144" s="220" t="s">
        <v>182</v>
      </c>
      <c r="H144" s="221">
        <v>5.82</v>
      </c>
      <c r="I144" s="7"/>
      <c r="J144" s="222">
        <f>ROUND(I144*H144,2)</f>
        <v>0</v>
      </c>
      <c r="K144" s="219" t="s">
        <v>169</v>
      </c>
      <c r="L144" s="117"/>
      <c r="M144" s="223" t="s">
        <v>5</v>
      </c>
      <c r="N144" s="224" t="s">
        <v>41</v>
      </c>
      <c r="O144" s="118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104" t="s">
        <v>85</v>
      </c>
      <c r="AT144" s="104" t="s">
        <v>165</v>
      </c>
      <c r="AU144" s="104" t="s">
        <v>79</v>
      </c>
      <c r="AY144" s="104" t="s">
        <v>163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04" t="s">
        <v>75</v>
      </c>
      <c r="BK144" s="202">
        <f>ROUND(I144*H144,2)</f>
        <v>0</v>
      </c>
      <c r="BL144" s="104" t="s">
        <v>85</v>
      </c>
      <c r="BM144" s="104" t="s">
        <v>247</v>
      </c>
    </row>
    <row r="145" spans="2:65" s="231" customFormat="1">
      <c r="B145" s="230"/>
      <c r="D145" s="232" t="s">
        <v>171</v>
      </c>
      <c r="E145" s="233" t="s">
        <v>5</v>
      </c>
      <c r="F145" s="234" t="s">
        <v>248</v>
      </c>
      <c r="H145" s="233" t="s">
        <v>5</v>
      </c>
      <c r="L145" s="230"/>
      <c r="M145" s="235"/>
      <c r="N145" s="236"/>
      <c r="O145" s="236"/>
      <c r="P145" s="236"/>
      <c r="Q145" s="236"/>
      <c r="R145" s="236"/>
      <c r="S145" s="236"/>
      <c r="T145" s="237"/>
      <c r="AT145" s="233" t="s">
        <v>171</v>
      </c>
      <c r="AU145" s="233" t="s">
        <v>79</v>
      </c>
      <c r="AV145" s="231" t="s">
        <v>75</v>
      </c>
      <c r="AW145" s="231" t="s">
        <v>34</v>
      </c>
      <c r="AX145" s="231" t="s">
        <v>70</v>
      </c>
      <c r="AY145" s="233" t="s">
        <v>163</v>
      </c>
    </row>
    <row r="146" spans="2:65" s="239" customFormat="1">
      <c r="B146" s="238"/>
      <c r="D146" s="232" t="s">
        <v>171</v>
      </c>
      <c r="E146" s="240" t="s">
        <v>5</v>
      </c>
      <c r="F146" s="241" t="s">
        <v>249</v>
      </c>
      <c r="H146" s="242">
        <v>5.82</v>
      </c>
      <c r="L146" s="238"/>
      <c r="M146" s="337"/>
      <c r="N146" s="338"/>
      <c r="O146" s="338"/>
      <c r="P146" s="338"/>
      <c r="Q146" s="338"/>
      <c r="R146" s="338"/>
      <c r="S146" s="338"/>
      <c r="T146" s="339"/>
      <c r="AT146" s="240" t="s">
        <v>171</v>
      </c>
      <c r="AU146" s="240" t="s">
        <v>79</v>
      </c>
      <c r="AV146" s="239" t="s">
        <v>79</v>
      </c>
      <c r="AW146" s="239" t="s">
        <v>34</v>
      </c>
      <c r="AX146" s="239" t="s">
        <v>75</v>
      </c>
      <c r="AY146" s="240" t="s">
        <v>163</v>
      </c>
    </row>
    <row r="147" spans="2:65" s="116" customFormat="1" ht="16.5" customHeight="1">
      <c r="B147" s="117"/>
      <c r="C147" s="191" t="s">
        <v>250</v>
      </c>
      <c r="D147" s="191" t="s">
        <v>251</v>
      </c>
      <c r="E147" s="192" t="s">
        <v>252</v>
      </c>
      <c r="F147" s="203" t="s">
        <v>253</v>
      </c>
      <c r="G147" s="194" t="s">
        <v>227</v>
      </c>
      <c r="H147" s="195">
        <v>11.64</v>
      </c>
      <c r="I147" s="8"/>
      <c r="J147" s="196">
        <f>ROUND(I147*H147,2)</f>
        <v>0</v>
      </c>
      <c r="K147" s="203" t="s">
        <v>169</v>
      </c>
      <c r="L147" s="197"/>
      <c r="M147" s="198" t="s">
        <v>5</v>
      </c>
      <c r="N147" s="199" t="s">
        <v>41</v>
      </c>
      <c r="O147" s="118"/>
      <c r="P147" s="200">
        <f>O147*H147</f>
        <v>0</v>
      </c>
      <c r="Q147" s="200">
        <v>1</v>
      </c>
      <c r="R147" s="200">
        <f>Q147*H147</f>
        <v>11.64</v>
      </c>
      <c r="S147" s="200">
        <v>0</v>
      </c>
      <c r="T147" s="201">
        <f>S147*H147</f>
        <v>0</v>
      </c>
      <c r="AR147" s="104" t="s">
        <v>206</v>
      </c>
      <c r="AT147" s="104" t="s">
        <v>251</v>
      </c>
      <c r="AU147" s="104" t="s">
        <v>79</v>
      </c>
      <c r="AY147" s="104" t="s">
        <v>163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04" t="s">
        <v>75</v>
      </c>
      <c r="BK147" s="202">
        <f>ROUND(I147*H147,2)</f>
        <v>0</v>
      </c>
      <c r="BL147" s="104" t="s">
        <v>85</v>
      </c>
      <c r="BM147" s="104" t="s">
        <v>254</v>
      </c>
    </row>
    <row r="148" spans="2:65" s="239" customFormat="1">
      <c r="B148" s="238"/>
      <c r="D148" s="232" t="s">
        <v>171</v>
      </c>
      <c r="F148" s="241" t="s">
        <v>255</v>
      </c>
      <c r="H148" s="242">
        <v>11.64</v>
      </c>
      <c r="L148" s="238"/>
      <c r="M148" s="337"/>
      <c r="N148" s="338"/>
      <c r="O148" s="338"/>
      <c r="P148" s="338"/>
      <c r="Q148" s="338"/>
      <c r="R148" s="338"/>
      <c r="S148" s="338"/>
      <c r="T148" s="339"/>
      <c r="AT148" s="240" t="s">
        <v>171</v>
      </c>
      <c r="AU148" s="240" t="s">
        <v>79</v>
      </c>
      <c r="AV148" s="239" t="s">
        <v>79</v>
      </c>
      <c r="AW148" s="239" t="s">
        <v>6</v>
      </c>
      <c r="AX148" s="239" t="s">
        <v>75</v>
      </c>
      <c r="AY148" s="240" t="s">
        <v>163</v>
      </c>
    </row>
    <row r="149" spans="2:65" s="205" customFormat="1" ht="29.85" customHeight="1">
      <c r="B149" s="204"/>
      <c r="D149" s="206" t="s">
        <v>69</v>
      </c>
      <c r="E149" s="215" t="s">
        <v>79</v>
      </c>
      <c r="F149" s="215" t="s">
        <v>256</v>
      </c>
      <c r="J149" s="216">
        <f>BK149</f>
        <v>0</v>
      </c>
      <c r="L149" s="204"/>
      <c r="M149" s="209"/>
      <c r="N149" s="210"/>
      <c r="O149" s="210"/>
      <c r="P149" s="211">
        <f>SUM(P150:P165)</f>
        <v>0</v>
      </c>
      <c r="Q149" s="210"/>
      <c r="R149" s="211">
        <f>SUM(R150:R165)</f>
        <v>16.156792239999998</v>
      </c>
      <c r="S149" s="210"/>
      <c r="T149" s="212">
        <f>SUM(T150:T165)</f>
        <v>0</v>
      </c>
      <c r="AR149" s="206" t="s">
        <v>75</v>
      </c>
      <c r="AT149" s="213" t="s">
        <v>69</v>
      </c>
      <c r="AU149" s="213" t="s">
        <v>75</v>
      </c>
      <c r="AY149" s="206" t="s">
        <v>163</v>
      </c>
      <c r="BK149" s="214">
        <f>SUM(BK150:BK165)</f>
        <v>0</v>
      </c>
    </row>
    <row r="150" spans="2:65" s="116" customFormat="1" ht="16.5" customHeight="1">
      <c r="B150" s="117"/>
      <c r="C150" s="217" t="s">
        <v>257</v>
      </c>
      <c r="D150" s="217" t="s">
        <v>165</v>
      </c>
      <c r="E150" s="218" t="s">
        <v>258</v>
      </c>
      <c r="F150" s="219" t="s">
        <v>259</v>
      </c>
      <c r="G150" s="220" t="s">
        <v>182</v>
      </c>
      <c r="H150" s="221">
        <v>2.6880000000000002</v>
      </c>
      <c r="I150" s="7"/>
      <c r="J150" s="222">
        <f>ROUND(I150*H150,2)</f>
        <v>0</v>
      </c>
      <c r="K150" s="219" t="s">
        <v>169</v>
      </c>
      <c r="L150" s="117"/>
      <c r="M150" s="223" t="s">
        <v>5</v>
      </c>
      <c r="N150" s="224" t="s">
        <v>41</v>
      </c>
      <c r="O150" s="118"/>
      <c r="P150" s="200">
        <f>O150*H150</f>
        <v>0</v>
      </c>
      <c r="Q150" s="200">
        <v>2.2563399999999998</v>
      </c>
      <c r="R150" s="200">
        <f>Q150*H150</f>
        <v>6.0650419199999996</v>
      </c>
      <c r="S150" s="200">
        <v>0</v>
      </c>
      <c r="T150" s="201">
        <f>S150*H150</f>
        <v>0</v>
      </c>
      <c r="AR150" s="104" t="s">
        <v>85</v>
      </c>
      <c r="AT150" s="104" t="s">
        <v>165</v>
      </c>
      <c r="AU150" s="104" t="s">
        <v>79</v>
      </c>
      <c r="AY150" s="104" t="s">
        <v>163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04" t="s">
        <v>75</v>
      </c>
      <c r="BK150" s="202">
        <f>ROUND(I150*H150,2)</f>
        <v>0</v>
      </c>
      <c r="BL150" s="104" t="s">
        <v>85</v>
      </c>
      <c r="BM150" s="104" t="s">
        <v>260</v>
      </c>
    </row>
    <row r="151" spans="2:65" s="231" customFormat="1">
      <c r="B151" s="230"/>
      <c r="D151" s="232" t="s">
        <v>171</v>
      </c>
      <c r="E151" s="233" t="s">
        <v>5</v>
      </c>
      <c r="F151" s="234" t="s">
        <v>261</v>
      </c>
      <c r="H151" s="233" t="s">
        <v>5</v>
      </c>
      <c r="L151" s="230"/>
      <c r="M151" s="235"/>
      <c r="N151" s="236"/>
      <c r="O151" s="236"/>
      <c r="P151" s="236"/>
      <c r="Q151" s="236"/>
      <c r="R151" s="236"/>
      <c r="S151" s="236"/>
      <c r="T151" s="237"/>
      <c r="AT151" s="233" t="s">
        <v>171</v>
      </c>
      <c r="AU151" s="233" t="s">
        <v>79</v>
      </c>
      <c r="AV151" s="231" t="s">
        <v>75</v>
      </c>
      <c r="AW151" s="231" t="s">
        <v>34</v>
      </c>
      <c r="AX151" s="231" t="s">
        <v>70</v>
      </c>
      <c r="AY151" s="233" t="s">
        <v>163</v>
      </c>
    </row>
    <row r="152" spans="2:65" s="239" customFormat="1">
      <c r="B152" s="238"/>
      <c r="D152" s="232" t="s">
        <v>171</v>
      </c>
      <c r="E152" s="240" t="s">
        <v>5</v>
      </c>
      <c r="F152" s="241" t="s">
        <v>262</v>
      </c>
      <c r="H152" s="242">
        <v>2.6880000000000002</v>
      </c>
      <c r="L152" s="238"/>
      <c r="M152" s="337"/>
      <c r="N152" s="338"/>
      <c r="O152" s="338"/>
      <c r="P152" s="338"/>
      <c r="Q152" s="338"/>
      <c r="R152" s="338"/>
      <c r="S152" s="338"/>
      <c r="T152" s="339"/>
      <c r="AT152" s="240" t="s">
        <v>171</v>
      </c>
      <c r="AU152" s="240" t="s">
        <v>79</v>
      </c>
      <c r="AV152" s="239" t="s">
        <v>79</v>
      </c>
      <c r="AW152" s="239" t="s">
        <v>34</v>
      </c>
      <c r="AX152" s="239" t="s">
        <v>75</v>
      </c>
      <c r="AY152" s="240" t="s">
        <v>163</v>
      </c>
    </row>
    <row r="153" spans="2:65" s="116" customFormat="1" ht="16.5" customHeight="1">
      <c r="B153" s="117"/>
      <c r="C153" s="217" t="s">
        <v>263</v>
      </c>
      <c r="D153" s="217" t="s">
        <v>165</v>
      </c>
      <c r="E153" s="218" t="s">
        <v>264</v>
      </c>
      <c r="F153" s="219" t="s">
        <v>265</v>
      </c>
      <c r="G153" s="220" t="s">
        <v>182</v>
      </c>
      <c r="H153" s="221">
        <v>2.6880000000000002</v>
      </c>
      <c r="I153" s="7"/>
      <c r="J153" s="222">
        <f>ROUND(I153*H153,2)</f>
        <v>0</v>
      </c>
      <c r="K153" s="219" t="s">
        <v>2443</v>
      </c>
      <c r="L153" s="117"/>
      <c r="M153" s="223" t="s">
        <v>5</v>
      </c>
      <c r="N153" s="224" t="s">
        <v>41</v>
      </c>
      <c r="O153" s="118"/>
      <c r="P153" s="200">
        <f>O153*H153</f>
        <v>0</v>
      </c>
      <c r="Q153" s="200">
        <v>2.2563399999999998</v>
      </c>
      <c r="R153" s="200">
        <f>Q153*H153</f>
        <v>6.0650419199999996</v>
      </c>
      <c r="S153" s="200">
        <v>0</v>
      </c>
      <c r="T153" s="201">
        <f>S153*H153</f>
        <v>0</v>
      </c>
      <c r="AR153" s="104" t="s">
        <v>85</v>
      </c>
      <c r="AT153" s="104" t="s">
        <v>165</v>
      </c>
      <c r="AU153" s="104" t="s">
        <v>79</v>
      </c>
      <c r="AY153" s="104" t="s">
        <v>163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04" t="s">
        <v>75</v>
      </c>
      <c r="BK153" s="202">
        <f>ROUND(I153*H153,2)</f>
        <v>0</v>
      </c>
      <c r="BL153" s="104" t="s">
        <v>85</v>
      </c>
      <c r="BM153" s="104" t="s">
        <v>266</v>
      </c>
    </row>
    <row r="154" spans="2:65" s="231" customFormat="1">
      <c r="B154" s="230"/>
      <c r="D154" s="232" t="s">
        <v>171</v>
      </c>
      <c r="E154" s="233" t="s">
        <v>5</v>
      </c>
      <c r="F154" s="234" t="s">
        <v>261</v>
      </c>
      <c r="H154" s="233" t="s">
        <v>5</v>
      </c>
      <c r="L154" s="230"/>
      <c r="M154" s="235"/>
      <c r="N154" s="236"/>
      <c r="O154" s="236"/>
      <c r="P154" s="236"/>
      <c r="Q154" s="236"/>
      <c r="R154" s="236"/>
      <c r="S154" s="236"/>
      <c r="T154" s="237"/>
      <c r="AT154" s="233" t="s">
        <v>171</v>
      </c>
      <c r="AU154" s="233" t="s">
        <v>79</v>
      </c>
      <c r="AV154" s="231" t="s">
        <v>75</v>
      </c>
      <c r="AW154" s="231" t="s">
        <v>34</v>
      </c>
      <c r="AX154" s="231" t="s">
        <v>70</v>
      </c>
      <c r="AY154" s="233" t="s">
        <v>163</v>
      </c>
    </row>
    <row r="155" spans="2:65" s="239" customFormat="1">
      <c r="B155" s="238"/>
      <c r="D155" s="232" t="s">
        <v>171</v>
      </c>
      <c r="E155" s="240" t="s">
        <v>5</v>
      </c>
      <c r="F155" s="241" t="s">
        <v>262</v>
      </c>
      <c r="H155" s="242">
        <v>2.6880000000000002</v>
      </c>
      <c r="L155" s="238"/>
      <c r="M155" s="337"/>
      <c r="N155" s="338"/>
      <c r="O155" s="338"/>
      <c r="P155" s="338"/>
      <c r="Q155" s="338"/>
      <c r="R155" s="338"/>
      <c r="S155" s="338"/>
      <c r="T155" s="339"/>
      <c r="AT155" s="240" t="s">
        <v>171</v>
      </c>
      <c r="AU155" s="240" t="s">
        <v>79</v>
      </c>
      <c r="AV155" s="239" t="s">
        <v>79</v>
      </c>
      <c r="AW155" s="239" t="s">
        <v>34</v>
      </c>
      <c r="AX155" s="239" t="s">
        <v>75</v>
      </c>
      <c r="AY155" s="240" t="s">
        <v>163</v>
      </c>
    </row>
    <row r="156" spans="2:65" s="116" customFormat="1" ht="16.5" customHeight="1">
      <c r="B156" s="117"/>
      <c r="C156" s="217" t="s">
        <v>267</v>
      </c>
      <c r="D156" s="217" t="s">
        <v>165</v>
      </c>
      <c r="E156" s="218" t="s">
        <v>268</v>
      </c>
      <c r="F156" s="219" t="s">
        <v>269</v>
      </c>
      <c r="G156" s="220" t="s">
        <v>168</v>
      </c>
      <c r="H156" s="221">
        <v>6.72</v>
      </c>
      <c r="I156" s="7"/>
      <c r="J156" s="222">
        <f>ROUND(I156*H156,2)</f>
        <v>0</v>
      </c>
      <c r="K156" s="219" t="s">
        <v>169</v>
      </c>
      <c r="L156" s="117"/>
      <c r="M156" s="223" t="s">
        <v>5</v>
      </c>
      <c r="N156" s="224" t="s">
        <v>41</v>
      </c>
      <c r="O156" s="118"/>
      <c r="P156" s="200">
        <f>O156*H156</f>
        <v>0</v>
      </c>
      <c r="Q156" s="200">
        <v>2.6900000000000001E-3</v>
      </c>
      <c r="R156" s="200">
        <f>Q156*H156</f>
        <v>1.8076800000000001E-2</v>
      </c>
      <c r="S156" s="200">
        <v>0</v>
      </c>
      <c r="T156" s="201">
        <f>S156*H156</f>
        <v>0</v>
      </c>
      <c r="AR156" s="104" t="s">
        <v>85</v>
      </c>
      <c r="AT156" s="104" t="s">
        <v>165</v>
      </c>
      <c r="AU156" s="104" t="s">
        <v>79</v>
      </c>
      <c r="AY156" s="104" t="s">
        <v>163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04" t="s">
        <v>75</v>
      </c>
      <c r="BK156" s="202">
        <f>ROUND(I156*H156,2)</f>
        <v>0</v>
      </c>
      <c r="BL156" s="104" t="s">
        <v>85</v>
      </c>
      <c r="BM156" s="104" t="s">
        <v>270</v>
      </c>
    </row>
    <row r="157" spans="2:65" s="231" customFormat="1">
      <c r="B157" s="230"/>
      <c r="D157" s="232" t="s">
        <v>171</v>
      </c>
      <c r="E157" s="233" t="s">
        <v>5</v>
      </c>
      <c r="F157" s="234" t="s">
        <v>271</v>
      </c>
      <c r="H157" s="233" t="s">
        <v>5</v>
      </c>
      <c r="L157" s="230"/>
      <c r="M157" s="235"/>
      <c r="N157" s="236"/>
      <c r="O157" s="236"/>
      <c r="P157" s="236"/>
      <c r="Q157" s="236"/>
      <c r="R157" s="236"/>
      <c r="S157" s="236"/>
      <c r="T157" s="237"/>
      <c r="AT157" s="233" t="s">
        <v>171</v>
      </c>
      <c r="AU157" s="233" t="s">
        <v>79</v>
      </c>
      <c r="AV157" s="231" t="s">
        <v>75</v>
      </c>
      <c r="AW157" s="231" t="s">
        <v>34</v>
      </c>
      <c r="AX157" s="231" t="s">
        <v>70</v>
      </c>
      <c r="AY157" s="233" t="s">
        <v>163</v>
      </c>
    </row>
    <row r="158" spans="2:65" s="239" customFormat="1">
      <c r="B158" s="238"/>
      <c r="D158" s="232" t="s">
        <v>171</v>
      </c>
      <c r="E158" s="240" t="s">
        <v>5</v>
      </c>
      <c r="F158" s="241" t="s">
        <v>272</v>
      </c>
      <c r="H158" s="242">
        <v>6.72</v>
      </c>
      <c r="L158" s="238"/>
      <c r="M158" s="337"/>
      <c r="N158" s="338"/>
      <c r="O158" s="338"/>
      <c r="P158" s="338"/>
      <c r="Q158" s="338"/>
      <c r="R158" s="338"/>
      <c r="S158" s="338"/>
      <c r="T158" s="339"/>
      <c r="AT158" s="240" t="s">
        <v>171</v>
      </c>
      <c r="AU158" s="240" t="s">
        <v>79</v>
      </c>
      <c r="AV158" s="239" t="s">
        <v>79</v>
      </c>
      <c r="AW158" s="239" t="s">
        <v>34</v>
      </c>
      <c r="AX158" s="239" t="s">
        <v>75</v>
      </c>
      <c r="AY158" s="240" t="s">
        <v>163</v>
      </c>
    </row>
    <row r="159" spans="2:65" s="116" customFormat="1" ht="16.5" customHeight="1">
      <c r="B159" s="117"/>
      <c r="C159" s="217" t="s">
        <v>10</v>
      </c>
      <c r="D159" s="217" t="s">
        <v>165</v>
      </c>
      <c r="E159" s="218" t="s">
        <v>273</v>
      </c>
      <c r="F159" s="219" t="s">
        <v>274</v>
      </c>
      <c r="G159" s="220" t="s">
        <v>168</v>
      </c>
      <c r="H159" s="221">
        <v>6.72</v>
      </c>
      <c r="I159" s="7"/>
      <c r="J159" s="222">
        <f>ROUND(I159*H159,2)</f>
        <v>0</v>
      </c>
      <c r="K159" s="219" t="s">
        <v>169</v>
      </c>
      <c r="L159" s="117"/>
      <c r="M159" s="223" t="s">
        <v>5</v>
      </c>
      <c r="N159" s="224" t="s">
        <v>41</v>
      </c>
      <c r="O159" s="118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104" t="s">
        <v>85</v>
      </c>
      <c r="AT159" s="104" t="s">
        <v>165</v>
      </c>
      <c r="AU159" s="104" t="s">
        <v>79</v>
      </c>
      <c r="AY159" s="104" t="s">
        <v>163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04" t="s">
        <v>75</v>
      </c>
      <c r="BK159" s="202">
        <f>ROUND(I159*H159,2)</f>
        <v>0</v>
      </c>
      <c r="BL159" s="104" t="s">
        <v>85</v>
      </c>
      <c r="BM159" s="104" t="s">
        <v>275</v>
      </c>
    </row>
    <row r="160" spans="2:65" s="116" customFormat="1" ht="25.5" customHeight="1">
      <c r="B160" s="117"/>
      <c r="C160" s="217" t="s">
        <v>276</v>
      </c>
      <c r="D160" s="217" t="s">
        <v>165</v>
      </c>
      <c r="E160" s="218" t="s">
        <v>277</v>
      </c>
      <c r="F160" s="219" t="s">
        <v>278</v>
      </c>
      <c r="G160" s="220" t="s">
        <v>182</v>
      </c>
      <c r="H160" s="221">
        <v>1.42</v>
      </c>
      <c r="I160" s="7"/>
      <c r="J160" s="222">
        <f>ROUND(I160*H160,2)</f>
        <v>0</v>
      </c>
      <c r="K160" s="219" t="s">
        <v>169</v>
      </c>
      <c r="L160" s="117"/>
      <c r="M160" s="223" t="s">
        <v>5</v>
      </c>
      <c r="N160" s="224" t="s">
        <v>41</v>
      </c>
      <c r="O160" s="118"/>
      <c r="P160" s="200">
        <f>O160*H160</f>
        <v>0</v>
      </c>
      <c r="Q160" s="200">
        <v>2.8229799999999998</v>
      </c>
      <c r="R160" s="200">
        <f>Q160*H160</f>
        <v>4.0086315999999993</v>
      </c>
      <c r="S160" s="200">
        <v>0</v>
      </c>
      <c r="T160" s="201">
        <f>S160*H160</f>
        <v>0</v>
      </c>
      <c r="AR160" s="104" t="s">
        <v>85</v>
      </c>
      <c r="AT160" s="104" t="s">
        <v>165</v>
      </c>
      <c r="AU160" s="104" t="s">
        <v>79</v>
      </c>
      <c r="AY160" s="104" t="s">
        <v>163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04" t="s">
        <v>75</v>
      </c>
      <c r="BK160" s="202">
        <f>ROUND(I160*H160,2)</f>
        <v>0</v>
      </c>
      <c r="BL160" s="104" t="s">
        <v>85</v>
      </c>
      <c r="BM160" s="104" t="s">
        <v>279</v>
      </c>
    </row>
    <row r="161" spans="2:65" s="231" customFormat="1">
      <c r="B161" s="230"/>
      <c r="D161" s="232" t="s">
        <v>171</v>
      </c>
      <c r="E161" s="233" t="s">
        <v>5</v>
      </c>
      <c r="F161" s="234" t="s">
        <v>280</v>
      </c>
      <c r="H161" s="233" t="s">
        <v>5</v>
      </c>
      <c r="L161" s="230"/>
      <c r="M161" s="235"/>
      <c r="N161" s="236"/>
      <c r="O161" s="236"/>
      <c r="P161" s="236"/>
      <c r="Q161" s="236"/>
      <c r="R161" s="236"/>
      <c r="S161" s="236"/>
      <c r="T161" s="237"/>
      <c r="AT161" s="233" t="s">
        <v>171</v>
      </c>
      <c r="AU161" s="233" t="s">
        <v>79</v>
      </c>
      <c r="AV161" s="231" t="s">
        <v>75</v>
      </c>
      <c r="AW161" s="231" t="s">
        <v>34</v>
      </c>
      <c r="AX161" s="231" t="s">
        <v>70</v>
      </c>
      <c r="AY161" s="233" t="s">
        <v>163</v>
      </c>
    </row>
    <row r="162" spans="2:65" s="239" customFormat="1">
      <c r="B162" s="238"/>
      <c r="D162" s="232" t="s">
        <v>171</v>
      </c>
      <c r="E162" s="240" t="s">
        <v>5</v>
      </c>
      <c r="F162" s="241" t="s">
        <v>281</v>
      </c>
      <c r="H162" s="242">
        <v>0.50700000000000001</v>
      </c>
      <c r="L162" s="238"/>
      <c r="M162" s="337"/>
      <c r="N162" s="338"/>
      <c r="O162" s="338"/>
      <c r="P162" s="338"/>
      <c r="Q162" s="338"/>
      <c r="R162" s="338"/>
      <c r="S162" s="338"/>
      <c r="T162" s="339"/>
      <c r="AT162" s="240" t="s">
        <v>171</v>
      </c>
      <c r="AU162" s="240" t="s">
        <v>79</v>
      </c>
      <c r="AV162" s="239" t="s">
        <v>79</v>
      </c>
      <c r="AW162" s="239" t="s">
        <v>34</v>
      </c>
      <c r="AX162" s="239" t="s">
        <v>70</v>
      </c>
      <c r="AY162" s="240" t="s">
        <v>163</v>
      </c>
    </row>
    <row r="163" spans="2:65" s="239" customFormat="1">
      <c r="B163" s="238"/>
      <c r="D163" s="232" t="s">
        <v>171</v>
      </c>
      <c r="E163" s="240" t="s">
        <v>5</v>
      </c>
      <c r="F163" s="241" t="s">
        <v>282</v>
      </c>
      <c r="H163" s="242">
        <v>0.67700000000000005</v>
      </c>
      <c r="L163" s="238"/>
      <c r="M163" s="337"/>
      <c r="N163" s="338"/>
      <c r="O163" s="338"/>
      <c r="P163" s="338"/>
      <c r="Q163" s="338"/>
      <c r="R163" s="338"/>
      <c r="S163" s="338"/>
      <c r="T163" s="339"/>
      <c r="AT163" s="240" t="s">
        <v>171</v>
      </c>
      <c r="AU163" s="240" t="s">
        <v>79</v>
      </c>
      <c r="AV163" s="239" t="s">
        <v>79</v>
      </c>
      <c r="AW163" s="239" t="s">
        <v>34</v>
      </c>
      <c r="AX163" s="239" t="s">
        <v>70</v>
      </c>
      <c r="AY163" s="240" t="s">
        <v>163</v>
      </c>
    </row>
    <row r="164" spans="2:65" s="239" customFormat="1">
      <c r="B164" s="238"/>
      <c r="D164" s="232" t="s">
        <v>171</v>
      </c>
      <c r="E164" s="240" t="s">
        <v>5</v>
      </c>
      <c r="F164" s="241" t="s">
        <v>283</v>
      </c>
      <c r="H164" s="242">
        <v>0.23599999999999999</v>
      </c>
      <c r="L164" s="238"/>
      <c r="M164" s="337"/>
      <c r="N164" s="338"/>
      <c r="O164" s="338"/>
      <c r="P164" s="338"/>
      <c r="Q164" s="338"/>
      <c r="R164" s="338"/>
      <c r="S164" s="338"/>
      <c r="T164" s="339"/>
      <c r="AT164" s="240" t="s">
        <v>171</v>
      </c>
      <c r="AU164" s="240" t="s">
        <v>79</v>
      </c>
      <c r="AV164" s="239" t="s">
        <v>79</v>
      </c>
      <c r="AW164" s="239" t="s">
        <v>34</v>
      </c>
      <c r="AX164" s="239" t="s">
        <v>70</v>
      </c>
      <c r="AY164" s="240" t="s">
        <v>163</v>
      </c>
    </row>
    <row r="165" spans="2:65" s="341" customFormat="1">
      <c r="B165" s="340"/>
      <c r="D165" s="232" t="s">
        <v>171</v>
      </c>
      <c r="E165" s="342" t="s">
        <v>5</v>
      </c>
      <c r="F165" s="343" t="s">
        <v>194</v>
      </c>
      <c r="H165" s="344">
        <v>1.42</v>
      </c>
      <c r="L165" s="340"/>
      <c r="M165" s="345"/>
      <c r="N165" s="346"/>
      <c r="O165" s="346"/>
      <c r="P165" s="346"/>
      <c r="Q165" s="346"/>
      <c r="R165" s="346"/>
      <c r="S165" s="346"/>
      <c r="T165" s="347"/>
      <c r="AT165" s="342" t="s">
        <v>171</v>
      </c>
      <c r="AU165" s="342" t="s">
        <v>79</v>
      </c>
      <c r="AV165" s="341" t="s">
        <v>85</v>
      </c>
      <c r="AW165" s="341" t="s">
        <v>34</v>
      </c>
      <c r="AX165" s="341" t="s">
        <v>75</v>
      </c>
      <c r="AY165" s="342" t="s">
        <v>163</v>
      </c>
    </row>
    <row r="166" spans="2:65" s="205" customFormat="1" ht="29.85" customHeight="1">
      <c r="B166" s="204"/>
      <c r="D166" s="206" t="s">
        <v>69</v>
      </c>
      <c r="E166" s="215" t="s">
        <v>82</v>
      </c>
      <c r="F166" s="215" t="s">
        <v>284</v>
      </c>
      <c r="J166" s="216">
        <f>BK166</f>
        <v>0</v>
      </c>
      <c r="L166" s="204"/>
      <c r="M166" s="209"/>
      <c r="N166" s="210"/>
      <c r="O166" s="210"/>
      <c r="P166" s="211">
        <f>SUM(P167:P222)</f>
        <v>0</v>
      </c>
      <c r="Q166" s="210"/>
      <c r="R166" s="211">
        <f>SUM(R167:R222)</f>
        <v>14.89448219</v>
      </c>
      <c r="S166" s="210"/>
      <c r="T166" s="212">
        <f>SUM(T167:T222)</f>
        <v>0</v>
      </c>
      <c r="AR166" s="206" t="s">
        <v>75</v>
      </c>
      <c r="AT166" s="213" t="s">
        <v>69</v>
      </c>
      <c r="AU166" s="213" t="s">
        <v>75</v>
      </c>
      <c r="AY166" s="206" t="s">
        <v>163</v>
      </c>
      <c r="BK166" s="214">
        <f>SUM(BK167:BK222)</f>
        <v>0</v>
      </c>
    </row>
    <row r="167" spans="2:65" s="116" customFormat="1" ht="16.5" customHeight="1">
      <c r="B167" s="117"/>
      <c r="C167" s="217" t="s">
        <v>285</v>
      </c>
      <c r="D167" s="217" t="s">
        <v>165</v>
      </c>
      <c r="E167" s="218" t="s">
        <v>286</v>
      </c>
      <c r="F167" s="219" t="s">
        <v>287</v>
      </c>
      <c r="G167" s="220" t="s">
        <v>288</v>
      </c>
      <c r="H167" s="221">
        <v>2</v>
      </c>
      <c r="I167" s="7"/>
      <c r="J167" s="222">
        <f>ROUND(I167*H167,2)</f>
        <v>0</v>
      </c>
      <c r="K167" s="219" t="s">
        <v>2443</v>
      </c>
      <c r="L167" s="117"/>
      <c r="M167" s="223" t="s">
        <v>5</v>
      </c>
      <c r="N167" s="224" t="s">
        <v>41</v>
      </c>
      <c r="O167" s="118"/>
      <c r="P167" s="200">
        <f>O167*H167</f>
        <v>0</v>
      </c>
      <c r="Q167" s="200">
        <v>0.18142</v>
      </c>
      <c r="R167" s="200">
        <f>Q167*H167</f>
        <v>0.36284</v>
      </c>
      <c r="S167" s="200">
        <v>0</v>
      </c>
      <c r="T167" s="201">
        <f>S167*H167</f>
        <v>0</v>
      </c>
      <c r="AR167" s="104" t="s">
        <v>85</v>
      </c>
      <c r="AT167" s="104" t="s">
        <v>165</v>
      </c>
      <c r="AU167" s="104" t="s">
        <v>79</v>
      </c>
      <c r="AY167" s="104" t="s">
        <v>163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04" t="s">
        <v>75</v>
      </c>
      <c r="BK167" s="202">
        <f>ROUND(I167*H167,2)</f>
        <v>0</v>
      </c>
      <c r="BL167" s="104" t="s">
        <v>85</v>
      </c>
      <c r="BM167" s="104" t="s">
        <v>289</v>
      </c>
    </row>
    <row r="168" spans="2:65" s="231" customFormat="1">
      <c r="B168" s="230"/>
      <c r="D168" s="232" t="s">
        <v>171</v>
      </c>
      <c r="E168" s="233" t="s">
        <v>5</v>
      </c>
      <c r="F168" s="234" t="s">
        <v>290</v>
      </c>
      <c r="H168" s="233" t="s">
        <v>5</v>
      </c>
      <c r="L168" s="230"/>
      <c r="M168" s="235"/>
      <c r="N168" s="236"/>
      <c r="O168" s="236"/>
      <c r="P168" s="236"/>
      <c r="Q168" s="236"/>
      <c r="R168" s="236"/>
      <c r="S168" s="236"/>
      <c r="T168" s="237"/>
      <c r="AT168" s="233" t="s">
        <v>171</v>
      </c>
      <c r="AU168" s="233" t="s">
        <v>79</v>
      </c>
      <c r="AV168" s="231" t="s">
        <v>75</v>
      </c>
      <c r="AW168" s="231" t="s">
        <v>34</v>
      </c>
      <c r="AX168" s="231" t="s">
        <v>70</v>
      </c>
      <c r="AY168" s="233" t="s">
        <v>163</v>
      </c>
    </row>
    <row r="169" spans="2:65" s="239" customFormat="1">
      <c r="B169" s="238"/>
      <c r="D169" s="232" t="s">
        <v>171</v>
      </c>
      <c r="E169" s="240" t="s">
        <v>5</v>
      </c>
      <c r="F169" s="241" t="s">
        <v>79</v>
      </c>
      <c r="H169" s="242">
        <v>2</v>
      </c>
      <c r="L169" s="238"/>
      <c r="M169" s="337"/>
      <c r="N169" s="338"/>
      <c r="O169" s="338"/>
      <c r="P169" s="338"/>
      <c r="Q169" s="338"/>
      <c r="R169" s="338"/>
      <c r="S169" s="338"/>
      <c r="T169" s="339"/>
      <c r="AT169" s="240" t="s">
        <v>171</v>
      </c>
      <c r="AU169" s="240" t="s">
        <v>79</v>
      </c>
      <c r="AV169" s="239" t="s">
        <v>79</v>
      </c>
      <c r="AW169" s="239" t="s">
        <v>34</v>
      </c>
      <c r="AX169" s="239" t="s">
        <v>75</v>
      </c>
      <c r="AY169" s="240" t="s">
        <v>163</v>
      </c>
    </row>
    <row r="170" spans="2:65" s="116" customFormat="1" ht="16.5" customHeight="1">
      <c r="B170" s="117"/>
      <c r="C170" s="217" t="s">
        <v>291</v>
      </c>
      <c r="D170" s="217" t="s">
        <v>165</v>
      </c>
      <c r="E170" s="218" t="s">
        <v>292</v>
      </c>
      <c r="F170" s="219" t="s">
        <v>293</v>
      </c>
      <c r="G170" s="220" t="s">
        <v>288</v>
      </c>
      <c r="H170" s="221">
        <v>5</v>
      </c>
      <c r="I170" s="7"/>
      <c r="J170" s="222">
        <f>ROUND(I170*H170,2)</f>
        <v>0</v>
      </c>
      <c r="K170" s="219" t="s">
        <v>169</v>
      </c>
      <c r="L170" s="117"/>
      <c r="M170" s="223" t="s">
        <v>5</v>
      </c>
      <c r="N170" s="224" t="s">
        <v>41</v>
      </c>
      <c r="O170" s="118"/>
      <c r="P170" s="200">
        <f>O170*H170</f>
        <v>0</v>
      </c>
      <c r="Q170" s="200">
        <v>2.588E-2</v>
      </c>
      <c r="R170" s="200">
        <f>Q170*H170</f>
        <v>0.12940000000000002</v>
      </c>
      <c r="S170" s="200">
        <v>0</v>
      </c>
      <c r="T170" s="201">
        <f>S170*H170</f>
        <v>0</v>
      </c>
      <c r="AR170" s="104" t="s">
        <v>85</v>
      </c>
      <c r="AT170" s="104" t="s">
        <v>165</v>
      </c>
      <c r="AU170" s="104" t="s">
        <v>79</v>
      </c>
      <c r="AY170" s="104" t="s">
        <v>163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04" t="s">
        <v>75</v>
      </c>
      <c r="BK170" s="202">
        <f>ROUND(I170*H170,2)</f>
        <v>0</v>
      </c>
      <c r="BL170" s="104" t="s">
        <v>85</v>
      </c>
      <c r="BM170" s="104" t="s">
        <v>294</v>
      </c>
    </row>
    <row r="171" spans="2:65" s="231" customFormat="1">
      <c r="B171" s="230"/>
      <c r="D171" s="232" t="s">
        <v>171</v>
      </c>
      <c r="E171" s="233" t="s">
        <v>5</v>
      </c>
      <c r="F171" s="234" t="s">
        <v>295</v>
      </c>
      <c r="H171" s="233" t="s">
        <v>5</v>
      </c>
      <c r="L171" s="230"/>
      <c r="M171" s="235"/>
      <c r="N171" s="236"/>
      <c r="O171" s="236"/>
      <c r="P171" s="236"/>
      <c r="Q171" s="236"/>
      <c r="R171" s="236"/>
      <c r="S171" s="236"/>
      <c r="T171" s="237"/>
      <c r="AT171" s="233" t="s">
        <v>171</v>
      </c>
      <c r="AU171" s="233" t="s">
        <v>79</v>
      </c>
      <c r="AV171" s="231" t="s">
        <v>75</v>
      </c>
      <c r="AW171" s="231" t="s">
        <v>34</v>
      </c>
      <c r="AX171" s="231" t="s">
        <v>70</v>
      </c>
      <c r="AY171" s="233" t="s">
        <v>163</v>
      </c>
    </row>
    <row r="172" spans="2:65" s="239" customFormat="1">
      <c r="B172" s="238"/>
      <c r="D172" s="232" t="s">
        <v>171</v>
      </c>
      <c r="E172" s="240" t="s">
        <v>5</v>
      </c>
      <c r="F172" s="241" t="s">
        <v>296</v>
      </c>
      <c r="H172" s="242">
        <v>2</v>
      </c>
      <c r="L172" s="238"/>
      <c r="M172" s="337"/>
      <c r="N172" s="338"/>
      <c r="O172" s="338"/>
      <c r="P172" s="338"/>
      <c r="Q172" s="338"/>
      <c r="R172" s="338"/>
      <c r="S172" s="338"/>
      <c r="T172" s="339"/>
      <c r="AT172" s="240" t="s">
        <v>171</v>
      </c>
      <c r="AU172" s="240" t="s">
        <v>79</v>
      </c>
      <c r="AV172" s="239" t="s">
        <v>79</v>
      </c>
      <c r="AW172" s="239" t="s">
        <v>34</v>
      </c>
      <c r="AX172" s="239" t="s">
        <v>70</v>
      </c>
      <c r="AY172" s="240" t="s">
        <v>163</v>
      </c>
    </row>
    <row r="173" spans="2:65" s="239" customFormat="1">
      <c r="B173" s="238"/>
      <c r="D173" s="232" t="s">
        <v>171</v>
      </c>
      <c r="E173" s="240" t="s">
        <v>5</v>
      </c>
      <c r="F173" s="241" t="s">
        <v>297</v>
      </c>
      <c r="H173" s="242">
        <v>3</v>
      </c>
      <c r="L173" s="238"/>
      <c r="M173" s="337"/>
      <c r="N173" s="338"/>
      <c r="O173" s="338"/>
      <c r="P173" s="338"/>
      <c r="Q173" s="338"/>
      <c r="R173" s="338"/>
      <c r="S173" s="338"/>
      <c r="T173" s="339"/>
      <c r="AT173" s="240" t="s">
        <v>171</v>
      </c>
      <c r="AU173" s="240" t="s">
        <v>79</v>
      </c>
      <c r="AV173" s="239" t="s">
        <v>79</v>
      </c>
      <c r="AW173" s="239" t="s">
        <v>34</v>
      </c>
      <c r="AX173" s="239" t="s">
        <v>70</v>
      </c>
      <c r="AY173" s="240" t="s">
        <v>163</v>
      </c>
    </row>
    <row r="174" spans="2:65" s="341" customFormat="1">
      <c r="B174" s="340"/>
      <c r="D174" s="232" t="s">
        <v>171</v>
      </c>
      <c r="E174" s="342" t="s">
        <v>5</v>
      </c>
      <c r="F174" s="343" t="s">
        <v>194</v>
      </c>
      <c r="H174" s="344">
        <v>5</v>
      </c>
      <c r="L174" s="340"/>
      <c r="M174" s="345"/>
      <c r="N174" s="346"/>
      <c r="O174" s="346"/>
      <c r="P174" s="346"/>
      <c r="Q174" s="346"/>
      <c r="R174" s="346"/>
      <c r="S174" s="346"/>
      <c r="T174" s="347"/>
      <c r="AT174" s="342" t="s">
        <v>171</v>
      </c>
      <c r="AU174" s="342" t="s">
        <v>79</v>
      </c>
      <c r="AV174" s="341" t="s">
        <v>85</v>
      </c>
      <c r="AW174" s="341" t="s">
        <v>34</v>
      </c>
      <c r="AX174" s="341" t="s">
        <v>75</v>
      </c>
      <c r="AY174" s="342" t="s">
        <v>163</v>
      </c>
    </row>
    <row r="175" spans="2:65" s="116" customFormat="1" ht="16.5" customHeight="1">
      <c r="B175" s="117"/>
      <c r="C175" s="191" t="s">
        <v>298</v>
      </c>
      <c r="D175" s="191" t="s">
        <v>251</v>
      </c>
      <c r="E175" s="192" t="s">
        <v>299</v>
      </c>
      <c r="F175" s="203" t="s">
        <v>300</v>
      </c>
      <c r="G175" s="194" t="s">
        <v>288</v>
      </c>
      <c r="H175" s="195">
        <v>2</v>
      </c>
      <c r="I175" s="8"/>
      <c r="J175" s="196">
        <f>ROUND(I175*H175,2)</f>
        <v>0</v>
      </c>
      <c r="K175" s="203" t="s">
        <v>169</v>
      </c>
      <c r="L175" s="197"/>
      <c r="M175" s="198" t="s">
        <v>5</v>
      </c>
      <c r="N175" s="199" t="s">
        <v>41</v>
      </c>
      <c r="O175" s="118"/>
      <c r="P175" s="200">
        <f>O175*H175</f>
        <v>0</v>
      </c>
      <c r="Q175" s="200">
        <v>2.5999999999999999E-2</v>
      </c>
      <c r="R175" s="200">
        <f>Q175*H175</f>
        <v>5.1999999999999998E-2</v>
      </c>
      <c r="S175" s="200">
        <v>0</v>
      </c>
      <c r="T175" s="201">
        <f>S175*H175</f>
        <v>0</v>
      </c>
      <c r="AR175" s="104" t="s">
        <v>206</v>
      </c>
      <c r="AT175" s="104" t="s">
        <v>251</v>
      </c>
      <c r="AU175" s="104" t="s">
        <v>79</v>
      </c>
      <c r="AY175" s="104" t="s">
        <v>163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04" t="s">
        <v>75</v>
      </c>
      <c r="BK175" s="202">
        <f>ROUND(I175*H175,2)</f>
        <v>0</v>
      </c>
      <c r="BL175" s="104" t="s">
        <v>85</v>
      </c>
      <c r="BM175" s="104" t="s">
        <v>301</v>
      </c>
    </row>
    <row r="176" spans="2:65" s="239" customFormat="1">
      <c r="B176" s="238"/>
      <c r="D176" s="232" t="s">
        <v>171</v>
      </c>
      <c r="E176" s="240" t="s">
        <v>5</v>
      </c>
      <c r="F176" s="241" t="s">
        <v>296</v>
      </c>
      <c r="H176" s="242">
        <v>2</v>
      </c>
      <c r="L176" s="238"/>
      <c r="M176" s="337"/>
      <c r="N176" s="338"/>
      <c r="O176" s="338"/>
      <c r="P176" s="338"/>
      <c r="Q176" s="338"/>
      <c r="R176" s="338"/>
      <c r="S176" s="338"/>
      <c r="T176" s="339"/>
      <c r="AT176" s="240" t="s">
        <v>171</v>
      </c>
      <c r="AU176" s="240" t="s">
        <v>79</v>
      </c>
      <c r="AV176" s="239" t="s">
        <v>79</v>
      </c>
      <c r="AW176" s="239" t="s">
        <v>34</v>
      </c>
      <c r="AX176" s="239" t="s">
        <v>75</v>
      </c>
      <c r="AY176" s="240" t="s">
        <v>163</v>
      </c>
    </row>
    <row r="177" spans="2:65" s="116" customFormat="1" ht="16.5" customHeight="1">
      <c r="B177" s="117"/>
      <c r="C177" s="191" t="s">
        <v>302</v>
      </c>
      <c r="D177" s="191" t="s">
        <v>251</v>
      </c>
      <c r="E177" s="192" t="s">
        <v>303</v>
      </c>
      <c r="F177" s="203" t="s">
        <v>304</v>
      </c>
      <c r="G177" s="194" t="s">
        <v>288</v>
      </c>
      <c r="H177" s="195">
        <v>3</v>
      </c>
      <c r="I177" s="8"/>
      <c r="J177" s="196">
        <f>ROUND(I177*H177,2)</f>
        <v>0</v>
      </c>
      <c r="K177" s="203" t="s">
        <v>169</v>
      </c>
      <c r="L177" s="197"/>
      <c r="M177" s="198" t="s">
        <v>5</v>
      </c>
      <c r="N177" s="199" t="s">
        <v>41</v>
      </c>
      <c r="O177" s="118"/>
      <c r="P177" s="200">
        <f>O177*H177</f>
        <v>0</v>
      </c>
      <c r="Q177" s="200">
        <v>1.9E-2</v>
      </c>
      <c r="R177" s="200">
        <f>Q177*H177</f>
        <v>5.6999999999999995E-2</v>
      </c>
      <c r="S177" s="200">
        <v>0</v>
      </c>
      <c r="T177" s="201">
        <f>S177*H177</f>
        <v>0</v>
      </c>
      <c r="AR177" s="104" t="s">
        <v>206</v>
      </c>
      <c r="AT177" s="104" t="s">
        <v>251</v>
      </c>
      <c r="AU177" s="104" t="s">
        <v>79</v>
      </c>
      <c r="AY177" s="104" t="s">
        <v>163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04" t="s">
        <v>75</v>
      </c>
      <c r="BK177" s="202">
        <f>ROUND(I177*H177,2)</f>
        <v>0</v>
      </c>
      <c r="BL177" s="104" t="s">
        <v>85</v>
      </c>
      <c r="BM177" s="104" t="s">
        <v>305</v>
      </c>
    </row>
    <row r="178" spans="2:65" s="239" customFormat="1">
      <c r="B178" s="238"/>
      <c r="D178" s="232" t="s">
        <v>171</v>
      </c>
      <c r="E178" s="240" t="s">
        <v>5</v>
      </c>
      <c r="F178" s="241" t="s">
        <v>297</v>
      </c>
      <c r="H178" s="242">
        <v>3</v>
      </c>
      <c r="L178" s="238"/>
      <c r="M178" s="337"/>
      <c r="N178" s="338"/>
      <c r="O178" s="338"/>
      <c r="P178" s="338"/>
      <c r="Q178" s="338"/>
      <c r="R178" s="338"/>
      <c r="S178" s="338"/>
      <c r="T178" s="339"/>
      <c r="AT178" s="240" t="s">
        <v>171</v>
      </c>
      <c r="AU178" s="240" t="s">
        <v>79</v>
      </c>
      <c r="AV178" s="239" t="s">
        <v>79</v>
      </c>
      <c r="AW178" s="239" t="s">
        <v>34</v>
      </c>
      <c r="AX178" s="239" t="s">
        <v>75</v>
      </c>
      <c r="AY178" s="240" t="s">
        <v>163</v>
      </c>
    </row>
    <row r="179" spans="2:65" s="116" customFormat="1" ht="16.5" customHeight="1">
      <c r="B179" s="117"/>
      <c r="C179" s="217" t="s">
        <v>306</v>
      </c>
      <c r="D179" s="217" t="s">
        <v>165</v>
      </c>
      <c r="E179" s="218" t="s">
        <v>307</v>
      </c>
      <c r="F179" s="219" t="s">
        <v>308</v>
      </c>
      <c r="G179" s="220" t="s">
        <v>288</v>
      </c>
      <c r="H179" s="221">
        <v>3</v>
      </c>
      <c r="I179" s="7"/>
      <c r="J179" s="222">
        <f>ROUND(I179*H179,2)</f>
        <v>0</v>
      </c>
      <c r="K179" s="219" t="s">
        <v>169</v>
      </c>
      <c r="L179" s="117"/>
      <c r="M179" s="223" t="s">
        <v>5</v>
      </c>
      <c r="N179" s="224" t="s">
        <v>41</v>
      </c>
      <c r="O179" s="118"/>
      <c r="P179" s="200">
        <f>O179*H179</f>
        <v>0</v>
      </c>
      <c r="Q179" s="200">
        <v>2.588E-2</v>
      </c>
      <c r="R179" s="200">
        <f>Q179*H179</f>
        <v>7.7640000000000001E-2</v>
      </c>
      <c r="S179" s="200">
        <v>0</v>
      </c>
      <c r="T179" s="201">
        <f>S179*H179</f>
        <v>0</v>
      </c>
      <c r="AR179" s="104" t="s">
        <v>85</v>
      </c>
      <c r="AT179" s="104" t="s">
        <v>165</v>
      </c>
      <c r="AU179" s="104" t="s">
        <v>79</v>
      </c>
      <c r="AY179" s="104" t="s">
        <v>163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04" t="s">
        <v>75</v>
      </c>
      <c r="BK179" s="202">
        <f>ROUND(I179*H179,2)</f>
        <v>0</v>
      </c>
      <c r="BL179" s="104" t="s">
        <v>85</v>
      </c>
      <c r="BM179" s="104" t="s">
        <v>309</v>
      </c>
    </row>
    <row r="180" spans="2:65" s="231" customFormat="1">
      <c r="B180" s="230"/>
      <c r="D180" s="232" t="s">
        <v>171</v>
      </c>
      <c r="E180" s="233" t="s">
        <v>5</v>
      </c>
      <c r="F180" s="234" t="s">
        <v>310</v>
      </c>
      <c r="H180" s="233" t="s">
        <v>5</v>
      </c>
      <c r="L180" s="230"/>
      <c r="M180" s="235"/>
      <c r="N180" s="236"/>
      <c r="O180" s="236"/>
      <c r="P180" s="236"/>
      <c r="Q180" s="236"/>
      <c r="R180" s="236"/>
      <c r="S180" s="236"/>
      <c r="T180" s="237"/>
      <c r="AT180" s="233" t="s">
        <v>171</v>
      </c>
      <c r="AU180" s="233" t="s">
        <v>79</v>
      </c>
      <c r="AV180" s="231" t="s">
        <v>75</v>
      </c>
      <c r="AW180" s="231" t="s">
        <v>34</v>
      </c>
      <c r="AX180" s="231" t="s">
        <v>70</v>
      </c>
      <c r="AY180" s="233" t="s">
        <v>163</v>
      </c>
    </row>
    <row r="181" spans="2:65" s="239" customFormat="1">
      <c r="B181" s="238"/>
      <c r="D181" s="232" t="s">
        <v>171</v>
      </c>
      <c r="E181" s="240" t="s">
        <v>5</v>
      </c>
      <c r="F181" s="241" t="s">
        <v>311</v>
      </c>
      <c r="H181" s="242">
        <v>3</v>
      </c>
      <c r="L181" s="238"/>
      <c r="M181" s="337"/>
      <c r="N181" s="338"/>
      <c r="O181" s="338"/>
      <c r="P181" s="338"/>
      <c r="Q181" s="338"/>
      <c r="R181" s="338"/>
      <c r="S181" s="338"/>
      <c r="T181" s="339"/>
      <c r="AT181" s="240" t="s">
        <v>171</v>
      </c>
      <c r="AU181" s="240" t="s">
        <v>79</v>
      </c>
      <c r="AV181" s="239" t="s">
        <v>79</v>
      </c>
      <c r="AW181" s="239" t="s">
        <v>34</v>
      </c>
      <c r="AX181" s="239" t="s">
        <v>75</v>
      </c>
      <c r="AY181" s="240" t="s">
        <v>163</v>
      </c>
    </row>
    <row r="182" spans="2:65" s="116" customFormat="1" ht="16.5" customHeight="1">
      <c r="B182" s="117"/>
      <c r="C182" s="191" t="s">
        <v>312</v>
      </c>
      <c r="D182" s="191" t="s">
        <v>251</v>
      </c>
      <c r="E182" s="192" t="s">
        <v>313</v>
      </c>
      <c r="F182" s="203" t="s">
        <v>314</v>
      </c>
      <c r="G182" s="194" t="s">
        <v>288</v>
      </c>
      <c r="H182" s="195">
        <v>2</v>
      </c>
      <c r="I182" s="8"/>
      <c r="J182" s="196">
        <f>ROUND(I182*H182,2)</f>
        <v>0</v>
      </c>
      <c r="K182" s="203" t="s">
        <v>169</v>
      </c>
      <c r="L182" s="197"/>
      <c r="M182" s="198" t="s">
        <v>5</v>
      </c>
      <c r="N182" s="199" t="s">
        <v>41</v>
      </c>
      <c r="O182" s="118"/>
      <c r="P182" s="200">
        <f>O182*H182</f>
        <v>0</v>
      </c>
      <c r="Q182" s="200">
        <v>0.16300000000000001</v>
      </c>
      <c r="R182" s="200">
        <f>Q182*H182</f>
        <v>0.32600000000000001</v>
      </c>
      <c r="S182" s="200">
        <v>0</v>
      </c>
      <c r="T182" s="201">
        <f>S182*H182</f>
        <v>0</v>
      </c>
      <c r="AR182" s="104" t="s">
        <v>206</v>
      </c>
      <c r="AT182" s="104" t="s">
        <v>251</v>
      </c>
      <c r="AU182" s="104" t="s">
        <v>79</v>
      </c>
      <c r="AY182" s="104" t="s">
        <v>163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104" t="s">
        <v>75</v>
      </c>
      <c r="BK182" s="202">
        <f>ROUND(I182*H182,2)</f>
        <v>0</v>
      </c>
      <c r="BL182" s="104" t="s">
        <v>85</v>
      </c>
      <c r="BM182" s="104" t="s">
        <v>315</v>
      </c>
    </row>
    <row r="183" spans="2:65" s="116" customFormat="1" ht="16.5" customHeight="1">
      <c r="B183" s="117"/>
      <c r="C183" s="191" t="s">
        <v>316</v>
      </c>
      <c r="D183" s="191" t="s">
        <v>251</v>
      </c>
      <c r="E183" s="192" t="s">
        <v>317</v>
      </c>
      <c r="F183" s="203" t="s">
        <v>318</v>
      </c>
      <c r="G183" s="194" t="s">
        <v>288</v>
      </c>
      <c r="H183" s="195">
        <v>1</v>
      </c>
      <c r="I183" s="8"/>
      <c r="J183" s="196">
        <f>ROUND(I183*H183,2)</f>
        <v>0</v>
      </c>
      <c r="K183" s="203" t="s">
        <v>169</v>
      </c>
      <c r="L183" s="197"/>
      <c r="M183" s="198" t="s">
        <v>5</v>
      </c>
      <c r="N183" s="199" t="s">
        <v>41</v>
      </c>
      <c r="O183" s="118"/>
      <c r="P183" s="200">
        <f>O183*H183</f>
        <v>0</v>
      </c>
      <c r="Q183" s="200">
        <v>0.108</v>
      </c>
      <c r="R183" s="200">
        <f>Q183*H183</f>
        <v>0.108</v>
      </c>
      <c r="S183" s="200">
        <v>0</v>
      </c>
      <c r="T183" s="201">
        <f>S183*H183</f>
        <v>0</v>
      </c>
      <c r="AR183" s="104" t="s">
        <v>206</v>
      </c>
      <c r="AT183" s="104" t="s">
        <v>251</v>
      </c>
      <c r="AU183" s="104" t="s">
        <v>79</v>
      </c>
      <c r="AY183" s="104" t="s">
        <v>163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04" t="s">
        <v>75</v>
      </c>
      <c r="BK183" s="202">
        <f>ROUND(I183*H183,2)</f>
        <v>0</v>
      </c>
      <c r="BL183" s="104" t="s">
        <v>85</v>
      </c>
      <c r="BM183" s="104" t="s">
        <v>319</v>
      </c>
    </row>
    <row r="184" spans="2:65" s="116" customFormat="1" ht="16.5" customHeight="1">
      <c r="B184" s="117"/>
      <c r="C184" s="217" t="s">
        <v>320</v>
      </c>
      <c r="D184" s="217" t="s">
        <v>165</v>
      </c>
      <c r="E184" s="218" t="s">
        <v>321</v>
      </c>
      <c r="F184" s="219" t="s">
        <v>322</v>
      </c>
      <c r="G184" s="220" t="s">
        <v>288</v>
      </c>
      <c r="H184" s="221">
        <v>3</v>
      </c>
      <c r="I184" s="7"/>
      <c r="J184" s="222">
        <f>ROUND(I184*H184,2)</f>
        <v>0</v>
      </c>
      <c r="K184" s="219" t="s">
        <v>2443</v>
      </c>
      <c r="L184" s="117"/>
      <c r="M184" s="223" t="s">
        <v>5</v>
      </c>
      <c r="N184" s="224" t="s">
        <v>41</v>
      </c>
      <c r="O184" s="118"/>
      <c r="P184" s="200">
        <f>O184*H184</f>
        <v>0</v>
      </c>
      <c r="Q184" s="200">
        <v>1.9619999999999999E-2</v>
      </c>
      <c r="R184" s="200">
        <f>Q184*H184</f>
        <v>5.8859999999999996E-2</v>
      </c>
      <c r="S184" s="200">
        <v>0</v>
      </c>
      <c r="T184" s="201">
        <f>S184*H184</f>
        <v>0</v>
      </c>
      <c r="AR184" s="104" t="s">
        <v>85</v>
      </c>
      <c r="AT184" s="104" t="s">
        <v>165</v>
      </c>
      <c r="AU184" s="104" t="s">
        <v>79</v>
      </c>
      <c r="AY184" s="104" t="s">
        <v>163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04" t="s">
        <v>75</v>
      </c>
      <c r="BK184" s="202">
        <f>ROUND(I184*H184,2)</f>
        <v>0</v>
      </c>
      <c r="BL184" s="104" t="s">
        <v>85</v>
      </c>
      <c r="BM184" s="104" t="s">
        <v>323</v>
      </c>
    </row>
    <row r="185" spans="2:65" s="239" customFormat="1">
      <c r="B185" s="238"/>
      <c r="D185" s="232" t="s">
        <v>171</v>
      </c>
      <c r="E185" s="240" t="s">
        <v>5</v>
      </c>
      <c r="F185" s="241" t="s">
        <v>297</v>
      </c>
      <c r="H185" s="242">
        <v>3</v>
      </c>
      <c r="L185" s="238"/>
      <c r="M185" s="337"/>
      <c r="N185" s="338"/>
      <c r="O185" s="338"/>
      <c r="P185" s="338"/>
      <c r="Q185" s="338"/>
      <c r="R185" s="338"/>
      <c r="S185" s="338"/>
      <c r="T185" s="339"/>
      <c r="AT185" s="240" t="s">
        <v>171</v>
      </c>
      <c r="AU185" s="240" t="s">
        <v>79</v>
      </c>
      <c r="AV185" s="239" t="s">
        <v>79</v>
      </c>
      <c r="AW185" s="239" t="s">
        <v>34</v>
      </c>
      <c r="AX185" s="239" t="s">
        <v>75</v>
      </c>
      <c r="AY185" s="240" t="s">
        <v>163</v>
      </c>
    </row>
    <row r="186" spans="2:65" s="116" customFormat="1" ht="16.5" customHeight="1">
      <c r="B186" s="117"/>
      <c r="C186" s="217" t="s">
        <v>324</v>
      </c>
      <c r="D186" s="217" t="s">
        <v>165</v>
      </c>
      <c r="E186" s="218" t="s">
        <v>325</v>
      </c>
      <c r="F186" s="219" t="s">
        <v>326</v>
      </c>
      <c r="G186" s="220" t="s">
        <v>288</v>
      </c>
      <c r="H186" s="221">
        <v>2</v>
      </c>
      <c r="I186" s="7"/>
      <c r="J186" s="222">
        <f>ROUND(I186*H186,2)</f>
        <v>0</v>
      </c>
      <c r="K186" s="219" t="s">
        <v>2443</v>
      </c>
      <c r="L186" s="117"/>
      <c r="M186" s="223" t="s">
        <v>5</v>
      </c>
      <c r="N186" s="224" t="s">
        <v>41</v>
      </c>
      <c r="O186" s="118"/>
      <c r="P186" s="200">
        <f>O186*H186</f>
        <v>0</v>
      </c>
      <c r="Q186" s="200">
        <v>2.0709999999999999E-2</v>
      </c>
      <c r="R186" s="200">
        <f>Q186*H186</f>
        <v>4.1419999999999998E-2</v>
      </c>
      <c r="S186" s="200">
        <v>0</v>
      </c>
      <c r="T186" s="201">
        <f>S186*H186</f>
        <v>0</v>
      </c>
      <c r="AR186" s="104" t="s">
        <v>85</v>
      </c>
      <c r="AT186" s="104" t="s">
        <v>165</v>
      </c>
      <c r="AU186" s="104" t="s">
        <v>79</v>
      </c>
      <c r="AY186" s="104" t="s">
        <v>163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104" t="s">
        <v>75</v>
      </c>
      <c r="BK186" s="202">
        <f>ROUND(I186*H186,2)</f>
        <v>0</v>
      </c>
      <c r="BL186" s="104" t="s">
        <v>85</v>
      </c>
      <c r="BM186" s="104" t="s">
        <v>327</v>
      </c>
    </row>
    <row r="187" spans="2:65" s="239" customFormat="1">
      <c r="B187" s="238"/>
      <c r="D187" s="232" t="s">
        <v>171</v>
      </c>
      <c r="E187" s="240" t="s">
        <v>5</v>
      </c>
      <c r="F187" s="241" t="s">
        <v>328</v>
      </c>
      <c r="H187" s="242">
        <v>2</v>
      </c>
      <c r="L187" s="238"/>
      <c r="M187" s="337"/>
      <c r="N187" s="338"/>
      <c r="O187" s="338"/>
      <c r="P187" s="338"/>
      <c r="Q187" s="338"/>
      <c r="R187" s="338"/>
      <c r="S187" s="338"/>
      <c r="T187" s="339"/>
      <c r="AT187" s="240" t="s">
        <v>171</v>
      </c>
      <c r="AU187" s="240" t="s">
        <v>79</v>
      </c>
      <c r="AV187" s="239" t="s">
        <v>79</v>
      </c>
      <c r="AW187" s="239" t="s">
        <v>34</v>
      </c>
      <c r="AX187" s="239" t="s">
        <v>75</v>
      </c>
      <c r="AY187" s="240" t="s">
        <v>163</v>
      </c>
    </row>
    <row r="188" spans="2:65" s="116" customFormat="1" ht="16.5" customHeight="1">
      <c r="B188" s="117"/>
      <c r="C188" s="217" t="s">
        <v>329</v>
      </c>
      <c r="D188" s="217" t="s">
        <v>165</v>
      </c>
      <c r="E188" s="218" t="s">
        <v>330</v>
      </c>
      <c r="F188" s="219" t="s">
        <v>331</v>
      </c>
      <c r="G188" s="220" t="s">
        <v>288</v>
      </c>
      <c r="H188" s="221">
        <v>1</v>
      </c>
      <c r="I188" s="7"/>
      <c r="J188" s="222">
        <f>ROUND(I188*H188,2)</f>
        <v>0</v>
      </c>
      <c r="K188" s="219" t="s">
        <v>2443</v>
      </c>
      <c r="L188" s="117"/>
      <c r="M188" s="223" t="s">
        <v>5</v>
      </c>
      <c r="N188" s="224" t="s">
        <v>41</v>
      </c>
      <c r="O188" s="118"/>
      <c r="P188" s="200">
        <f>O188*H188</f>
        <v>0</v>
      </c>
      <c r="Q188" s="200">
        <v>2.375E-2</v>
      </c>
      <c r="R188" s="200">
        <f>Q188*H188</f>
        <v>2.375E-2</v>
      </c>
      <c r="S188" s="200">
        <v>0</v>
      </c>
      <c r="T188" s="201">
        <f>S188*H188</f>
        <v>0</v>
      </c>
      <c r="AR188" s="104" t="s">
        <v>85</v>
      </c>
      <c r="AT188" s="104" t="s">
        <v>165</v>
      </c>
      <c r="AU188" s="104" t="s">
        <v>79</v>
      </c>
      <c r="AY188" s="104" t="s">
        <v>163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04" t="s">
        <v>75</v>
      </c>
      <c r="BK188" s="202">
        <f>ROUND(I188*H188,2)</f>
        <v>0</v>
      </c>
      <c r="BL188" s="104" t="s">
        <v>85</v>
      </c>
      <c r="BM188" s="104" t="s">
        <v>332</v>
      </c>
    </row>
    <row r="189" spans="2:65" s="239" customFormat="1">
      <c r="B189" s="238"/>
      <c r="D189" s="232" t="s">
        <v>171</v>
      </c>
      <c r="E189" s="240" t="s">
        <v>5</v>
      </c>
      <c r="F189" s="241" t="s">
        <v>333</v>
      </c>
      <c r="H189" s="242">
        <v>1</v>
      </c>
      <c r="L189" s="238"/>
      <c r="M189" s="337"/>
      <c r="N189" s="338"/>
      <c r="O189" s="338"/>
      <c r="P189" s="338"/>
      <c r="Q189" s="338"/>
      <c r="R189" s="338"/>
      <c r="S189" s="338"/>
      <c r="T189" s="339"/>
      <c r="AT189" s="240" t="s">
        <v>171</v>
      </c>
      <c r="AU189" s="240" t="s">
        <v>79</v>
      </c>
      <c r="AV189" s="239" t="s">
        <v>79</v>
      </c>
      <c r="AW189" s="239" t="s">
        <v>34</v>
      </c>
      <c r="AX189" s="239" t="s">
        <v>75</v>
      </c>
      <c r="AY189" s="240" t="s">
        <v>163</v>
      </c>
    </row>
    <row r="190" spans="2:65" s="116" customFormat="1" ht="25.5" customHeight="1">
      <c r="B190" s="117"/>
      <c r="C190" s="217" t="s">
        <v>334</v>
      </c>
      <c r="D190" s="217" t="s">
        <v>165</v>
      </c>
      <c r="E190" s="218" t="s">
        <v>335</v>
      </c>
      <c r="F190" s="219" t="s">
        <v>336</v>
      </c>
      <c r="G190" s="220" t="s">
        <v>288</v>
      </c>
      <c r="H190" s="221">
        <v>3</v>
      </c>
      <c r="I190" s="7"/>
      <c r="J190" s="222">
        <f>ROUND(I190*H190,2)</f>
        <v>0</v>
      </c>
      <c r="K190" s="219" t="s">
        <v>169</v>
      </c>
      <c r="L190" s="117"/>
      <c r="M190" s="223" t="s">
        <v>5</v>
      </c>
      <c r="N190" s="224" t="s">
        <v>41</v>
      </c>
      <c r="O190" s="118"/>
      <c r="P190" s="200">
        <f>O190*H190</f>
        <v>0</v>
      </c>
      <c r="Q190" s="200">
        <v>2.6280000000000001E-2</v>
      </c>
      <c r="R190" s="200">
        <f>Q190*H190</f>
        <v>7.8840000000000007E-2</v>
      </c>
      <c r="S190" s="200">
        <v>0</v>
      </c>
      <c r="T190" s="201">
        <f>S190*H190</f>
        <v>0</v>
      </c>
      <c r="AR190" s="104" t="s">
        <v>85</v>
      </c>
      <c r="AT190" s="104" t="s">
        <v>165</v>
      </c>
      <c r="AU190" s="104" t="s">
        <v>79</v>
      </c>
      <c r="AY190" s="104" t="s">
        <v>163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04" t="s">
        <v>75</v>
      </c>
      <c r="BK190" s="202">
        <f>ROUND(I190*H190,2)</f>
        <v>0</v>
      </c>
      <c r="BL190" s="104" t="s">
        <v>85</v>
      </c>
      <c r="BM190" s="104" t="s">
        <v>337</v>
      </c>
    </row>
    <row r="191" spans="2:65" s="239" customFormat="1">
      <c r="B191" s="238"/>
      <c r="D191" s="232" t="s">
        <v>171</v>
      </c>
      <c r="E191" s="240" t="s">
        <v>5</v>
      </c>
      <c r="F191" s="241" t="s">
        <v>338</v>
      </c>
      <c r="H191" s="242">
        <v>3</v>
      </c>
      <c r="L191" s="238"/>
      <c r="M191" s="337"/>
      <c r="N191" s="338"/>
      <c r="O191" s="338"/>
      <c r="P191" s="338"/>
      <c r="Q191" s="338"/>
      <c r="R191" s="338"/>
      <c r="S191" s="338"/>
      <c r="T191" s="339"/>
      <c r="AT191" s="240" t="s">
        <v>171</v>
      </c>
      <c r="AU191" s="240" t="s">
        <v>79</v>
      </c>
      <c r="AV191" s="239" t="s">
        <v>79</v>
      </c>
      <c r="AW191" s="239" t="s">
        <v>34</v>
      </c>
      <c r="AX191" s="239" t="s">
        <v>75</v>
      </c>
      <c r="AY191" s="240" t="s">
        <v>163</v>
      </c>
    </row>
    <row r="192" spans="2:65" s="116" customFormat="1" ht="25.5" customHeight="1">
      <c r="B192" s="117"/>
      <c r="C192" s="217" t="s">
        <v>339</v>
      </c>
      <c r="D192" s="217" t="s">
        <v>165</v>
      </c>
      <c r="E192" s="218" t="s">
        <v>340</v>
      </c>
      <c r="F192" s="219" t="s">
        <v>341</v>
      </c>
      <c r="G192" s="220" t="s">
        <v>168</v>
      </c>
      <c r="H192" s="221">
        <v>0.4</v>
      </c>
      <c r="I192" s="7"/>
      <c r="J192" s="222">
        <f>ROUND(I192*H192,2)</f>
        <v>0</v>
      </c>
      <c r="K192" s="219" t="s">
        <v>169</v>
      </c>
      <c r="L192" s="117"/>
      <c r="M192" s="223" t="s">
        <v>5</v>
      </c>
      <c r="N192" s="224" t="s">
        <v>41</v>
      </c>
      <c r="O192" s="118"/>
      <c r="P192" s="200">
        <f>O192*H192</f>
        <v>0</v>
      </c>
      <c r="Q192" s="200">
        <v>7.4270000000000003E-2</v>
      </c>
      <c r="R192" s="200">
        <f>Q192*H192</f>
        <v>2.9708000000000002E-2</v>
      </c>
      <c r="S192" s="200">
        <v>0</v>
      </c>
      <c r="T192" s="201">
        <f>S192*H192</f>
        <v>0</v>
      </c>
      <c r="AR192" s="104" t="s">
        <v>85</v>
      </c>
      <c r="AT192" s="104" t="s">
        <v>165</v>
      </c>
      <c r="AU192" s="104" t="s">
        <v>79</v>
      </c>
      <c r="AY192" s="104" t="s">
        <v>163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04" t="s">
        <v>75</v>
      </c>
      <c r="BK192" s="202">
        <f>ROUND(I192*H192,2)</f>
        <v>0</v>
      </c>
      <c r="BL192" s="104" t="s">
        <v>85</v>
      </c>
      <c r="BM192" s="104" t="s">
        <v>342</v>
      </c>
    </row>
    <row r="193" spans="2:65" s="231" customFormat="1">
      <c r="B193" s="230"/>
      <c r="D193" s="232" t="s">
        <v>171</v>
      </c>
      <c r="E193" s="233" t="s">
        <v>5</v>
      </c>
      <c r="F193" s="234" t="s">
        <v>343</v>
      </c>
      <c r="H193" s="233" t="s">
        <v>5</v>
      </c>
      <c r="L193" s="230"/>
      <c r="M193" s="235"/>
      <c r="N193" s="236"/>
      <c r="O193" s="236"/>
      <c r="P193" s="236"/>
      <c r="Q193" s="236"/>
      <c r="R193" s="236"/>
      <c r="S193" s="236"/>
      <c r="T193" s="237"/>
      <c r="AT193" s="233" t="s">
        <v>171</v>
      </c>
      <c r="AU193" s="233" t="s">
        <v>79</v>
      </c>
      <c r="AV193" s="231" t="s">
        <v>75</v>
      </c>
      <c r="AW193" s="231" t="s">
        <v>34</v>
      </c>
      <c r="AX193" s="231" t="s">
        <v>70</v>
      </c>
      <c r="AY193" s="233" t="s">
        <v>163</v>
      </c>
    </row>
    <row r="194" spans="2:65" s="239" customFormat="1">
      <c r="B194" s="238"/>
      <c r="D194" s="232" t="s">
        <v>171</v>
      </c>
      <c r="E194" s="240" t="s">
        <v>5</v>
      </c>
      <c r="F194" s="241" t="s">
        <v>344</v>
      </c>
      <c r="H194" s="242">
        <v>0.4</v>
      </c>
      <c r="L194" s="238"/>
      <c r="M194" s="337"/>
      <c r="N194" s="338"/>
      <c r="O194" s="338"/>
      <c r="P194" s="338"/>
      <c r="Q194" s="338"/>
      <c r="R194" s="338"/>
      <c r="S194" s="338"/>
      <c r="T194" s="339"/>
      <c r="AT194" s="240" t="s">
        <v>171</v>
      </c>
      <c r="AU194" s="240" t="s">
        <v>79</v>
      </c>
      <c r="AV194" s="239" t="s">
        <v>79</v>
      </c>
      <c r="AW194" s="239" t="s">
        <v>34</v>
      </c>
      <c r="AX194" s="239" t="s">
        <v>75</v>
      </c>
      <c r="AY194" s="240" t="s">
        <v>163</v>
      </c>
    </row>
    <row r="195" spans="2:65" s="116" customFormat="1" ht="25.5" customHeight="1">
      <c r="B195" s="117"/>
      <c r="C195" s="217" t="s">
        <v>345</v>
      </c>
      <c r="D195" s="217" t="s">
        <v>165</v>
      </c>
      <c r="E195" s="218" t="s">
        <v>346</v>
      </c>
      <c r="F195" s="219" t="s">
        <v>347</v>
      </c>
      <c r="G195" s="220" t="s">
        <v>168</v>
      </c>
      <c r="H195" s="221">
        <v>8.952</v>
      </c>
      <c r="I195" s="7"/>
      <c r="J195" s="222">
        <f>ROUND(I195*H195,2)</f>
        <v>0</v>
      </c>
      <c r="K195" s="219" t="s">
        <v>169</v>
      </c>
      <c r="L195" s="117"/>
      <c r="M195" s="223" t="s">
        <v>5</v>
      </c>
      <c r="N195" s="224" t="s">
        <v>41</v>
      </c>
      <c r="O195" s="118"/>
      <c r="P195" s="200">
        <f>O195*H195</f>
        <v>0</v>
      </c>
      <c r="Q195" s="200">
        <v>7.2969999999999993E-2</v>
      </c>
      <c r="R195" s="200">
        <f>Q195*H195</f>
        <v>0.65322743999999988</v>
      </c>
      <c r="S195" s="200">
        <v>0</v>
      </c>
      <c r="T195" s="201">
        <f>S195*H195</f>
        <v>0</v>
      </c>
      <c r="AR195" s="104" t="s">
        <v>85</v>
      </c>
      <c r="AT195" s="104" t="s">
        <v>165</v>
      </c>
      <c r="AU195" s="104" t="s">
        <v>79</v>
      </c>
      <c r="AY195" s="104" t="s">
        <v>163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04" t="s">
        <v>75</v>
      </c>
      <c r="BK195" s="202">
        <f>ROUND(I195*H195,2)</f>
        <v>0</v>
      </c>
      <c r="BL195" s="104" t="s">
        <v>85</v>
      </c>
      <c r="BM195" s="104" t="s">
        <v>348</v>
      </c>
    </row>
    <row r="196" spans="2:65" s="231" customFormat="1">
      <c r="B196" s="230"/>
      <c r="D196" s="232" t="s">
        <v>171</v>
      </c>
      <c r="E196" s="233" t="s">
        <v>5</v>
      </c>
      <c r="F196" s="234" t="s">
        <v>343</v>
      </c>
      <c r="H196" s="233" t="s">
        <v>5</v>
      </c>
      <c r="L196" s="230"/>
      <c r="M196" s="235"/>
      <c r="N196" s="236"/>
      <c r="O196" s="236"/>
      <c r="P196" s="236"/>
      <c r="Q196" s="236"/>
      <c r="R196" s="236"/>
      <c r="S196" s="236"/>
      <c r="T196" s="237"/>
      <c r="AT196" s="233" t="s">
        <v>171</v>
      </c>
      <c r="AU196" s="233" t="s">
        <v>79</v>
      </c>
      <c r="AV196" s="231" t="s">
        <v>75</v>
      </c>
      <c r="AW196" s="231" t="s">
        <v>34</v>
      </c>
      <c r="AX196" s="231" t="s">
        <v>70</v>
      </c>
      <c r="AY196" s="233" t="s">
        <v>163</v>
      </c>
    </row>
    <row r="197" spans="2:65" s="239" customFormat="1">
      <c r="B197" s="238"/>
      <c r="D197" s="232" t="s">
        <v>171</v>
      </c>
      <c r="E197" s="240" t="s">
        <v>5</v>
      </c>
      <c r="F197" s="241" t="s">
        <v>349</v>
      </c>
      <c r="H197" s="242">
        <v>8.952</v>
      </c>
      <c r="L197" s="238"/>
      <c r="M197" s="337"/>
      <c r="N197" s="338"/>
      <c r="O197" s="338"/>
      <c r="P197" s="338"/>
      <c r="Q197" s="338"/>
      <c r="R197" s="338"/>
      <c r="S197" s="338"/>
      <c r="T197" s="339"/>
      <c r="AT197" s="240" t="s">
        <v>171</v>
      </c>
      <c r="AU197" s="240" t="s">
        <v>79</v>
      </c>
      <c r="AV197" s="239" t="s">
        <v>79</v>
      </c>
      <c r="AW197" s="239" t="s">
        <v>34</v>
      </c>
      <c r="AX197" s="239" t="s">
        <v>75</v>
      </c>
      <c r="AY197" s="240" t="s">
        <v>163</v>
      </c>
    </row>
    <row r="198" spans="2:65" s="116" customFormat="1" ht="16.5" customHeight="1">
      <c r="B198" s="117"/>
      <c r="C198" s="217" t="s">
        <v>350</v>
      </c>
      <c r="D198" s="217" t="s">
        <v>165</v>
      </c>
      <c r="E198" s="218" t="s">
        <v>351</v>
      </c>
      <c r="F198" s="219" t="s">
        <v>352</v>
      </c>
      <c r="G198" s="220" t="s">
        <v>168</v>
      </c>
      <c r="H198" s="221">
        <v>0.63500000000000001</v>
      </c>
      <c r="I198" s="7"/>
      <c r="J198" s="222">
        <f>ROUND(I198*H198,2)</f>
        <v>0</v>
      </c>
      <c r="K198" s="219" t="s">
        <v>169</v>
      </c>
      <c r="L198" s="117"/>
      <c r="M198" s="223" t="s">
        <v>5</v>
      </c>
      <c r="N198" s="224" t="s">
        <v>41</v>
      </c>
      <c r="O198" s="118"/>
      <c r="P198" s="200">
        <f>O198*H198</f>
        <v>0</v>
      </c>
      <c r="Q198" s="200">
        <v>5.1679999999999997E-2</v>
      </c>
      <c r="R198" s="200">
        <f>Q198*H198</f>
        <v>3.28168E-2</v>
      </c>
      <c r="S198" s="200">
        <v>0</v>
      </c>
      <c r="T198" s="201">
        <f>S198*H198</f>
        <v>0</v>
      </c>
      <c r="AR198" s="104" t="s">
        <v>85</v>
      </c>
      <c r="AT198" s="104" t="s">
        <v>165</v>
      </c>
      <c r="AU198" s="104" t="s">
        <v>79</v>
      </c>
      <c r="AY198" s="104" t="s">
        <v>163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104" t="s">
        <v>75</v>
      </c>
      <c r="BK198" s="202">
        <f>ROUND(I198*H198,2)</f>
        <v>0</v>
      </c>
      <c r="BL198" s="104" t="s">
        <v>85</v>
      </c>
      <c r="BM198" s="104" t="s">
        <v>353</v>
      </c>
    </row>
    <row r="199" spans="2:65" s="231" customFormat="1">
      <c r="B199" s="230"/>
      <c r="D199" s="232" t="s">
        <v>171</v>
      </c>
      <c r="E199" s="233" t="s">
        <v>5</v>
      </c>
      <c r="F199" s="234" t="s">
        <v>343</v>
      </c>
      <c r="H199" s="233" t="s">
        <v>5</v>
      </c>
      <c r="L199" s="230"/>
      <c r="M199" s="235"/>
      <c r="N199" s="236"/>
      <c r="O199" s="236"/>
      <c r="P199" s="236"/>
      <c r="Q199" s="236"/>
      <c r="R199" s="236"/>
      <c r="S199" s="236"/>
      <c r="T199" s="237"/>
      <c r="AT199" s="233" t="s">
        <v>171</v>
      </c>
      <c r="AU199" s="233" t="s">
        <v>79</v>
      </c>
      <c r="AV199" s="231" t="s">
        <v>75</v>
      </c>
      <c r="AW199" s="231" t="s">
        <v>34</v>
      </c>
      <c r="AX199" s="231" t="s">
        <v>70</v>
      </c>
      <c r="AY199" s="233" t="s">
        <v>163</v>
      </c>
    </row>
    <row r="200" spans="2:65" s="231" customFormat="1">
      <c r="B200" s="230"/>
      <c r="D200" s="232" t="s">
        <v>171</v>
      </c>
      <c r="E200" s="233" t="s">
        <v>5</v>
      </c>
      <c r="F200" s="234" t="s">
        <v>354</v>
      </c>
      <c r="H200" s="233" t="s">
        <v>5</v>
      </c>
      <c r="L200" s="230"/>
      <c r="M200" s="235"/>
      <c r="N200" s="236"/>
      <c r="O200" s="236"/>
      <c r="P200" s="236"/>
      <c r="Q200" s="236"/>
      <c r="R200" s="236"/>
      <c r="S200" s="236"/>
      <c r="T200" s="237"/>
      <c r="AT200" s="233" t="s">
        <v>171</v>
      </c>
      <c r="AU200" s="233" t="s">
        <v>79</v>
      </c>
      <c r="AV200" s="231" t="s">
        <v>75</v>
      </c>
      <c r="AW200" s="231" t="s">
        <v>34</v>
      </c>
      <c r="AX200" s="231" t="s">
        <v>70</v>
      </c>
      <c r="AY200" s="233" t="s">
        <v>163</v>
      </c>
    </row>
    <row r="201" spans="2:65" s="239" customFormat="1">
      <c r="B201" s="238"/>
      <c r="D201" s="232" t="s">
        <v>171</v>
      </c>
      <c r="E201" s="240" t="s">
        <v>5</v>
      </c>
      <c r="F201" s="241" t="s">
        <v>355</v>
      </c>
      <c r="H201" s="242">
        <v>0.63500000000000001</v>
      </c>
      <c r="L201" s="238"/>
      <c r="M201" s="337"/>
      <c r="N201" s="338"/>
      <c r="O201" s="338"/>
      <c r="P201" s="338"/>
      <c r="Q201" s="338"/>
      <c r="R201" s="338"/>
      <c r="S201" s="338"/>
      <c r="T201" s="339"/>
      <c r="AT201" s="240" t="s">
        <v>171</v>
      </c>
      <c r="AU201" s="240" t="s">
        <v>79</v>
      </c>
      <c r="AV201" s="239" t="s">
        <v>79</v>
      </c>
      <c r="AW201" s="239" t="s">
        <v>34</v>
      </c>
      <c r="AX201" s="239" t="s">
        <v>75</v>
      </c>
      <c r="AY201" s="240" t="s">
        <v>163</v>
      </c>
    </row>
    <row r="202" spans="2:65" s="116" customFormat="1" ht="16.5" customHeight="1">
      <c r="B202" s="117"/>
      <c r="C202" s="217" t="s">
        <v>356</v>
      </c>
      <c r="D202" s="217" t="s">
        <v>165</v>
      </c>
      <c r="E202" s="218" t="s">
        <v>357</v>
      </c>
      <c r="F202" s="219" t="s">
        <v>358</v>
      </c>
      <c r="G202" s="220" t="s">
        <v>168</v>
      </c>
      <c r="H202" s="221">
        <v>23.81</v>
      </c>
      <c r="I202" s="7"/>
      <c r="J202" s="222">
        <f>ROUND(I202*H202,2)</f>
        <v>0</v>
      </c>
      <c r="K202" s="219" t="s">
        <v>169</v>
      </c>
      <c r="L202" s="117"/>
      <c r="M202" s="223" t="s">
        <v>5</v>
      </c>
      <c r="N202" s="224" t="s">
        <v>41</v>
      </c>
      <c r="O202" s="118"/>
      <c r="P202" s="200">
        <f>O202*H202</f>
        <v>0</v>
      </c>
      <c r="Q202" s="200">
        <v>6.9169999999999995E-2</v>
      </c>
      <c r="R202" s="200">
        <f>Q202*H202</f>
        <v>1.6469376999999998</v>
      </c>
      <c r="S202" s="200">
        <v>0</v>
      </c>
      <c r="T202" s="201">
        <f>S202*H202</f>
        <v>0</v>
      </c>
      <c r="AR202" s="104" t="s">
        <v>85</v>
      </c>
      <c r="AT202" s="104" t="s">
        <v>165</v>
      </c>
      <c r="AU202" s="104" t="s">
        <v>79</v>
      </c>
      <c r="AY202" s="104" t="s">
        <v>163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04" t="s">
        <v>75</v>
      </c>
      <c r="BK202" s="202">
        <f>ROUND(I202*H202,2)</f>
        <v>0</v>
      </c>
      <c r="BL202" s="104" t="s">
        <v>85</v>
      </c>
      <c r="BM202" s="104" t="s">
        <v>359</v>
      </c>
    </row>
    <row r="203" spans="2:65" s="231" customFormat="1">
      <c r="B203" s="230"/>
      <c r="D203" s="232" t="s">
        <v>171</v>
      </c>
      <c r="E203" s="233" t="s">
        <v>5</v>
      </c>
      <c r="F203" s="234" t="s">
        <v>360</v>
      </c>
      <c r="H203" s="233" t="s">
        <v>5</v>
      </c>
      <c r="L203" s="230"/>
      <c r="M203" s="235"/>
      <c r="N203" s="236"/>
      <c r="O203" s="236"/>
      <c r="P203" s="236"/>
      <c r="Q203" s="236"/>
      <c r="R203" s="236"/>
      <c r="S203" s="236"/>
      <c r="T203" s="237"/>
      <c r="AT203" s="233" t="s">
        <v>171</v>
      </c>
      <c r="AU203" s="233" t="s">
        <v>79</v>
      </c>
      <c r="AV203" s="231" t="s">
        <v>75</v>
      </c>
      <c r="AW203" s="231" t="s">
        <v>34</v>
      </c>
      <c r="AX203" s="231" t="s">
        <v>70</v>
      </c>
      <c r="AY203" s="233" t="s">
        <v>163</v>
      </c>
    </row>
    <row r="204" spans="2:65" s="239" customFormat="1">
      <c r="B204" s="238"/>
      <c r="D204" s="232" t="s">
        <v>171</v>
      </c>
      <c r="E204" s="240" t="s">
        <v>5</v>
      </c>
      <c r="F204" s="241" t="s">
        <v>361</v>
      </c>
      <c r="H204" s="242">
        <v>27.158999999999999</v>
      </c>
      <c r="L204" s="238"/>
      <c r="M204" s="337"/>
      <c r="N204" s="338"/>
      <c r="O204" s="338"/>
      <c r="P204" s="338"/>
      <c r="Q204" s="338"/>
      <c r="R204" s="338"/>
      <c r="S204" s="338"/>
      <c r="T204" s="339"/>
      <c r="AT204" s="240" t="s">
        <v>171</v>
      </c>
      <c r="AU204" s="240" t="s">
        <v>79</v>
      </c>
      <c r="AV204" s="239" t="s">
        <v>79</v>
      </c>
      <c r="AW204" s="239" t="s">
        <v>34</v>
      </c>
      <c r="AX204" s="239" t="s">
        <v>70</v>
      </c>
      <c r="AY204" s="240" t="s">
        <v>163</v>
      </c>
    </row>
    <row r="205" spans="2:65" s="239" customFormat="1">
      <c r="B205" s="238"/>
      <c r="D205" s="232" t="s">
        <v>171</v>
      </c>
      <c r="E205" s="240" t="s">
        <v>5</v>
      </c>
      <c r="F205" s="241" t="s">
        <v>362</v>
      </c>
      <c r="H205" s="242">
        <v>-3.3490000000000002</v>
      </c>
      <c r="L205" s="238"/>
      <c r="M205" s="337"/>
      <c r="N205" s="338"/>
      <c r="O205" s="338"/>
      <c r="P205" s="338"/>
      <c r="Q205" s="338"/>
      <c r="R205" s="338"/>
      <c r="S205" s="338"/>
      <c r="T205" s="339"/>
      <c r="AT205" s="240" t="s">
        <v>171</v>
      </c>
      <c r="AU205" s="240" t="s">
        <v>79</v>
      </c>
      <c r="AV205" s="239" t="s">
        <v>79</v>
      </c>
      <c r="AW205" s="239" t="s">
        <v>34</v>
      </c>
      <c r="AX205" s="239" t="s">
        <v>70</v>
      </c>
      <c r="AY205" s="240" t="s">
        <v>163</v>
      </c>
    </row>
    <row r="206" spans="2:65" s="341" customFormat="1">
      <c r="B206" s="340"/>
      <c r="D206" s="232" t="s">
        <v>171</v>
      </c>
      <c r="E206" s="342" t="s">
        <v>5</v>
      </c>
      <c r="F206" s="343" t="s">
        <v>194</v>
      </c>
      <c r="H206" s="344">
        <v>23.81</v>
      </c>
      <c r="L206" s="340"/>
      <c r="M206" s="345"/>
      <c r="N206" s="346"/>
      <c r="O206" s="346"/>
      <c r="P206" s="346"/>
      <c r="Q206" s="346"/>
      <c r="R206" s="346"/>
      <c r="S206" s="346"/>
      <c r="T206" s="347"/>
      <c r="AT206" s="342" t="s">
        <v>171</v>
      </c>
      <c r="AU206" s="342" t="s">
        <v>79</v>
      </c>
      <c r="AV206" s="341" t="s">
        <v>85</v>
      </c>
      <c r="AW206" s="341" t="s">
        <v>34</v>
      </c>
      <c r="AX206" s="341" t="s">
        <v>75</v>
      </c>
      <c r="AY206" s="342" t="s">
        <v>163</v>
      </c>
    </row>
    <row r="207" spans="2:65" s="116" customFormat="1" ht="16.5" customHeight="1">
      <c r="B207" s="117"/>
      <c r="C207" s="217" t="s">
        <v>363</v>
      </c>
      <c r="D207" s="217" t="s">
        <v>165</v>
      </c>
      <c r="E207" s="218" t="s">
        <v>364</v>
      </c>
      <c r="F207" s="219" t="s">
        <v>365</v>
      </c>
      <c r="G207" s="220" t="s">
        <v>168</v>
      </c>
      <c r="H207" s="221">
        <v>83.019000000000005</v>
      </c>
      <c r="I207" s="7"/>
      <c r="J207" s="222">
        <f>ROUND(I207*H207,2)</f>
        <v>0</v>
      </c>
      <c r="K207" s="219" t="s">
        <v>169</v>
      </c>
      <c r="L207" s="117"/>
      <c r="M207" s="223" t="s">
        <v>5</v>
      </c>
      <c r="N207" s="224" t="s">
        <v>41</v>
      </c>
      <c r="O207" s="118"/>
      <c r="P207" s="200">
        <f>O207*H207</f>
        <v>0</v>
      </c>
      <c r="Q207" s="200">
        <v>0.10324999999999999</v>
      </c>
      <c r="R207" s="200">
        <f>Q207*H207</f>
        <v>8.5717117500000004</v>
      </c>
      <c r="S207" s="200">
        <v>0</v>
      </c>
      <c r="T207" s="201">
        <f>S207*H207</f>
        <v>0</v>
      </c>
      <c r="AR207" s="104" t="s">
        <v>85</v>
      </c>
      <c r="AT207" s="104" t="s">
        <v>165</v>
      </c>
      <c r="AU207" s="104" t="s">
        <v>79</v>
      </c>
      <c r="AY207" s="104" t="s">
        <v>163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104" t="s">
        <v>75</v>
      </c>
      <c r="BK207" s="202">
        <f>ROUND(I207*H207,2)</f>
        <v>0</v>
      </c>
      <c r="BL207" s="104" t="s">
        <v>85</v>
      </c>
      <c r="BM207" s="104" t="s">
        <v>366</v>
      </c>
    </row>
    <row r="208" spans="2:65" s="231" customFormat="1">
      <c r="B208" s="230"/>
      <c r="D208" s="232" t="s">
        <v>171</v>
      </c>
      <c r="E208" s="233" t="s">
        <v>5</v>
      </c>
      <c r="F208" s="234" t="s">
        <v>360</v>
      </c>
      <c r="H208" s="233" t="s">
        <v>5</v>
      </c>
      <c r="L208" s="230"/>
      <c r="M208" s="235"/>
      <c r="N208" s="236"/>
      <c r="O208" s="236"/>
      <c r="P208" s="236"/>
      <c r="Q208" s="236"/>
      <c r="R208" s="236"/>
      <c r="S208" s="236"/>
      <c r="T208" s="237"/>
      <c r="AT208" s="233" t="s">
        <v>171</v>
      </c>
      <c r="AU208" s="233" t="s">
        <v>79</v>
      </c>
      <c r="AV208" s="231" t="s">
        <v>75</v>
      </c>
      <c r="AW208" s="231" t="s">
        <v>34</v>
      </c>
      <c r="AX208" s="231" t="s">
        <v>70</v>
      </c>
      <c r="AY208" s="233" t="s">
        <v>163</v>
      </c>
    </row>
    <row r="209" spans="2:65" s="239" customFormat="1">
      <c r="B209" s="238"/>
      <c r="D209" s="232" t="s">
        <v>171</v>
      </c>
      <c r="E209" s="240" t="s">
        <v>5</v>
      </c>
      <c r="F209" s="241" t="s">
        <v>367</v>
      </c>
      <c r="H209" s="242">
        <v>91.884</v>
      </c>
      <c r="L209" s="238"/>
      <c r="M209" s="337"/>
      <c r="N209" s="338"/>
      <c r="O209" s="338"/>
      <c r="P209" s="338"/>
      <c r="Q209" s="338"/>
      <c r="R209" s="338"/>
      <c r="S209" s="338"/>
      <c r="T209" s="339"/>
      <c r="AT209" s="240" t="s">
        <v>171</v>
      </c>
      <c r="AU209" s="240" t="s">
        <v>79</v>
      </c>
      <c r="AV209" s="239" t="s">
        <v>79</v>
      </c>
      <c r="AW209" s="239" t="s">
        <v>34</v>
      </c>
      <c r="AX209" s="239" t="s">
        <v>70</v>
      </c>
      <c r="AY209" s="240" t="s">
        <v>163</v>
      </c>
    </row>
    <row r="210" spans="2:65" s="239" customFormat="1">
      <c r="B210" s="238"/>
      <c r="D210" s="232" t="s">
        <v>171</v>
      </c>
      <c r="E210" s="240" t="s">
        <v>5</v>
      </c>
      <c r="F210" s="241" t="s">
        <v>368</v>
      </c>
      <c r="H210" s="242">
        <v>-8.8650000000000002</v>
      </c>
      <c r="L210" s="238"/>
      <c r="M210" s="337"/>
      <c r="N210" s="338"/>
      <c r="O210" s="338"/>
      <c r="P210" s="338"/>
      <c r="Q210" s="338"/>
      <c r="R210" s="338"/>
      <c r="S210" s="338"/>
      <c r="T210" s="339"/>
      <c r="AT210" s="240" t="s">
        <v>171</v>
      </c>
      <c r="AU210" s="240" t="s">
        <v>79</v>
      </c>
      <c r="AV210" s="239" t="s">
        <v>79</v>
      </c>
      <c r="AW210" s="239" t="s">
        <v>34</v>
      </c>
      <c r="AX210" s="239" t="s">
        <v>70</v>
      </c>
      <c r="AY210" s="240" t="s">
        <v>163</v>
      </c>
    </row>
    <row r="211" spans="2:65" s="341" customFormat="1">
      <c r="B211" s="340"/>
      <c r="D211" s="232" t="s">
        <v>171</v>
      </c>
      <c r="E211" s="342" t="s">
        <v>5</v>
      </c>
      <c r="F211" s="343" t="s">
        <v>194</v>
      </c>
      <c r="H211" s="344">
        <v>83.019000000000005</v>
      </c>
      <c r="L211" s="340"/>
      <c r="M211" s="345"/>
      <c r="N211" s="346"/>
      <c r="O211" s="346"/>
      <c r="P211" s="346"/>
      <c r="Q211" s="346"/>
      <c r="R211" s="346"/>
      <c r="S211" s="346"/>
      <c r="T211" s="347"/>
      <c r="AT211" s="342" t="s">
        <v>171</v>
      </c>
      <c r="AU211" s="342" t="s">
        <v>79</v>
      </c>
      <c r="AV211" s="341" t="s">
        <v>85</v>
      </c>
      <c r="AW211" s="341" t="s">
        <v>34</v>
      </c>
      <c r="AX211" s="341" t="s">
        <v>75</v>
      </c>
      <c r="AY211" s="342" t="s">
        <v>163</v>
      </c>
    </row>
    <row r="212" spans="2:65" s="116" customFormat="1" ht="16.5" customHeight="1">
      <c r="B212" s="117"/>
      <c r="C212" s="217" t="s">
        <v>369</v>
      </c>
      <c r="D212" s="217" t="s">
        <v>165</v>
      </c>
      <c r="E212" s="218" t="s">
        <v>370</v>
      </c>
      <c r="F212" s="219" t="s">
        <v>371</v>
      </c>
      <c r="G212" s="220" t="s">
        <v>372</v>
      </c>
      <c r="H212" s="221">
        <v>48</v>
      </c>
      <c r="I212" s="7"/>
      <c r="J212" s="222">
        <f>ROUND(I212*H212,2)</f>
        <v>0</v>
      </c>
      <c r="K212" s="219" t="s">
        <v>169</v>
      </c>
      <c r="L212" s="117"/>
      <c r="M212" s="223" t="s">
        <v>5</v>
      </c>
      <c r="N212" s="224" t="s">
        <v>41</v>
      </c>
      <c r="O212" s="118"/>
      <c r="P212" s="200">
        <f>O212*H212</f>
        <v>0</v>
      </c>
      <c r="Q212" s="200">
        <v>1.2E-4</v>
      </c>
      <c r="R212" s="200">
        <f>Q212*H212</f>
        <v>5.7600000000000004E-3</v>
      </c>
      <c r="S212" s="200">
        <v>0</v>
      </c>
      <c r="T212" s="201">
        <f>S212*H212</f>
        <v>0</v>
      </c>
      <c r="AR212" s="104" t="s">
        <v>85</v>
      </c>
      <c r="AT212" s="104" t="s">
        <v>165</v>
      </c>
      <c r="AU212" s="104" t="s">
        <v>79</v>
      </c>
      <c r="AY212" s="104" t="s">
        <v>163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04" t="s">
        <v>75</v>
      </c>
      <c r="BK212" s="202">
        <f>ROUND(I212*H212,2)</f>
        <v>0</v>
      </c>
      <c r="BL212" s="104" t="s">
        <v>85</v>
      </c>
      <c r="BM212" s="104" t="s">
        <v>373</v>
      </c>
    </row>
    <row r="213" spans="2:65" s="231" customFormat="1">
      <c r="B213" s="230"/>
      <c r="D213" s="232" t="s">
        <v>171</v>
      </c>
      <c r="E213" s="233" t="s">
        <v>5</v>
      </c>
      <c r="F213" s="234" t="s">
        <v>343</v>
      </c>
      <c r="H213" s="233" t="s">
        <v>5</v>
      </c>
      <c r="L213" s="230"/>
      <c r="M213" s="235"/>
      <c r="N213" s="236"/>
      <c r="O213" s="236"/>
      <c r="P213" s="236"/>
      <c r="Q213" s="236"/>
      <c r="R213" s="236"/>
      <c r="S213" s="236"/>
      <c r="T213" s="237"/>
      <c r="AT213" s="233" t="s">
        <v>171</v>
      </c>
      <c r="AU213" s="233" t="s">
        <v>79</v>
      </c>
      <c r="AV213" s="231" t="s">
        <v>75</v>
      </c>
      <c r="AW213" s="231" t="s">
        <v>34</v>
      </c>
      <c r="AX213" s="231" t="s">
        <v>70</v>
      </c>
      <c r="AY213" s="233" t="s">
        <v>163</v>
      </c>
    </row>
    <row r="214" spans="2:65" s="239" customFormat="1">
      <c r="B214" s="238"/>
      <c r="D214" s="232" t="s">
        <v>171</v>
      </c>
      <c r="E214" s="240" t="s">
        <v>5</v>
      </c>
      <c r="F214" s="241" t="s">
        <v>374</v>
      </c>
      <c r="H214" s="242">
        <v>48</v>
      </c>
      <c r="L214" s="238"/>
      <c r="M214" s="337"/>
      <c r="N214" s="338"/>
      <c r="O214" s="338"/>
      <c r="P214" s="338"/>
      <c r="Q214" s="338"/>
      <c r="R214" s="338"/>
      <c r="S214" s="338"/>
      <c r="T214" s="339"/>
      <c r="AT214" s="240" t="s">
        <v>171</v>
      </c>
      <c r="AU214" s="240" t="s">
        <v>79</v>
      </c>
      <c r="AV214" s="239" t="s">
        <v>79</v>
      </c>
      <c r="AW214" s="239" t="s">
        <v>34</v>
      </c>
      <c r="AX214" s="239" t="s">
        <v>75</v>
      </c>
      <c r="AY214" s="240" t="s">
        <v>163</v>
      </c>
    </row>
    <row r="215" spans="2:65" s="116" customFormat="1" ht="16.5" customHeight="1">
      <c r="B215" s="117"/>
      <c r="C215" s="217" t="s">
        <v>375</v>
      </c>
      <c r="D215" s="217" t="s">
        <v>165</v>
      </c>
      <c r="E215" s="218" t="s">
        <v>376</v>
      </c>
      <c r="F215" s="219" t="s">
        <v>377</v>
      </c>
      <c r="G215" s="220" t="s">
        <v>168</v>
      </c>
      <c r="H215" s="221">
        <v>5.05</v>
      </c>
      <c r="I215" s="7"/>
      <c r="J215" s="222">
        <f>ROUND(I215*H215,2)</f>
        <v>0</v>
      </c>
      <c r="K215" s="219" t="s">
        <v>169</v>
      </c>
      <c r="L215" s="117"/>
      <c r="M215" s="223" t="s">
        <v>5</v>
      </c>
      <c r="N215" s="224" t="s">
        <v>41</v>
      </c>
      <c r="O215" s="118"/>
      <c r="P215" s="200">
        <f>O215*H215</f>
        <v>0</v>
      </c>
      <c r="Q215" s="200">
        <v>8.4100000000000008E-3</v>
      </c>
      <c r="R215" s="200">
        <f>Q215*H215</f>
        <v>4.2470500000000001E-2</v>
      </c>
      <c r="S215" s="200">
        <v>0</v>
      </c>
      <c r="T215" s="201">
        <f>S215*H215</f>
        <v>0</v>
      </c>
      <c r="AR215" s="104" t="s">
        <v>85</v>
      </c>
      <c r="AT215" s="104" t="s">
        <v>165</v>
      </c>
      <c r="AU215" s="104" t="s">
        <v>79</v>
      </c>
      <c r="AY215" s="104" t="s">
        <v>163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104" t="s">
        <v>75</v>
      </c>
      <c r="BK215" s="202">
        <f>ROUND(I215*H215,2)</f>
        <v>0</v>
      </c>
      <c r="BL215" s="104" t="s">
        <v>85</v>
      </c>
      <c r="BM215" s="104" t="s">
        <v>378</v>
      </c>
    </row>
    <row r="216" spans="2:65" s="231" customFormat="1">
      <c r="B216" s="230"/>
      <c r="D216" s="232" t="s">
        <v>171</v>
      </c>
      <c r="E216" s="233" t="s">
        <v>5</v>
      </c>
      <c r="F216" s="234" t="s">
        <v>379</v>
      </c>
      <c r="H216" s="233" t="s">
        <v>5</v>
      </c>
      <c r="L216" s="230"/>
      <c r="M216" s="235"/>
      <c r="N216" s="236"/>
      <c r="O216" s="236"/>
      <c r="P216" s="236"/>
      <c r="Q216" s="236"/>
      <c r="R216" s="236"/>
      <c r="S216" s="236"/>
      <c r="T216" s="237"/>
      <c r="AT216" s="233" t="s">
        <v>171</v>
      </c>
      <c r="AU216" s="233" t="s">
        <v>79</v>
      </c>
      <c r="AV216" s="231" t="s">
        <v>75</v>
      </c>
      <c r="AW216" s="231" t="s">
        <v>34</v>
      </c>
      <c r="AX216" s="231" t="s">
        <v>70</v>
      </c>
      <c r="AY216" s="233" t="s">
        <v>163</v>
      </c>
    </row>
    <row r="217" spans="2:65" s="239" customFormat="1">
      <c r="B217" s="238"/>
      <c r="D217" s="232" t="s">
        <v>171</v>
      </c>
      <c r="E217" s="240" t="s">
        <v>5</v>
      </c>
      <c r="F217" s="241" t="s">
        <v>380</v>
      </c>
      <c r="H217" s="242">
        <v>1.6</v>
      </c>
      <c r="L217" s="238"/>
      <c r="M217" s="337"/>
      <c r="N217" s="338"/>
      <c r="O217" s="338"/>
      <c r="P217" s="338"/>
      <c r="Q217" s="338"/>
      <c r="R217" s="338"/>
      <c r="S217" s="338"/>
      <c r="T217" s="339"/>
      <c r="AT217" s="240" t="s">
        <v>171</v>
      </c>
      <c r="AU217" s="240" t="s">
        <v>79</v>
      </c>
      <c r="AV217" s="239" t="s">
        <v>79</v>
      </c>
      <c r="AW217" s="239" t="s">
        <v>34</v>
      </c>
      <c r="AX217" s="239" t="s">
        <v>70</v>
      </c>
      <c r="AY217" s="240" t="s">
        <v>163</v>
      </c>
    </row>
    <row r="218" spans="2:65" s="239" customFormat="1">
      <c r="B218" s="238"/>
      <c r="D218" s="232" t="s">
        <v>171</v>
      </c>
      <c r="E218" s="240" t="s">
        <v>5</v>
      </c>
      <c r="F218" s="241" t="s">
        <v>381</v>
      </c>
      <c r="H218" s="242">
        <v>3.45</v>
      </c>
      <c r="L218" s="238"/>
      <c r="M218" s="337"/>
      <c r="N218" s="338"/>
      <c r="O218" s="338"/>
      <c r="P218" s="338"/>
      <c r="Q218" s="338"/>
      <c r="R218" s="338"/>
      <c r="S218" s="338"/>
      <c r="T218" s="339"/>
      <c r="AT218" s="240" t="s">
        <v>171</v>
      </c>
      <c r="AU218" s="240" t="s">
        <v>79</v>
      </c>
      <c r="AV218" s="239" t="s">
        <v>79</v>
      </c>
      <c r="AW218" s="239" t="s">
        <v>34</v>
      </c>
      <c r="AX218" s="239" t="s">
        <v>70</v>
      </c>
      <c r="AY218" s="240" t="s">
        <v>163</v>
      </c>
    </row>
    <row r="219" spans="2:65" s="341" customFormat="1">
      <c r="B219" s="340"/>
      <c r="D219" s="232" t="s">
        <v>171</v>
      </c>
      <c r="E219" s="342" t="s">
        <v>5</v>
      </c>
      <c r="F219" s="343" t="s">
        <v>194</v>
      </c>
      <c r="H219" s="344">
        <v>5.05</v>
      </c>
      <c r="L219" s="340"/>
      <c r="M219" s="345"/>
      <c r="N219" s="346"/>
      <c r="O219" s="346"/>
      <c r="P219" s="346"/>
      <c r="Q219" s="346"/>
      <c r="R219" s="346"/>
      <c r="S219" s="346"/>
      <c r="T219" s="347"/>
      <c r="AT219" s="342" t="s">
        <v>171</v>
      </c>
      <c r="AU219" s="342" t="s">
        <v>79</v>
      </c>
      <c r="AV219" s="341" t="s">
        <v>85</v>
      </c>
      <c r="AW219" s="341" t="s">
        <v>34</v>
      </c>
      <c r="AX219" s="341" t="s">
        <v>75</v>
      </c>
      <c r="AY219" s="342" t="s">
        <v>163</v>
      </c>
    </row>
    <row r="220" spans="2:65" s="116" customFormat="1" ht="16.5" customHeight="1">
      <c r="B220" s="117"/>
      <c r="C220" s="217" t="s">
        <v>382</v>
      </c>
      <c r="D220" s="217" t="s">
        <v>165</v>
      </c>
      <c r="E220" s="218" t="s">
        <v>383</v>
      </c>
      <c r="F220" s="219" t="s">
        <v>384</v>
      </c>
      <c r="G220" s="220" t="s">
        <v>182</v>
      </c>
      <c r="H220" s="221">
        <v>1</v>
      </c>
      <c r="I220" s="7"/>
      <c r="J220" s="222">
        <f>ROUND(I220*H220,2)</f>
        <v>0</v>
      </c>
      <c r="K220" s="219" t="s">
        <v>2443</v>
      </c>
      <c r="L220" s="117"/>
      <c r="M220" s="223" t="s">
        <v>5</v>
      </c>
      <c r="N220" s="224" t="s">
        <v>41</v>
      </c>
      <c r="O220" s="118"/>
      <c r="P220" s="200">
        <f>O220*H220</f>
        <v>0</v>
      </c>
      <c r="Q220" s="200">
        <v>2.5960999999999999</v>
      </c>
      <c r="R220" s="200">
        <f>Q220*H220</f>
        <v>2.5960999999999999</v>
      </c>
      <c r="S220" s="200">
        <v>0</v>
      </c>
      <c r="T220" s="201">
        <f>S220*H220</f>
        <v>0</v>
      </c>
      <c r="AR220" s="104" t="s">
        <v>85</v>
      </c>
      <c r="AT220" s="104" t="s">
        <v>165</v>
      </c>
      <c r="AU220" s="104" t="s">
        <v>79</v>
      </c>
      <c r="AY220" s="104" t="s">
        <v>163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104" t="s">
        <v>75</v>
      </c>
      <c r="BK220" s="202">
        <f>ROUND(I220*H220,2)</f>
        <v>0</v>
      </c>
      <c r="BL220" s="104" t="s">
        <v>85</v>
      </c>
      <c r="BM220" s="104" t="s">
        <v>385</v>
      </c>
    </row>
    <row r="221" spans="2:65" s="231" customFormat="1">
      <c r="B221" s="230"/>
      <c r="D221" s="232" t="s">
        <v>171</v>
      </c>
      <c r="E221" s="233" t="s">
        <v>5</v>
      </c>
      <c r="F221" s="234" t="s">
        <v>386</v>
      </c>
      <c r="H221" s="233" t="s">
        <v>5</v>
      </c>
      <c r="L221" s="230"/>
      <c r="M221" s="235"/>
      <c r="N221" s="236"/>
      <c r="O221" s="236"/>
      <c r="P221" s="236"/>
      <c r="Q221" s="236"/>
      <c r="R221" s="236"/>
      <c r="S221" s="236"/>
      <c r="T221" s="237"/>
      <c r="AT221" s="233" t="s">
        <v>171</v>
      </c>
      <c r="AU221" s="233" t="s">
        <v>79</v>
      </c>
      <c r="AV221" s="231" t="s">
        <v>75</v>
      </c>
      <c r="AW221" s="231" t="s">
        <v>34</v>
      </c>
      <c r="AX221" s="231" t="s">
        <v>70</v>
      </c>
      <c r="AY221" s="233" t="s">
        <v>163</v>
      </c>
    </row>
    <row r="222" spans="2:65" s="239" customFormat="1">
      <c r="B222" s="238"/>
      <c r="D222" s="232" t="s">
        <v>171</v>
      </c>
      <c r="E222" s="240" t="s">
        <v>5</v>
      </c>
      <c r="F222" s="241" t="s">
        <v>75</v>
      </c>
      <c r="H222" s="242">
        <v>1</v>
      </c>
      <c r="L222" s="238"/>
      <c r="M222" s="337"/>
      <c r="N222" s="338"/>
      <c r="O222" s="338"/>
      <c r="P222" s="338"/>
      <c r="Q222" s="338"/>
      <c r="R222" s="338"/>
      <c r="S222" s="338"/>
      <c r="T222" s="339"/>
      <c r="AT222" s="240" t="s">
        <v>171</v>
      </c>
      <c r="AU222" s="240" t="s">
        <v>79</v>
      </c>
      <c r="AV222" s="239" t="s">
        <v>79</v>
      </c>
      <c r="AW222" s="239" t="s">
        <v>34</v>
      </c>
      <c r="AX222" s="239" t="s">
        <v>75</v>
      </c>
      <c r="AY222" s="240" t="s">
        <v>163</v>
      </c>
    </row>
    <row r="223" spans="2:65" s="205" customFormat="1" ht="29.85" customHeight="1">
      <c r="B223" s="204"/>
      <c r="D223" s="206" t="s">
        <v>69</v>
      </c>
      <c r="E223" s="215" t="s">
        <v>85</v>
      </c>
      <c r="F223" s="215" t="s">
        <v>387</v>
      </c>
      <c r="J223" s="216">
        <f>BK223</f>
        <v>0</v>
      </c>
      <c r="L223" s="204"/>
      <c r="M223" s="209"/>
      <c r="N223" s="210"/>
      <c r="O223" s="210"/>
      <c r="P223" s="211">
        <f>SUM(P224:P230)</f>
        <v>0</v>
      </c>
      <c r="Q223" s="210"/>
      <c r="R223" s="211">
        <f>SUM(R224:R230)</f>
        <v>1.0261899999999999</v>
      </c>
      <c r="S223" s="210"/>
      <c r="T223" s="212">
        <f>SUM(T224:T230)</f>
        <v>0</v>
      </c>
      <c r="AR223" s="206" t="s">
        <v>75</v>
      </c>
      <c r="AT223" s="213" t="s">
        <v>69</v>
      </c>
      <c r="AU223" s="213" t="s">
        <v>75</v>
      </c>
      <c r="AY223" s="206" t="s">
        <v>163</v>
      </c>
      <c r="BK223" s="214">
        <f>SUM(BK224:BK230)</f>
        <v>0</v>
      </c>
    </row>
    <row r="224" spans="2:65" s="116" customFormat="1" ht="16.5" customHeight="1">
      <c r="B224" s="117"/>
      <c r="C224" s="217" t="s">
        <v>388</v>
      </c>
      <c r="D224" s="217" t="s">
        <v>165</v>
      </c>
      <c r="E224" s="218" t="s">
        <v>389</v>
      </c>
      <c r="F224" s="219" t="s">
        <v>390</v>
      </c>
      <c r="G224" s="220" t="s">
        <v>288</v>
      </c>
      <c r="H224" s="221">
        <v>11</v>
      </c>
      <c r="I224" s="7"/>
      <c r="J224" s="222">
        <f>ROUND(I224*H224,2)</f>
        <v>0</v>
      </c>
      <c r="K224" s="219" t="s">
        <v>169</v>
      </c>
      <c r="L224" s="117"/>
      <c r="M224" s="223" t="s">
        <v>5</v>
      </c>
      <c r="N224" s="224" t="s">
        <v>41</v>
      </c>
      <c r="O224" s="118"/>
      <c r="P224" s="200">
        <f>O224*H224</f>
        <v>0</v>
      </c>
      <c r="Q224" s="200">
        <v>2.2899999999999999E-3</v>
      </c>
      <c r="R224" s="200">
        <f>Q224*H224</f>
        <v>2.5190000000000001E-2</v>
      </c>
      <c r="S224" s="200">
        <v>0</v>
      </c>
      <c r="T224" s="201">
        <f>S224*H224</f>
        <v>0</v>
      </c>
      <c r="AR224" s="104" t="s">
        <v>85</v>
      </c>
      <c r="AT224" s="104" t="s">
        <v>165</v>
      </c>
      <c r="AU224" s="104" t="s">
        <v>79</v>
      </c>
      <c r="AY224" s="104" t="s">
        <v>163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104" t="s">
        <v>75</v>
      </c>
      <c r="BK224" s="202">
        <f>ROUND(I224*H224,2)</f>
        <v>0</v>
      </c>
      <c r="BL224" s="104" t="s">
        <v>85</v>
      </c>
      <c r="BM224" s="104" t="s">
        <v>391</v>
      </c>
    </row>
    <row r="225" spans="2:65" s="231" customFormat="1">
      <c r="B225" s="230"/>
      <c r="D225" s="232" t="s">
        <v>171</v>
      </c>
      <c r="E225" s="233" t="s">
        <v>5</v>
      </c>
      <c r="F225" s="234" t="s">
        <v>392</v>
      </c>
      <c r="H225" s="233" t="s">
        <v>5</v>
      </c>
      <c r="L225" s="230"/>
      <c r="M225" s="235"/>
      <c r="N225" s="236"/>
      <c r="O225" s="236"/>
      <c r="P225" s="236"/>
      <c r="Q225" s="236"/>
      <c r="R225" s="236"/>
      <c r="S225" s="236"/>
      <c r="T225" s="237"/>
      <c r="AT225" s="233" t="s">
        <v>171</v>
      </c>
      <c r="AU225" s="233" t="s">
        <v>79</v>
      </c>
      <c r="AV225" s="231" t="s">
        <v>75</v>
      </c>
      <c r="AW225" s="231" t="s">
        <v>34</v>
      </c>
      <c r="AX225" s="231" t="s">
        <v>70</v>
      </c>
      <c r="AY225" s="233" t="s">
        <v>163</v>
      </c>
    </row>
    <row r="226" spans="2:65" s="239" customFormat="1">
      <c r="B226" s="238"/>
      <c r="D226" s="232" t="s">
        <v>171</v>
      </c>
      <c r="E226" s="240" t="s">
        <v>5</v>
      </c>
      <c r="F226" s="241" t="s">
        <v>220</v>
      </c>
      <c r="H226" s="242">
        <v>11</v>
      </c>
      <c r="L226" s="238"/>
      <c r="M226" s="337"/>
      <c r="N226" s="338"/>
      <c r="O226" s="338"/>
      <c r="P226" s="338"/>
      <c r="Q226" s="338"/>
      <c r="R226" s="338"/>
      <c r="S226" s="338"/>
      <c r="T226" s="339"/>
      <c r="AT226" s="240" t="s">
        <v>171</v>
      </c>
      <c r="AU226" s="240" t="s">
        <v>79</v>
      </c>
      <c r="AV226" s="239" t="s">
        <v>79</v>
      </c>
      <c r="AW226" s="239" t="s">
        <v>34</v>
      </c>
      <c r="AX226" s="239" t="s">
        <v>75</v>
      </c>
      <c r="AY226" s="240" t="s">
        <v>163</v>
      </c>
    </row>
    <row r="227" spans="2:65" s="116" customFormat="1" ht="16.5" customHeight="1">
      <c r="B227" s="117"/>
      <c r="C227" s="191" t="s">
        <v>393</v>
      </c>
      <c r="D227" s="191" t="s">
        <v>251</v>
      </c>
      <c r="E227" s="192" t="s">
        <v>394</v>
      </c>
      <c r="F227" s="203" t="s">
        <v>395</v>
      </c>
      <c r="G227" s="194" t="s">
        <v>288</v>
      </c>
      <c r="H227" s="195">
        <v>11</v>
      </c>
      <c r="I227" s="8"/>
      <c r="J227" s="196">
        <f>ROUND(I227*H227,2)</f>
        <v>0</v>
      </c>
      <c r="K227" s="203" t="s">
        <v>169</v>
      </c>
      <c r="L227" s="197"/>
      <c r="M227" s="198" t="s">
        <v>5</v>
      </c>
      <c r="N227" s="199" t="s">
        <v>41</v>
      </c>
      <c r="O227" s="118"/>
      <c r="P227" s="200">
        <f>O227*H227</f>
        <v>0</v>
      </c>
      <c r="Q227" s="200">
        <v>9.0999999999999998E-2</v>
      </c>
      <c r="R227" s="200">
        <f>Q227*H227</f>
        <v>1.0009999999999999</v>
      </c>
      <c r="S227" s="200">
        <v>0</v>
      </c>
      <c r="T227" s="201">
        <f>S227*H227</f>
        <v>0</v>
      </c>
      <c r="AR227" s="104" t="s">
        <v>206</v>
      </c>
      <c r="AT227" s="104" t="s">
        <v>251</v>
      </c>
      <c r="AU227" s="104" t="s">
        <v>79</v>
      </c>
      <c r="AY227" s="104" t="s">
        <v>163</v>
      </c>
      <c r="BE227" s="202">
        <f>IF(N227="základní",J227,0)</f>
        <v>0</v>
      </c>
      <c r="BF227" s="202">
        <f>IF(N227="snížená",J227,0)</f>
        <v>0</v>
      </c>
      <c r="BG227" s="202">
        <f>IF(N227="zákl. přenesená",J227,0)</f>
        <v>0</v>
      </c>
      <c r="BH227" s="202">
        <f>IF(N227="sníž. přenesená",J227,0)</f>
        <v>0</v>
      </c>
      <c r="BI227" s="202">
        <f>IF(N227="nulová",J227,0)</f>
        <v>0</v>
      </c>
      <c r="BJ227" s="104" t="s">
        <v>75</v>
      </c>
      <c r="BK227" s="202">
        <f>ROUND(I227*H227,2)</f>
        <v>0</v>
      </c>
      <c r="BL227" s="104" t="s">
        <v>85</v>
      </c>
      <c r="BM227" s="104" t="s">
        <v>396</v>
      </c>
    </row>
    <row r="228" spans="2:65" s="116" customFormat="1" ht="16.5" customHeight="1">
      <c r="B228" s="117"/>
      <c r="C228" s="217" t="s">
        <v>397</v>
      </c>
      <c r="D228" s="217" t="s">
        <v>165</v>
      </c>
      <c r="E228" s="218" t="s">
        <v>398</v>
      </c>
      <c r="F228" s="219" t="s">
        <v>399</v>
      </c>
      <c r="G228" s="220" t="s">
        <v>182</v>
      </c>
      <c r="H228" s="221">
        <v>1.94</v>
      </c>
      <c r="I228" s="7"/>
      <c r="J228" s="222">
        <f>ROUND(I228*H228,2)</f>
        <v>0</v>
      </c>
      <c r="K228" s="219" t="s">
        <v>169</v>
      </c>
      <c r="L228" s="117"/>
      <c r="M228" s="223" t="s">
        <v>5</v>
      </c>
      <c r="N228" s="224" t="s">
        <v>41</v>
      </c>
      <c r="O228" s="118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AR228" s="104" t="s">
        <v>85</v>
      </c>
      <c r="AT228" s="104" t="s">
        <v>165</v>
      </c>
      <c r="AU228" s="104" t="s">
        <v>79</v>
      </c>
      <c r="AY228" s="104" t="s">
        <v>163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104" t="s">
        <v>75</v>
      </c>
      <c r="BK228" s="202">
        <f>ROUND(I228*H228,2)</f>
        <v>0</v>
      </c>
      <c r="BL228" s="104" t="s">
        <v>85</v>
      </c>
      <c r="BM228" s="104" t="s">
        <v>400</v>
      </c>
    </row>
    <row r="229" spans="2:65" s="231" customFormat="1">
      <c r="B229" s="230"/>
      <c r="D229" s="232" t="s">
        <v>171</v>
      </c>
      <c r="E229" s="233" t="s">
        <v>5</v>
      </c>
      <c r="F229" s="234" t="s">
        <v>401</v>
      </c>
      <c r="H229" s="233" t="s">
        <v>5</v>
      </c>
      <c r="L229" s="230"/>
      <c r="M229" s="235"/>
      <c r="N229" s="236"/>
      <c r="O229" s="236"/>
      <c r="P229" s="236"/>
      <c r="Q229" s="236"/>
      <c r="R229" s="236"/>
      <c r="S229" s="236"/>
      <c r="T229" s="237"/>
      <c r="AT229" s="233" t="s">
        <v>171</v>
      </c>
      <c r="AU229" s="233" t="s">
        <v>79</v>
      </c>
      <c r="AV229" s="231" t="s">
        <v>75</v>
      </c>
      <c r="AW229" s="231" t="s">
        <v>34</v>
      </c>
      <c r="AX229" s="231" t="s">
        <v>70</v>
      </c>
      <c r="AY229" s="233" t="s">
        <v>163</v>
      </c>
    </row>
    <row r="230" spans="2:65" s="239" customFormat="1">
      <c r="B230" s="238"/>
      <c r="D230" s="232" t="s">
        <v>171</v>
      </c>
      <c r="E230" s="240" t="s">
        <v>5</v>
      </c>
      <c r="F230" s="241" t="s">
        <v>402</v>
      </c>
      <c r="H230" s="242">
        <v>1.94</v>
      </c>
      <c r="L230" s="238"/>
      <c r="M230" s="337"/>
      <c r="N230" s="338"/>
      <c r="O230" s="338"/>
      <c r="P230" s="338"/>
      <c r="Q230" s="338"/>
      <c r="R230" s="338"/>
      <c r="S230" s="338"/>
      <c r="T230" s="339"/>
      <c r="AT230" s="240" t="s">
        <v>171</v>
      </c>
      <c r="AU230" s="240" t="s">
        <v>79</v>
      </c>
      <c r="AV230" s="239" t="s">
        <v>79</v>
      </c>
      <c r="AW230" s="239" t="s">
        <v>34</v>
      </c>
      <c r="AX230" s="239" t="s">
        <v>75</v>
      </c>
      <c r="AY230" s="240" t="s">
        <v>163</v>
      </c>
    </row>
    <row r="231" spans="2:65" s="205" customFormat="1" ht="29.85" customHeight="1">
      <c r="B231" s="204"/>
      <c r="D231" s="206" t="s">
        <v>69</v>
      </c>
      <c r="E231" s="215" t="s">
        <v>88</v>
      </c>
      <c r="F231" s="215" t="s">
        <v>403</v>
      </c>
      <c r="J231" s="216">
        <f>BK231</f>
        <v>0</v>
      </c>
      <c r="L231" s="204"/>
      <c r="M231" s="209"/>
      <c r="N231" s="210"/>
      <c r="O231" s="210"/>
      <c r="P231" s="211">
        <f>SUM(P232:P237)</f>
        <v>0</v>
      </c>
      <c r="Q231" s="210"/>
      <c r="R231" s="211">
        <f>SUM(R232:R237)</f>
        <v>0.77715000000000001</v>
      </c>
      <c r="S231" s="210"/>
      <c r="T231" s="212">
        <f>SUM(T232:T237)</f>
        <v>0</v>
      </c>
      <c r="AR231" s="206" t="s">
        <v>75</v>
      </c>
      <c r="AT231" s="213" t="s">
        <v>69</v>
      </c>
      <c r="AU231" s="213" t="s">
        <v>75</v>
      </c>
      <c r="AY231" s="206" t="s">
        <v>163</v>
      </c>
      <c r="BK231" s="214">
        <f>SUM(BK232:BK237)</f>
        <v>0</v>
      </c>
    </row>
    <row r="232" spans="2:65" s="116" customFormat="1" ht="16.5" customHeight="1">
      <c r="B232" s="117"/>
      <c r="C232" s="217" t="s">
        <v>404</v>
      </c>
      <c r="D232" s="217" t="s">
        <v>165</v>
      </c>
      <c r="E232" s="218" t="s">
        <v>405</v>
      </c>
      <c r="F232" s="219" t="s">
        <v>406</v>
      </c>
      <c r="G232" s="220" t="s">
        <v>168</v>
      </c>
      <c r="H232" s="221">
        <v>7.5</v>
      </c>
      <c r="I232" s="7"/>
      <c r="J232" s="222">
        <f>ROUND(I232*H232,2)</f>
        <v>0</v>
      </c>
      <c r="K232" s="219" t="s">
        <v>169</v>
      </c>
      <c r="L232" s="117"/>
      <c r="M232" s="223" t="s">
        <v>5</v>
      </c>
      <c r="N232" s="224" t="s">
        <v>41</v>
      </c>
      <c r="O232" s="118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AR232" s="104" t="s">
        <v>85</v>
      </c>
      <c r="AT232" s="104" t="s">
        <v>165</v>
      </c>
      <c r="AU232" s="104" t="s">
        <v>79</v>
      </c>
      <c r="AY232" s="104" t="s">
        <v>163</v>
      </c>
      <c r="BE232" s="202">
        <f>IF(N232="základní",J232,0)</f>
        <v>0</v>
      </c>
      <c r="BF232" s="202">
        <f>IF(N232="snížená",J232,0)</f>
        <v>0</v>
      </c>
      <c r="BG232" s="202">
        <f>IF(N232="zákl. přenesená",J232,0)</f>
        <v>0</v>
      </c>
      <c r="BH232" s="202">
        <f>IF(N232="sníž. přenesená",J232,0)</f>
        <v>0</v>
      </c>
      <c r="BI232" s="202">
        <f>IF(N232="nulová",J232,0)</f>
        <v>0</v>
      </c>
      <c r="BJ232" s="104" t="s">
        <v>75</v>
      </c>
      <c r="BK232" s="202">
        <f>ROUND(I232*H232,2)</f>
        <v>0</v>
      </c>
      <c r="BL232" s="104" t="s">
        <v>85</v>
      </c>
      <c r="BM232" s="104" t="s">
        <v>407</v>
      </c>
    </row>
    <row r="233" spans="2:65" s="116" customFormat="1" ht="16.5" customHeight="1">
      <c r="B233" s="117"/>
      <c r="C233" s="217" t="s">
        <v>408</v>
      </c>
      <c r="D233" s="217" t="s">
        <v>165</v>
      </c>
      <c r="E233" s="218" t="s">
        <v>409</v>
      </c>
      <c r="F233" s="219" t="s">
        <v>410</v>
      </c>
      <c r="G233" s="220" t="s">
        <v>168</v>
      </c>
      <c r="H233" s="221">
        <v>7.5</v>
      </c>
      <c r="I233" s="7"/>
      <c r="J233" s="222">
        <f>ROUND(I233*H233,2)</f>
        <v>0</v>
      </c>
      <c r="K233" s="219" t="s">
        <v>169</v>
      </c>
      <c r="L233" s="117"/>
      <c r="M233" s="223" t="s">
        <v>5</v>
      </c>
      <c r="N233" s="224" t="s">
        <v>41</v>
      </c>
      <c r="O233" s="118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AR233" s="104" t="s">
        <v>85</v>
      </c>
      <c r="AT233" s="104" t="s">
        <v>165</v>
      </c>
      <c r="AU233" s="104" t="s">
        <v>79</v>
      </c>
      <c r="AY233" s="104" t="s">
        <v>163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104" t="s">
        <v>75</v>
      </c>
      <c r="BK233" s="202">
        <f>ROUND(I233*H233,2)</f>
        <v>0</v>
      </c>
      <c r="BL233" s="104" t="s">
        <v>85</v>
      </c>
      <c r="BM233" s="104" t="s">
        <v>411</v>
      </c>
    </row>
    <row r="234" spans="2:65" s="116" customFormat="1" ht="16.5" customHeight="1">
      <c r="B234" s="117"/>
      <c r="C234" s="217" t="s">
        <v>412</v>
      </c>
      <c r="D234" s="217" t="s">
        <v>165</v>
      </c>
      <c r="E234" s="218" t="s">
        <v>413</v>
      </c>
      <c r="F234" s="219" t="s">
        <v>414</v>
      </c>
      <c r="G234" s="220" t="s">
        <v>168</v>
      </c>
      <c r="H234" s="221">
        <v>7.5</v>
      </c>
      <c r="I234" s="7"/>
      <c r="J234" s="222">
        <f>ROUND(I234*H234,2)</f>
        <v>0</v>
      </c>
      <c r="K234" s="219" t="s">
        <v>169</v>
      </c>
      <c r="L234" s="117"/>
      <c r="M234" s="223" t="s">
        <v>5</v>
      </c>
      <c r="N234" s="224" t="s">
        <v>41</v>
      </c>
      <c r="O234" s="118"/>
      <c r="P234" s="200">
        <f>O234*H234</f>
        <v>0</v>
      </c>
      <c r="Q234" s="200">
        <v>0.10362</v>
      </c>
      <c r="R234" s="200">
        <f>Q234*H234</f>
        <v>0.77715000000000001</v>
      </c>
      <c r="S234" s="200">
        <v>0</v>
      </c>
      <c r="T234" s="201">
        <f>S234*H234</f>
        <v>0</v>
      </c>
      <c r="AR234" s="104" t="s">
        <v>85</v>
      </c>
      <c r="AT234" s="104" t="s">
        <v>165</v>
      </c>
      <c r="AU234" s="104" t="s">
        <v>79</v>
      </c>
      <c r="AY234" s="104" t="s">
        <v>163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104" t="s">
        <v>75</v>
      </c>
      <c r="BK234" s="202">
        <f>ROUND(I234*H234,2)</f>
        <v>0</v>
      </c>
      <c r="BL234" s="104" t="s">
        <v>85</v>
      </c>
      <c r="BM234" s="104" t="s">
        <v>415</v>
      </c>
    </row>
    <row r="235" spans="2:65" s="231" customFormat="1">
      <c r="B235" s="230"/>
      <c r="D235" s="232" t="s">
        <v>171</v>
      </c>
      <c r="E235" s="233" t="s">
        <v>5</v>
      </c>
      <c r="F235" s="234" t="s">
        <v>172</v>
      </c>
      <c r="H235" s="233" t="s">
        <v>5</v>
      </c>
      <c r="L235" s="230"/>
      <c r="M235" s="235"/>
      <c r="N235" s="236"/>
      <c r="O235" s="236"/>
      <c r="P235" s="236"/>
      <c r="Q235" s="236"/>
      <c r="R235" s="236"/>
      <c r="S235" s="236"/>
      <c r="T235" s="237"/>
      <c r="AT235" s="233" t="s">
        <v>171</v>
      </c>
      <c r="AU235" s="233" t="s">
        <v>79</v>
      </c>
      <c r="AV235" s="231" t="s">
        <v>75</v>
      </c>
      <c r="AW235" s="231" t="s">
        <v>34</v>
      </c>
      <c r="AX235" s="231" t="s">
        <v>70</v>
      </c>
      <c r="AY235" s="233" t="s">
        <v>163</v>
      </c>
    </row>
    <row r="236" spans="2:65" s="231" customFormat="1">
      <c r="B236" s="230"/>
      <c r="D236" s="232" t="s">
        <v>171</v>
      </c>
      <c r="E236" s="233" t="s">
        <v>5</v>
      </c>
      <c r="F236" s="234" t="s">
        <v>416</v>
      </c>
      <c r="H236" s="233" t="s">
        <v>5</v>
      </c>
      <c r="L236" s="230"/>
      <c r="M236" s="235"/>
      <c r="N236" s="236"/>
      <c r="O236" s="236"/>
      <c r="P236" s="236"/>
      <c r="Q236" s="236"/>
      <c r="R236" s="236"/>
      <c r="S236" s="236"/>
      <c r="T236" s="237"/>
      <c r="AT236" s="233" t="s">
        <v>171</v>
      </c>
      <c r="AU236" s="233" t="s">
        <v>79</v>
      </c>
      <c r="AV236" s="231" t="s">
        <v>75</v>
      </c>
      <c r="AW236" s="231" t="s">
        <v>34</v>
      </c>
      <c r="AX236" s="231" t="s">
        <v>70</v>
      </c>
      <c r="AY236" s="233" t="s">
        <v>163</v>
      </c>
    </row>
    <row r="237" spans="2:65" s="239" customFormat="1">
      <c r="B237" s="238"/>
      <c r="D237" s="232" t="s">
        <v>171</v>
      </c>
      <c r="E237" s="240" t="s">
        <v>5</v>
      </c>
      <c r="F237" s="241" t="s">
        <v>417</v>
      </c>
      <c r="H237" s="242">
        <v>7.5</v>
      </c>
      <c r="L237" s="238"/>
      <c r="M237" s="337"/>
      <c r="N237" s="338"/>
      <c r="O237" s="338"/>
      <c r="P237" s="338"/>
      <c r="Q237" s="338"/>
      <c r="R237" s="338"/>
      <c r="S237" s="338"/>
      <c r="T237" s="339"/>
      <c r="AT237" s="240" t="s">
        <v>171</v>
      </c>
      <c r="AU237" s="240" t="s">
        <v>79</v>
      </c>
      <c r="AV237" s="239" t="s">
        <v>79</v>
      </c>
      <c r="AW237" s="239" t="s">
        <v>34</v>
      </c>
      <c r="AX237" s="239" t="s">
        <v>75</v>
      </c>
      <c r="AY237" s="240" t="s">
        <v>163</v>
      </c>
    </row>
    <row r="238" spans="2:65" s="205" customFormat="1" ht="29.85" customHeight="1">
      <c r="B238" s="204"/>
      <c r="D238" s="206" t="s">
        <v>69</v>
      </c>
      <c r="E238" s="215" t="s">
        <v>107</v>
      </c>
      <c r="F238" s="215" t="s">
        <v>418</v>
      </c>
      <c r="J238" s="216">
        <f>BK238</f>
        <v>0</v>
      </c>
      <c r="L238" s="204"/>
      <c r="M238" s="209"/>
      <c r="N238" s="210"/>
      <c r="O238" s="210"/>
      <c r="P238" s="211">
        <f>SUM(P239:P354)</f>
        <v>0</v>
      </c>
      <c r="Q238" s="210"/>
      <c r="R238" s="211">
        <f>SUM(R239:R354)</f>
        <v>67.982234189999986</v>
      </c>
      <c r="S238" s="210"/>
      <c r="T238" s="212">
        <f>SUM(T239:T354)</f>
        <v>0</v>
      </c>
      <c r="AR238" s="206" t="s">
        <v>75</v>
      </c>
      <c r="AT238" s="213" t="s">
        <v>69</v>
      </c>
      <c r="AU238" s="213" t="s">
        <v>75</v>
      </c>
      <c r="AY238" s="206" t="s">
        <v>163</v>
      </c>
      <c r="BK238" s="214">
        <f>SUM(BK239:BK354)</f>
        <v>0</v>
      </c>
    </row>
    <row r="239" spans="2:65" s="116" customFormat="1" ht="16.5" customHeight="1">
      <c r="B239" s="117"/>
      <c r="C239" s="217" t="s">
        <v>419</v>
      </c>
      <c r="D239" s="217" t="s">
        <v>165</v>
      </c>
      <c r="E239" s="218" t="s">
        <v>420</v>
      </c>
      <c r="F239" s="219" t="s">
        <v>421</v>
      </c>
      <c r="G239" s="220" t="s">
        <v>168</v>
      </c>
      <c r="H239" s="221">
        <v>368.01</v>
      </c>
      <c r="I239" s="7"/>
      <c r="J239" s="222">
        <f>ROUND(I239*H239,2)</f>
        <v>0</v>
      </c>
      <c r="K239" s="219" t="s">
        <v>169</v>
      </c>
      <c r="L239" s="117"/>
      <c r="M239" s="223" t="s">
        <v>5</v>
      </c>
      <c r="N239" s="224" t="s">
        <v>41</v>
      </c>
      <c r="O239" s="118"/>
      <c r="P239" s="200">
        <f>O239*H239</f>
        <v>0</v>
      </c>
      <c r="Q239" s="200">
        <v>3.0000000000000001E-3</v>
      </c>
      <c r="R239" s="200">
        <f>Q239*H239</f>
        <v>1.1040300000000001</v>
      </c>
      <c r="S239" s="200">
        <v>0</v>
      </c>
      <c r="T239" s="201">
        <f>S239*H239</f>
        <v>0</v>
      </c>
      <c r="AR239" s="104" t="s">
        <v>85</v>
      </c>
      <c r="AT239" s="104" t="s">
        <v>165</v>
      </c>
      <c r="AU239" s="104" t="s">
        <v>79</v>
      </c>
      <c r="AY239" s="104" t="s">
        <v>163</v>
      </c>
      <c r="BE239" s="202">
        <f>IF(N239="základní",J239,0)</f>
        <v>0</v>
      </c>
      <c r="BF239" s="202">
        <f>IF(N239="snížená",J239,0)</f>
        <v>0</v>
      </c>
      <c r="BG239" s="202">
        <f>IF(N239="zákl. přenesená",J239,0)</f>
        <v>0</v>
      </c>
      <c r="BH239" s="202">
        <f>IF(N239="sníž. přenesená",J239,0)</f>
        <v>0</v>
      </c>
      <c r="BI239" s="202">
        <f>IF(N239="nulová",J239,0)</f>
        <v>0</v>
      </c>
      <c r="BJ239" s="104" t="s">
        <v>75</v>
      </c>
      <c r="BK239" s="202">
        <f>ROUND(I239*H239,2)</f>
        <v>0</v>
      </c>
      <c r="BL239" s="104" t="s">
        <v>85</v>
      </c>
      <c r="BM239" s="104" t="s">
        <v>422</v>
      </c>
    </row>
    <row r="240" spans="2:65" s="116" customFormat="1" ht="25.5" customHeight="1">
      <c r="B240" s="117"/>
      <c r="C240" s="217" t="s">
        <v>423</v>
      </c>
      <c r="D240" s="217" t="s">
        <v>165</v>
      </c>
      <c r="E240" s="218" t="s">
        <v>424</v>
      </c>
      <c r="F240" s="219" t="s">
        <v>425</v>
      </c>
      <c r="G240" s="220" t="s">
        <v>168</v>
      </c>
      <c r="H240" s="221">
        <v>368.01</v>
      </c>
      <c r="I240" s="7"/>
      <c r="J240" s="222">
        <f>ROUND(I240*H240,2)</f>
        <v>0</v>
      </c>
      <c r="K240" s="219" t="s">
        <v>169</v>
      </c>
      <c r="L240" s="117"/>
      <c r="M240" s="223" t="s">
        <v>5</v>
      </c>
      <c r="N240" s="224" t="s">
        <v>41</v>
      </c>
      <c r="O240" s="118"/>
      <c r="P240" s="200">
        <f>O240*H240</f>
        <v>0</v>
      </c>
      <c r="Q240" s="200">
        <v>1.7000000000000001E-2</v>
      </c>
      <c r="R240" s="200">
        <f>Q240*H240</f>
        <v>6.25617</v>
      </c>
      <c r="S240" s="200">
        <v>0</v>
      </c>
      <c r="T240" s="201">
        <f>S240*H240</f>
        <v>0</v>
      </c>
      <c r="AR240" s="104" t="s">
        <v>85</v>
      </c>
      <c r="AT240" s="104" t="s">
        <v>165</v>
      </c>
      <c r="AU240" s="104" t="s">
        <v>79</v>
      </c>
      <c r="AY240" s="104" t="s">
        <v>163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104" t="s">
        <v>75</v>
      </c>
      <c r="BK240" s="202">
        <f>ROUND(I240*H240,2)</f>
        <v>0</v>
      </c>
      <c r="BL240" s="104" t="s">
        <v>85</v>
      </c>
      <c r="BM240" s="104" t="s">
        <v>426</v>
      </c>
    </row>
    <row r="241" spans="2:65" s="231" customFormat="1">
      <c r="B241" s="230"/>
      <c r="D241" s="232" t="s">
        <v>171</v>
      </c>
      <c r="E241" s="233" t="s">
        <v>5</v>
      </c>
      <c r="F241" s="234" t="s">
        <v>343</v>
      </c>
      <c r="H241" s="233" t="s">
        <v>5</v>
      </c>
      <c r="L241" s="230"/>
      <c r="M241" s="235"/>
      <c r="N241" s="236"/>
      <c r="O241" s="236"/>
      <c r="P241" s="236"/>
      <c r="Q241" s="236"/>
      <c r="R241" s="236"/>
      <c r="S241" s="236"/>
      <c r="T241" s="237"/>
      <c r="AT241" s="233" t="s">
        <v>171</v>
      </c>
      <c r="AU241" s="233" t="s">
        <v>79</v>
      </c>
      <c r="AV241" s="231" t="s">
        <v>75</v>
      </c>
      <c r="AW241" s="231" t="s">
        <v>34</v>
      </c>
      <c r="AX241" s="231" t="s">
        <v>70</v>
      </c>
      <c r="AY241" s="233" t="s">
        <v>163</v>
      </c>
    </row>
    <row r="242" spans="2:65" s="239" customFormat="1">
      <c r="B242" s="238"/>
      <c r="D242" s="232" t="s">
        <v>171</v>
      </c>
      <c r="E242" s="240" t="s">
        <v>5</v>
      </c>
      <c r="F242" s="241" t="s">
        <v>427</v>
      </c>
      <c r="H242" s="242">
        <v>368.01</v>
      </c>
      <c r="L242" s="238"/>
      <c r="M242" s="337"/>
      <c r="N242" s="338"/>
      <c r="O242" s="338"/>
      <c r="P242" s="338"/>
      <c r="Q242" s="338"/>
      <c r="R242" s="338"/>
      <c r="S242" s="338"/>
      <c r="T242" s="339"/>
      <c r="AT242" s="240" t="s">
        <v>171</v>
      </c>
      <c r="AU242" s="240" t="s">
        <v>79</v>
      </c>
      <c r="AV242" s="239" t="s">
        <v>79</v>
      </c>
      <c r="AW242" s="239" t="s">
        <v>34</v>
      </c>
      <c r="AX242" s="239" t="s">
        <v>75</v>
      </c>
      <c r="AY242" s="240" t="s">
        <v>163</v>
      </c>
    </row>
    <row r="243" spans="2:65" s="116" customFormat="1" ht="25.5" customHeight="1">
      <c r="B243" s="117"/>
      <c r="C243" s="217" t="s">
        <v>428</v>
      </c>
      <c r="D243" s="217" t="s">
        <v>165</v>
      </c>
      <c r="E243" s="218" t="s">
        <v>429</v>
      </c>
      <c r="F243" s="219" t="s">
        <v>430</v>
      </c>
      <c r="G243" s="220" t="s">
        <v>168</v>
      </c>
      <c r="H243" s="221">
        <v>210.476</v>
      </c>
      <c r="I243" s="7"/>
      <c r="J243" s="222">
        <f>ROUND(I243*H243,2)</f>
        <v>0</v>
      </c>
      <c r="K243" s="219" t="s">
        <v>169</v>
      </c>
      <c r="L243" s="117"/>
      <c r="M243" s="223" t="s">
        <v>5</v>
      </c>
      <c r="N243" s="224" t="s">
        <v>41</v>
      </c>
      <c r="O243" s="118"/>
      <c r="P243" s="200">
        <f>O243*H243</f>
        <v>0</v>
      </c>
      <c r="Q243" s="200">
        <v>4.3800000000000002E-3</v>
      </c>
      <c r="R243" s="200">
        <f>Q243*H243</f>
        <v>0.92188488000000002</v>
      </c>
      <c r="S243" s="200">
        <v>0</v>
      </c>
      <c r="T243" s="201">
        <f>S243*H243</f>
        <v>0</v>
      </c>
      <c r="AR243" s="104" t="s">
        <v>85</v>
      </c>
      <c r="AT243" s="104" t="s">
        <v>165</v>
      </c>
      <c r="AU243" s="104" t="s">
        <v>79</v>
      </c>
      <c r="AY243" s="104" t="s">
        <v>163</v>
      </c>
      <c r="BE243" s="202">
        <f>IF(N243="základní",J243,0)</f>
        <v>0</v>
      </c>
      <c r="BF243" s="202">
        <f>IF(N243="snížená",J243,0)</f>
        <v>0</v>
      </c>
      <c r="BG243" s="202">
        <f>IF(N243="zákl. přenesená",J243,0)</f>
        <v>0</v>
      </c>
      <c r="BH243" s="202">
        <f>IF(N243="sníž. přenesená",J243,0)</f>
        <v>0</v>
      </c>
      <c r="BI243" s="202">
        <f>IF(N243="nulová",J243,0)</f>
        <v>0</v>
      </c>
      <c r="BJ243" s="104" t="s">
        <v>75</v>
      </c>
      <c r="BK243" s="202">
        <f>ROUND(I243*H243,2)</f>
        <v>0</v>
      </c>
      <c r="BL243" s="104" t="s">
        <v>85</v>
      </c>
      <c r="BM243" s="104" t="s">
        <v>431</v>
      </c>
    </row>
    <row r="244" spans="2:65" s="231" customFormat="1">
      <c r="B244" s="230"/>
      <c r="D244" s="232" t="s">
        <v>171</v>
      </c>
      <c r="E244" s="233" t="s">
        <v>5</v>
      </c>
      <c r="F244" s="234" t="s">
        <v>432</v>
      </c>
      <c r="H244" s="233" t="s">
        <v>5</v>
      </c>
      <c r="L244" s="230"/>
      <c r="M244" s="235"/>
      <c r="N244" s="236"/>
      <c r="O244" s="236"/>
      <c r="P244" s="236"/>
      <c r="Q244" s="236"/>
      <c r="R244" s="236"/>
      <c r="S244" s="236"/>
      <c r="T244" s="237"/>
      <c r="AT244" s="233" t="s">
        <v>171</v>
      </c>
      <c r="AU244" s="233" t="s">
        <v>79</v>
      </c>
      <c r="AV244" s="231" t="s">
        <v>75</v>
      </c>
      <c r="AW244" s="231" t="s">
        <v>34</v>
      </c>
      <c r="AX244" s="231" t="s">
        <v>70</v>
      </c>
      <c r="AY244" s="233" t="s">
        <v>163</v>
      </c>
    </row>
    <row r="245" spans="2:65" s="239" customFormat="1">
      <c r="B245" s="238"/>
      <c r="D245" s="232" t="s">
        <v>171</v>
      </c>
      <c r="E245" s="240" t="s">
        <v>5</v>
      </c>
      <c r="F245" s="241" t="s">
        <v>433</v>
      </c>
      <c r="H245" s="242">
        <v>115.44</v>
      </c>
      <c r="L245" s="238"/>
      <c r="M245" s="337"/>
      <c r="N245" s="338"/>
      <c r="O245" s="338"/>
      <c r="P245" s="338"/>
      <c r="Q245" s="338"/>
      <c r="R245" s="338"/>
      <c r="S245" s="338"/>
      <c r="T245" s="339"/>
      <c r="AT245" s="240" t="s">
        <v>171</v>
      </c>
      <c r="AU245" s="240" t="s">
        <v>79</v>
      </c>
      <c r="AV245" s="239" t="s">
        <v>79</v>
      </c>
      <c r="AW245" s="239" t="s">
        <v>34</v>
      </c>
      <c r="AX245" s="239" t="s">
        <v>70</v>
      </c>
      <c r="AY245" s="240" t="s">
        <v>163</v>
      </c>
    </row>
    <row r="246" spans="2:65" s="239" customFormat="1">
      <c r="B246" s="238"/>
      <c r="D246" s="232" t="s">
        <v>171</v>
      </c>
      <c r="E246" s="240" t="s">
        <v>5</v>
      </c>
      <c r="F246" s="241" t="s">
        <v>434</v>
      </c>
      <c r="H246" s="242">
        <v>94.536000000000001</v>
      </c>
      <c r="L246" s="238"/>
      <c r="M246" s="337"/>
      <c r="N246" s="338"/>
      <c r="O246" s="338"/>
      <c r="P246" s="338"/>
      <c r="Q246" s="338"/>
      <c r="R246" s="338"/>
      <c r="S246" s="338"/>
      <c r="T246" s="339"/>
      <c r="AT246" s="240" t="s">
        <v>171</v>
      </c>
      <c r="AU246" s="240" t="s">
        <v>79</v>
      </c>
      <c r="AV246" s="239" t="s">
        <v>79</v>
      </c>
      <c r="AW246" s="239" t="s">
        <v>34</v>
      </c>
      <c r="AX246" s="239" t="s">
        <v>70</v>
      </c>
      <c r="AY246" s="240" t="s">
        <v>163</v>
      </c>
    </row>
    <row r="247" spans="2:65" s="231" customFormat="1">
      <c r="B247" s="230"/>
      <c r="D247" s="232" t="s">
        <v>171</v>
      </c>
      <c r="E247" s="233" t="s">
        <v>5</v>
      </c>
      <c r="F247" s="234" t="s">
        <v>435</v>
      </c>
      <c r="H247" s="233" t="s">
        <v>5</v>
      </c>
      <c r="L247" s="230"/>
      <c r="M247" s="235"/>
      <c r="N247" s="236"/>
      <c r="O247" s="236"/>
      <c r="P247" s="236"/>
      <c r="Q247" s="236"/>
      <c r="R247" s="236"/>
      <c r="S247" s="236"/>
      <c r="T247" s="237"/>
      <c r="AT247" s="233" t="s">
        <v>171</v>
      </c>
      <c r="AU247" s="233" t="s">
        <v>79</v>
      </c>
      <c r="AV247" s="231" t="s">
        <v>75</v>
      </c>
      <c r="AW247" s="231" t="s">
        <v>34</v>
      </c>
      <c r="AX247" s="231" t="s">
        <v>70</v>
      </c>
      <c r="AY247" s="233" t="s">
        <v>163</v>
      </c>
    </row>
    <row r="248" spans="2:65" s="239" customFormat="1">
      <c r="B248" s="238"/>
      <c r="D248" s="232" t="s">
        <v>171</v>
      </c>
      <c r="E248" s="240" t="s">
        <v>5</v>
      </c>
      <c r="F248" s="241" t="s">
        <v>436</v>
      </c>
      <c r="H248" s="242">
        <v>0.5</v>
      </c>
      <c r="L248" s="238"/>
      <c r="M248" s="337"/>
      <c r="N248" s="338"/>
      <c r="O248" s="338"/>
      <c r="P248" s="338"/>
      <c r="Q248" s="338"/>
      <c r="R248" s="338"/>
      <c r="S248" s="338"/>
      <c r="T248" s="339"/>
      <c r="AT248" s="240" t="s">
        <v>171</v>
      </c>
      <c r="AU248" s="240" t="s">
        <v>79</v>
      </c>
      <c r="AV248" s="239" t="s">
        <v>79</v>
      </c>
      <c r="AW248" s="239" t="s">
        <v>34</v>
      </c>
      <c r="AX248" s="239" t="s">
        <v>70</v>
      </c>
      <c r="AY248" s="240" t="s">
        <v>163</v>
      </c>
    </row>
    <row r="249" spans="2:65" s="341" customFormat="1">
      <c r="B249" s="340"/>
      <c r="D249" s="232" t="s">
        <v>171</v>
      </c>
      <c r="E249" s="342" t="s">
        <v>5</v>
      </c>
      <c r="F249" s="343" t="s">
        <v>194</v>
      </c>
      <c r="H249" s="344">
        <v>210.476</v>
      </c>
      <c r="L249" s="340"/>
      <c r="M249" s="345"/>
      <c r="N249" s="346"/>
      <c r="O249" s="346"/>
      <c r="P249" s="346"/>
      <c r="Q249" s="346"/>
      <c r="R249" s="346"/>
      <c r="S249" s="346"/>
      <c r="T249" s="347"/>
      <c r="AT249" s="342" t="s">
        <v>171</v>
      </c>
      <c r="AU249" s="342" t="s">
        <v>79</v>
      </c>
      <c r="AV249" s="341" t="s">
        <v>85</v>
      </c>
      <c r="AW249" s="341" t="s">
        <v>34</v>
      </c>
      <c r="AX249" s="341" t="s">
        <v>75</v>
      </c>
      <c r="AY249" s="342" t="s">
        <v>163</v>
      </c>
    </row>
    <row r="250" spans="2:65" s="116" customFormat="1" ht="16.5" customHeight="1">
      <c r="B250" s="117"/>
      <c r="C250" s="217" t="s">
        <v>437</v>
      </c>
      <c r="D250" s="217" t="s">
        <v>165</v>
      </c>
      <c r="E250" s="218" t="s">
        <v>438</v>
      </c>
      <c r="F250" s="219" t="s">
        <v>439</v>
      </c>
      <c r="G250" s="220" t="s">
        <v>168</v>
      </c>
      <c r="H250" s="221">
        <v>566.00099999999998</v>
      </c>
      <c r="I250" s="7"/>
      <c r="J250" s="222">
        <f>ROUND(I250*H250,2)</f>
        <v>0</v>
      </c>
      <c r="K250" s="219" t="s">
        <v>169</v>
      </c>
      <c r="L250" s="117"/>
      <c r="M250" s="223" t="s">
        <v>5</v>
      </c>
      <c r="N250" s="224" t="s">
        <v>41</v>
      </c>
      <c r="O250" s="118"/>
      <c r="P250" s="200">
        <f>O250*H250</f>
        <v>0</v>
      </c>
      <c r="Q250" s="200">
        <v>3.0000000000000001E-3</v>
      </c>
      <c r="R250" s="200">
        <f>Q250*H250</f>
        <v>1.6980029999999999</v>
      </c>
      <c r="S250" s="200">
        <v>0</v>
      </c>
      <c r="T250" s="201">
        <f>S250*H250</f>
        <v>0</v>
      </c>
      <c r="AR250" s="104" t="s">
        <v>85</v>
      </c>
      <c r="AT250" s="104" t="s">
        <v>165</v>
      </c>
      <c r="AU250" s="104" t="s">
        <v>79</v>
      </c>
      <c r="AY250" s="104" t="s">
        <v>163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104" t="s">
        <v>75</v>
      </c>
      <c r="BK250" s="202">
        <f>ROUND(I250*H250,2)</f>
        <v>0</v>
      </c>
      <c r="BL250" s="104" t="s">
        <v>85</v>
      </c>
      <c r="BM250" s="104" t="s">
        <v>440</v>
      </c>
    </row>
    <row r="251" spans="2:65" s="239" customFormat="1">
      <c r="B251" s="238"/>
      <c r="D251" s="232" t="s">
        <v>171</v>
      </c>
      <c r="E251" s="240" t="s">
        <v>5</v>
      </c>
      <c r="F251" s="241" t="s">
        <v>441</v>
      </c>
      <c r="H251" s="242">
        <v>765.2</v>
      </c>
      <c r="L251" s="238"/>
      <c r="M251" s="337"/>
      <c r="N251" s="338"/>
      <c r="O251" s="338"/>
      <c r="P251" s="338"/>
      <c r="Q251" s="338"/>
      <c r="R251" s="338"/>
      <c r="S251" s="338"/>
      <c r="T251" s="339"/>
      <c r="AT251" s="240" t="s">
        <v>171</v>
      </c>
      <c r="AU251" s="240" t="s">
        <v>79</v>
      </c>
      <c r="AV251" s="239" t="s">
        <v>79</v>
      </c>
      <c r="AW251" s="239" t="s">
        <v>34</v>
      </c>
      <c r="AX251" s="239" t="s">
        <v>70</v>
      </c>
      <c r="AY251" s="240" t="s">
        <v>163</v>
      </c>
    </row>
    <row r="252" spans="2:65" s="239" customFormat="1">
      <c r="B252" s="238"/>
      <c r="D252" s="232" t="s">
        <v>171</v>
      </c>
      <c r="E252" s="240" t="s">
        <v>5</v>
      </c>
      <c r="F252" s="241" t="s">
        <v>442</v>
      </c>
      <c r="H252" s="242">
        <v>-263.89100000000002</v>
      </c>
      <c r="L252" s="238"/>
      <c r="M252" s="337"/>
      <c r="N252" s="338"/>
      <c r="O252" s="338"/>
      <c r="P252" s="338"/>
      <c r="Q252" s="338"/>
      <c r="R252" s="338"/>
      <c r="S252" s="338"/>
      <c r="T252" s="339"/>
      <c r="AT252" s="240" t="s">
        <v>171</v>
      </c>
      <c r="AU252" s="240" t="s">
        <v>79</v>
      </c>
      <c r="AV252" s="239" t="s">
        <v>79</v>
      </c>
      <c r="AW252" s="239" t="s">
        <v>34</v>
      </c>
      <c r="AX252" s="239" t="s">
        <v>70</v>
      </c>
      <c r="AY252" s="240" t="s">
        <v>163</v>
      </c>
    </row>
    <row r="253" spans="2:65" s="231" customFormat="1">
      <c r="B253" s="230"/>
      <c r="D253" s="232" t="s">
        <v>171</v>
      </c>
      <c r="E253" s="233" t="s">
        <v>5</v>
      </c>
      <c r="F253" s="234" t="s">
        <v>443</v>
      </c>
      <c r="H253" s="233" t="s">
        <v>5</v>
      </c>
      <c r="L253" s="230"/>
      <c r="M253" s="235"/>
      <c r="N253" s="236"/>
      <c r="O253" s="236"/>
      <c r="P253" s="236"/>
      <c r="Q253" s="236"/>
      <c r="R253" s="236"/>
      <c r="S253" s="236"/>
      <c r="T253" s="237"/>
      <c r="AT253" s="233" t="s">
        <v>171</v>
      </c>
      <c r="AU253" s="233" t="s">
        <v>79</v>
      </c>
      <c r="AV253" s="231" t="s">
        <v>75</v>
      </c>
      <c r="AW253" s="231" t="s">
        <v>34</v>
      </c>
      <c r="AX253" s="231" t="s">
        <v>70</v>
      </c>
      <c r="AY253" s="233" t="s">
        <v>163</v>
      </c>
    </row>
    <row r="254" spans="2:65" s="239" customFormat="1">
      <c r="B254" s="238"/>
      <c r="D254" s="232" t="s">
        <v>171</v>
      </c>
      <c r="E254" s="240" t="s">
        <v>5</v>
      </c>
      <c r="F254" s="241" t="s">
        <v>444</v>
      </c>
      <c r="H254" s="242">
        <v>64.691999999999993</v>
      </c>
      <c r="L254" s="238"/>
      <c r="M254" s="337"/>
      <c r="N254" s="338"/>
      <c r="O254" s="338"/>
      <c r="P254" s="338"/>
      <c r="Q254" s="338"/>
      <c r="R254" s="338"/>
      <c r="S254" s="338"/>
      <c r="T254" s="339"/>
      <c r="AT254" s="240" t="s">
        <v>171</v>
      </c>
      <c r="AU254" s="240" t="s">
        <v>79</v>
      </c>
      <c r="AV254" s="239" t="s">
        <v>79</v>
      </c>
      <c r="AW254" s="239" t="s">
        <v>34</v>
      </c>
      <c r="AX254" s="239" t="s">
        <v>70</v>
      </c>
      <c r="AY254" s="240" t="s">
        <v>163</v>
      </c>
    </row>
    <row r="255" spans="2:65" s="341" customFormat="1">
      <c r="B255" s="340"/>
      <c r="D255" s="232" t="s">
        <v>171</v>
      </c>
      <c r="E255" s="342" t="s">
        <v>5</v>
      </c>
      <c r="F255" s="343" t="s">
        <v>194</v>
      </c>
      <c r="H255" s="344">
        <v>566.00099999999998</v>
      </c>
      <c r="L255" s="340"/>
      <c r="M255" s="345"/>
      <c r="N255" s="346"/>
      <c r="O255" s="346"/>
      <c r="P255" s="346"/>
      <c r="Q255" s="346"/>
      <c r="R255" s="346"/>
      <c r="S255" s="346"/>
      <c r="T255" s="347"/>
      <c r="AT255" s="342" t="s">
        <v>171</v>
      </c>
      <c r="AU255" s="342" t="s">
        <v>79</v>
      </c>
      <c r="AV255" s="341" t="s">
        <v>85</v>
      </c>
      <c r="AW255" s="341" t="s">
        <v>34</v>
      </c>
      <c r="AX255" s="341" t="s">
        <v>75</v>
      </c>
      <c r="AY255" s="342" t="s">
        <v>163</v>
      </c>
    </row>
    <row r="256" spans="2:65" s="116" customFormat="1" ht="16.5" customHeight="1">
      <c r="B256" s="117"/>
      <c r="C256" s="217" t="s">
        <v>445</v>
      </c>
      <c r="D256" s="217" t="s">
        <v>165</v>
      </c>
      <c r="E256" s="218" t="s">
        <v>446</v>
      </c>
      <c r="F256" s="219" t="s">
        <v>447</v>
      </c>
      <c r="G256" s="220" t="s">
        <v>168</v>
      </c>
      <c r="H256" s="221">
        <v>27</v>
      </c>
      <c r="I256" s="7"/>
      <c r="J256" s="222">
        <f>ROUND(I256*H256,2)</f>
        <v>0</v>
      </c>
      <c r="K256" s="219" t="s">
        <v>169</v>
      </c>
      <c r="L256" s="117"/>
      <c r="M256" s="223" t="s">
        <v>5</v>
      </c>
      <c r="N256" s="224" t="s">
        <v>41</v>
      </c>
      <c r="O256" s="118"/>
      <c r="P256" s="200">
        <f>O256*H256</f>
        <v>0</v>
      </c>
      <c r="Q256" s="200">
        <v>3.73E-2</v>
      </c>
      <c r="R256" s="200">
        <f>Q256*H256</f>
        <v>1.0070999999999999</v>
      </c>
      <c r="S256" s="200">
        <v>0</v>
      </c>
      <c r="T256" s="201">
        <f>S256*H256</f>
        <v>0</v>
      </c>
      <c r="AR256" s="104" t="s">
        <v>85</v>
      </c>
      <c r="AT256" s="104" t="s">
        <v>165</v>
      </c>
      <c r="AU256" s="104" t="s">
        <v>79</v>
      </c>
      <c r="AY256" s="104" t="s">
        <v>163</v>
      </c>
      <c r="BE256" s="202">
        <f>IF(N256="základní",J256,0)</f>
        <v>0</v>
      </c>
      <c r="BF256" s="202">
        <f>IF(N256="snížená",J256,0)</f>
        <v>0</v>
      </c>
      <c r="BG256" s="202">
        <f>IF(N256="zákl. přenesená",J256,0)</f>
        <v>0</v>
      </c>
      <c r="BH256" s="202">
        <f>IF(N256="sníž. přenesená",J256,0)</f>
        <v>0</v>
      </c>
      <c r="BI256" s="202">
        <f>IF(N256="nulová",J256,0)</f>
        <v>0</v>
      </c>
      <c r="BJ256" s="104" t="s">
        <v>75</v>
      </c>
      <c r="BK256" s="202">
        <f>ROUND(I256*H256,2)</f>
        <v>0</v>
      </c>
      <c r="BL256" s="104" t="s">
        <v>85</v>
      </c>
      <c r="BM256" s="104" t="s">
        <v>448</v>
      </c>
    </row>
    <row r="257" spans="2:65" s="239" customFormat="1">
      <c r="B257" s="238"/>
      <c r="D257" s="232" t="s">
        <v>171</v>
      </c>
      <c r="E257" s="240" t="s">
        <v>5</v>
      </c>
      <c r="F257" s="241" t="s">
        <v>449</v>
      </c>
      <c r="H257" s="242">
        <v>27</v>
      </c>
      <c r="L257" s="238"/>
      <c r="M257" s="337"/>
      <c r="N257" s="338"/>
      <c r="O257" s="338"/>
      <c r="P257" s="338"/>
      <c r="Q257" s="338"/>
      <c r="R257" s="338"/>
      <c r="S257" s="338"/>
      <c r="T257" s="339"/>
      <c r="AT257" s="240" t="s">
        <v>171</v>
      </c>
      <c r="AU257" s="240" t="s">
        <v>79</v>
      </c>
      <c r="AV257" s="239" t="s">
        <v>79</v>
      </c>
      <c r="AW257" s="239" t="s">
        <v>34</v>
      </c>
      <c r="AX257" s="239" t="s">
        <v>75</v>
      </c>
      <c r="AY257" s="240" t="s">
        <v>163</v>
      </c>
    </row>
    <row r="258" spans="2:65" s="116" customFormat="1" ht="16.5" customHeight="1">
      <c r="B258" s="117"/>
      <c r="C258" s="217" t="s">
        <v>450</v>
      </c>
      <c r="D258" s="217" t="s">
        <v>165</v>
      </c>
      <c r="E258" s="218" t="s">
        <v>451</v>
      </c>
      <c r="F258" s="219" t="s">
        <v>452</v>
      </c>
      <c r="G258" s="220" t="s">
        <v>168</v>
      </c>
      <c r="H258" s="221">
        <v>554.72400000000005</v>
      </c>
      <c r="I258" s="7"/>
      <c r="J258" s="222">
        <f>ROUND(I258*H258,2)</f>
        <v>0</v>
      </c>
      <c r="K258" s="219" t="s">
        <v>169</v>
      </c>
      <c r="L258" s="117"/>
      <c r="M258" s="223" t="s">
        <v>5</v>
      </c>
      <c r="N258" s="224" t="s">
        <v>41</v>
      </c>
      <c r="O258" s="118"/>
      <c r="P258" s="200">
        <f>O258*H258</f>
        <v>0</v>
      </c>
      <c r="Q258" s="200">
        <v>1.54E-2</v>
      </c>
      <c r="R258" s="200">
        <f>Q258*H258</f>
        <v>8.5427496000000005</v>
      </c>
      <c r="S258" s="200">
        <v>0</v>
      </c>
      <c r="T258" s="201">
        <f>S258*H258</f>
        <v>0</v>
      </c>
      <c r="AR258" s="104" t="s">
        <v>85</v>
      </c>
      <c r="AT258" s="104" t="s">
        <v>165</v>
      </c>
      <c r="AU258" s="104" t="s">
        <v>79</v>
      </c>
      <c r="AY258" s="104" t="s">
        <v>163</v>
      </c>
      <c r="BE258" s="202">
        <f>IF(N258="základní",J258,0)</f>
        <v>0</v>
      </c>
      <c r="BF258" s="202">
        <f>IF(N258="snížená",J258,0)</f>
        <v>0</v>
      </c>
      <c r="BG258" s="202">
        <f>IF(N258="zákl. přenesená",J258,0)</f>
        <v>0</v>
      </c>
      <c r="BH258" s="202">
        <f>IF(N258="sníž. přenesená",J258,0)</f>
        <v>0</v>
      </c>
      <c r="BI258" s="202">
        <f>IF(N258="nulová",J258,0)</f>
        <v>0</v>
      </c>
      <c r="BJ258" s="104" t="s">
        <v>75</v>
      </c>
      <c r="BK258" s="202">
        <f>ROUND(I258*H258,2)</f>
        <v>0</v>
      </c>
      <c r="BL258" s="104" t="s">
        <v>85</v>
      </c>
      <c r="BM258" s="104" t="s">
        <v>453</v>
      </c>
    </row>
    <row r="259" spans="2:65" s="231" customFormat="1">
      <c r="B259" s="230"/>
      <c r="D259" s="232" t="s">
        <v>171</v>
      </c>
      <c r="E259" s="233" t="s">
        <v>5</v>
      </c>
      <c r="F259" s="234" t="s">
        <v>454</v>
      </c>
      <c r="H259" s="233" t="s">
        <v>5</v>
      </c>
      <c r="L259" s="230"/>
      <c r="M259" s="235"/>
      <c r="N259" s="236"/>
      <c r="O259" s="236"/>
      <c r="P259" s="236"/>
      <c r="Q259" s="236"/>
      <c r="R259" s="236"/>
      <c r="S259" s="236"/>
      <c r="T259" s="237"/>
      <c r="AT259" s="233" t="s">
        <v>171</v>
      </c>
      <c r="AU259" s="233" t="s">
        <v>79</v>
      </c>
      <c r="AV259" s="231" t="s">
        <v>75</v>
      </c>
      <c r="AW259" s="231" t="s">
        <v>34</v>
      </c>
      <c r="AX259" s="231" t="s">
        <v>70</v>
      </c>
      <c r="AY259" s="233" t="s">
        <v>163</v>
      </c>
    </row>
    <row r="260" spans="2:65" s="239" customFormat="1">
      <c r="B260" s="238"/>
      <c r="D260" s="232" t="s">
        <v>171</v>
      </c>
      <c r="E260" s="240" t="s">
        <v>5</v>
      </c>
      <c r="F260" s="241" t="s">
        <v>455</v>
      </c>
      <c r="H260" s="242">
        <v>46.527000000000001</v>
      </c>
      <c r="L260" s="238"/>
      <c r="M260" s="337"/>
      <c r="N260" s="338"/>
      <c r="O260" s="338"/>
      <c r="P260" s="338"/>
      <c r="Q260" s="338"/>
      <c r="R260" s="338"/>
      <c r="S260" s="338"/>
      <c r="T260" s="339"/>
      <c r="AT260" s="240" t="s">
        <v>171</v>
      </c>
      <c r="AU260" s="240" t="s">
        <v>79</v>
      </c>
      <c r="AV260" s="239" t="s">
        <v>79</v>
      </c>
      <c r="AW260" s="239" t="s">
        <v>34</v>
      </c>
      <c r="AX260" s="239" t="s">
        <v>70</v>
      </c>
      <c r="AY260" s="240" t="s">
        <v>163</v>
      </c>
    </row>
    <row r="261" spans="2:65" s="239" customFormat="1">
      <c r="B261" s="238"/>
      <c r="D261" s="232" t="s">
        <v>171</v>
      </c>
      <c r="E261" s="240" t="s">
        <v>5</v>
      </c>
      <c r="F261" s="241" t="s">
        <v>456</v>
      </c>
      <c r="H261" s="242">
        <v>24.687000000000001</v>
      </c>
      <c r="L261" s="238"/>
      <c r="M261" s="337"/>
      <c r="N261" s="338"/>
      <c r="O261" s="338"/>
      <c r="P261" s="338"/>
      <c r="Q261" s="338"/>
      <c r="R261" s="338"/>
      <c r="S261" s="338"/>
      <c r="T261" s="339"/>
      <c r="AT261" s="240" t="s">
        <v>171</v>
      </c>
      <c r="AU261" s="240" t="s">
        <v>79</v>
      </c>
      <c r="AV261" s="239" t="s">
        <v>79</v>
      </c>
      <c r="AW261" s="239" t="s">
        <v>34</v>
      </c>
      <c r="AX261" s="239" t="s">
        <v>70</v>
      </c>
      <c r="AY261" s="240" t="s">
        <v>163</v>
      </c>
    </row>
    <row r="262" spans="2:65" s="239" customFormat="1">
      <c r="B262" s="238"/>
      <c r="D262" s="232" t="s">
        <v>171</v>
      </c>
      <c r="E262" s="240" t="s">
        <v>5</v>
      </c>
      <c r="F262" s="241" t="s">
        <v>457</v>
      </c>
      <c r="H262" s="242">
        <v>24.716999999999999</v>
      </c>
      <c r="L262" s="238"/>
      <c r="M262" s="337"/>
      <c r="N262" s="338"/>
      <c r="O262" s="338"/>
      <c r="P262" s="338"/>
      <c r="Q262" s="338"/>
      <c r="R262" s="338"/>
      <c r="S262" s="338"/>
      <c r="T262" s="339"/>
      <c r="AT262" s="240" t="s">
        <v>171</v>
      </c>
      <c r="AU262" s="240" t="s">
        <v>79</v>
      </c>
      <c r="AV262" s="239" t="s">
        <v>79</v>
      </c>
      <c r="AW262" s="239" t="s">
        <v>34</v>
      </c>
      <c r="AX262" s="239" t="s">
        <v>70</v>
      </c>
      <c r="AY262" s="240" t="s">
        <v>163</v>
      </c>
    </row>
    <row r="263" spans="2:65" s="239" customFormat="1">
      <c r="B263" s="238"/>
      <c r="D263" s="232" t="s">
        <v>171</v>
      </c>
      <c r="E263" s="240" t="s">
        <v>5</v>
      </c>
      <c r="F263" s="241" t="s">
        <v>458</v>
      </c>
      <c r="H263" s="242">
        <v>22.59</v>
      </c>
      <c r="L263" s="238"/>
      <c r="M263" s="337"/>
      <c r="N263" s="338"/>
      <c r="O263" s="338"/>
      <c r="P263" s="338"/>
      <c r="Q263" s="338"/>
      <c r="R263" s="338"/>
      <c r="S263" s="338"/>
      <c r="T263" s="339"/>
      <c r="AT263" s="240" t="s">
        <v>171</v>
      </c>
      <c r="AU263" s="240" t="s">
        <v>79</v>
      </c>
      <c r="AV263" s="239" t="s">
        <v>79</v>
      </c>
      <c r="AW263" s="239" t="s">
        <v>34</v>
      </c>
      <c r="AX263" s="239" t="s">
        <v>70</v>
      </c>
      <c r="AY263" s="240" t="s">
        <v>163</v>
      </c>
    </row>
    <row r="264" spans="2:65" s="239" customFormat="1" ht="24">
      <c r="B264" s="238"/>
      <c r="D264" s="232" t="s">
        <v>171</v>
      </c>
      <c r="E264" s="240" t="s">
        <v>5</v>
      </c>
      <c r="F264" s="241" t="s">
        <v>459</v>
      </c>
      <c r="H264" s="242">
        <v>50.4</v>
      </c>
      <c r="L264" s="238"/>
      <c r="M264" s="337"/>
      <c r="N264" s="338"/>
      <c r="O264" s="338"/>
      <c r="P264" s="338"/>
      <c r="Q264" s="338"/>
      <c r="R264" s="338"/>
      <c r="S264" s="338"/>
      <c r="T264" s="339"/>
      <c r="AT264" s="240" t="s">
        <v>171</v>
      </c>
      <c r="AU264" s="240" t="s">
        <v>79</v>
      </c>
      <c r="AV264" s="239" t="s">
        <v>79</v>
      </c>
      <c r="AW264" s="239" t="s">
        <v>34</v>
      </c>
      <c r="AX264" s="239" t="s">
        <v>70</v>
      </c>
      <c r="AY264" s="240" t="s">
        <v>163</v>
      </c>
    </row>
    <row r="265" spans="2:65" s="239" customFormat="1">
      <c r="B265" s="238"/>
      <c r="D265" s="232" t="s">
        <v>171</v>
      </c>
      <c r="E265" s="240" t="s">
        <v>5</v>
      </c>
      <c r="F265" s="241" t="s">
        <v>460</v>
      </c>
      <c r="H265" s="242">
        <v>25.98</v>
      </c>
      <c r="L265" s="238"/>
      <c r="M265" s="337"/>
      <c r="N265" s="338"/>
      <c r="O265" s="338"/>
      <c r="P265" s="338"/>
      <c r="Q265" s="338"/>
      <c r="R265" s="338"/>
      <c r="S265" s="338"/>
      <c r="T265" s="339"/>
      <c r="AT265" s="240" t="s">
        <v>171</v>
      </c>
      <c r="AU265" s="240" t="s">
        <v>79</v>
      </c>
      <c r="AV265" s="239" t="s">
        <v>79</v>
      </c>
      <c r="AW265" s="239" t="s">
        <v>34</v>
      </c>
      <c r="AX265" s="239" t="s">
        <v>70</v>
      </c>
      <c r="AY265" s="240" t="s">
        <v>163</v>
      </c>
    </row>
    <row r="266" spans="2:65" s="239" customFormat="1">
      <c r="B266" s="238"/>
      <c r="D266" s="232" t="s">
        <v>171</v>
      </c>
      <c r="E266" s="240" t="s">
        <v>5</v>
      </c>
      <c r="F266" s="241" t="s">
        <v>461</v>
      </c>
      <c r="H266" s="242">
        <v>86.76</v>
      </c>
      <c r="L266" s="238"/>
      <c r="M266" s="337"/>
      <c r="N266" s="338"/>
      <c r="O266" s="338"/>
      <c r="P266" s="338"/>
      <c r="Q266" s="338"/>
      <c r="R266" s="338"/>
      <c r="S266" s="338"/>
      <c r="T266" s="339"/>
      <c r="AT266" s="240" t="s">
        <v>171</v>
      </c>
      <c r="AU266" s="240" t="s">
        <v>79</v>
      </c>
      <c r="AV266" s="239" t="s">
        <v>79</v>
      </c>
      <c r="AW266" s="239" t="s">
        <v>34</v>
      </c>
      <c r="AX266" s="239" t="s">
        <v>70</v>
      </c>
      <c r="AY266" s="240" t="s">
        <v>163</v>
      </c>
    </row>
    <row r="267" spans="2:65" s="239" customFormat="1">
      <c r="B267" s="238"/>
      <c r="D267" s="232" t="s">
        <v>171</v>
      </c>
      <c r="E267" s="240" t="s">
        <v>5</v>
      </c>
      <c r="F267" s="241" t="s">
        <v>462</v>
      </c>
      <c r="H267" s="242">
        <v>13.752000000000001</v>
      </c>
      <c r="L267" s="238"/>
      <c r="M267" s="337"/>
      <c r="N267" s="338"/>
      <c r="O267" s="338"/>
      <c r="P267" s="338"/>
      <c r="Q267" s="338"/>
      <c r="R267" s="338"/>
      <c r="S267" s="338"/>
      <c r="T267" s="339"/>
      <c r="AT267" s="240" t="s">
        <v>171</v>
      </c>
      <c r="AU267" s="240" t="s">
        <v>79</v>
      </c>
      <c r="AV267" s="239" t="s">
        <v>79</v>
      </c>
      <c r="AW267" s="239" t="s">
        <v>34</v>
      </c>
      <c r="AX267" s="239" t="s">
        <v>70</v>
      </c>
      <c r="AY267" s="240" t="s">
        <v>163</v>
      </c>
    </row>
    <row r="268" spans="2:65" s="239" customFormat="1">
      <c r="B268" s="238"/>
      <c r="D268" s="232" t="s">
        <v>171</v>
      </c>
      <c r="E268" s="240" t="s">
        <v>5</v>
      </c>
      <c r="F268" s="241" t="s">
        <v>463</v>
      </c>
      <c r="H268" s="242">
        <v>-1.0049999999999999</v>
      </c>
      <c r="L268" s="238"/>
      <c r="M268" s="337"/>
      <c r="N268" s="338"/>
      <c r="O268" s="338"/>
      <c r="P268" s="338"/>
      <c r="Q268" s="338"/>
      <c r="R268" s="338"/>
      <c r="S268" s="338"/>
      <c r="T268" s="339"/>
      <c r="AT268" s="240" t="s">
        <v>171</v>
      </c>
      <c r="AU268" s="240" t="s">
        <v>79</v>
      </c>
      <c r="AV268" s="239" t="s">
        <v>79</v>
      </c>
      <c r="AW268" s="239" t="s">
        <v>34</v>
      </c>
      <c r="AX268" s="239" t="s">
        <v>70</v>
      </c>
      <c r="AY268" s="240" t="s">
        <v>163</v>
      </c>
    </row>
    <row r="269" spans="2:65" s="239" customFormat="1">
      <c r="B269" s="238"/>
      <c r="D269" s="232" t="s">
        <v>171</v>
      </c>
      <c r="E269" s="240" t="s">
        <v>5</v>
      </c>
      <c r="F269" s="241" t="s">
        <v>464</v>
      </c>
      <c r="H269" s="242">
        <v>1.625</v>
      </c>
      <c r="L269" s="238"/>
      <c r="M269" s="337"/>
      <c r="N269" s="338"/>
      <c r="O269" s="338"/>
      <c r="P269" s="338"/>
      <c r="Q269" s="338"/>
      <c r="R269" s="338"/>
      <c r="S269" s="338"/>
      <c r="T269" s="339"/>
      <c r="AT269" s="240" t="s">
        <v>171</v>
      </c>
      <c r="AU269" s="240" t="s">
        <v>79</v>
      </c>
      <c r="AV269" s="239" t="s">
        <v>79</v>
      </c>
      <c r="AW269" s="239" t="s">
        <v>34</v>
      </c>
      <c r="AX269" s="239" t="s">
        <v>70</v>
      </c>
      <c r="AY269" s="240" t="s">
        <v>163</v>
      </c>
    </row>
    <row r="270" spans="2:65" s="239" customFormat="1">
      <c r="B270" s="238"/>
      <c r="D270" s="232" t="s">
        <v>171</v>
      </c>
      <c r="E270" s="240" t="s">
        <v>5</v>
      </c>
      <c r="F270" s="241" t="s">
        <v>465</v>
      </c>
      <c r="H270" s="242">
        <v>29.928000000000001</v>
      </c>
      <c r="L270" s="238"/>
      <c r="M270" s="337"/>
      <c r="N270" s="338"/>
      <c r="O270" s="338"/>
      <c r="P270" s="338"/>
      <c r="Q270" s="338"/>
      <c r="R270" s="338"/>
      <c r="S270" s="338"/>
      <c r="T270" s="339"/>
      <c r="AT270" s="240" t="s">
        <v>171</v>
      </c>
      <c r="AU270" s="240" t="s">
        <v>79</v>
      </c>
      <c r="AV270" s="239" t="s">
        <v>79</v>
      </c>
      <c r="AW270" s="239" t="s">
        <v>34</v>
      </c>
      <c r="AX270" s="239" t="s">
        <v>70</v>
      </c>
      <c r="AY270" s="240" t="s">
        <v>163</v>
      </c>
    </row>
    <row r="271" spans="2:65" s="239" customFormat="1">
      <c r="B271" s="238"/>
      <c r="D271" s="232" t="s">
        <v>171</v>
      </c>
      <c r="E271" s="240" t="s">
        <v>5</v>
      </c>
      <c r="F271" s="241" t="s">
        <v>466</v>
      </c>
      <c r="H271" s="242">
        <v>30.943000000000001</v>
      </c>
      <c r="L271" s="238"/>
      <c r="M271" s="337"/>
      <c r="N271" s="338"/>
      <c r="O271" s="338"/>
      <c r="P271" s="338"/>
      <c r="Q271" s="338"/>
      <c r="R271" s="338"/>
      <c r="S271" s="338"/>
      <c r="T271" s="339"/>
      <c r="AT271" s="240" t="s">
        <v>171</v>
      </c>
      <c r="AU271" s="240" t="s">
        <v>79</v>
      </c>
      <c r="AV271" s="239" t="s">
        <v>79</v>
      </c>
      <c r="AW271" s="239" t="s">
        <v>34</v>
      </c>
      <c r="AX271" s="239" t="s">
        <v>70</v>
      </c>
      <c r="AY271" s="240" t="s">
        <v>163</v>
      </c>
    </row>
    <row r="272" spans="2:65" s="239" customFormat="1">
      <c r="B272" s="238"/>
      <c r="D272" s="232" t="s">
        <v>171</v>
      </c>
      <c r="E272" s="240" t="s">
        <v>5</v>
      </c>
      <c r="F272" s="241" t="s">
        <v>467</v>
      </c>
      <c r="H272" s="242">
        <v>24.966000000000001</v>
      </c>
      <c r="L272" s="238"/>
      <c r="M272" s="337"/>
      <c r="N272" s="338"/>
      <c r="O272" s="338"/>
      <c r="P272" s="338"/>
      <c r="Q272" s="338"/>
      <c r="R272" s="338"/>
      <c r="S272" s="338"/>
      <c r="T272" s="339"/>
      <c r="AT272" s="240" t="s">
        <v>171</v>
      </c>
      <c r="AU272" s="240" t="s">
        <v>79</v>
      </c>
      <c r="AV272" s="239" t="s">
        <v>79</v>
      </c>
      <c r="AW272" s="239" t="s">
        <v>34</v>
      </c>
      <c r="AX272" s="239" t="s">
        <v>70</v>
      </c>
      <c r="AY272" s="240" t="s">
        <v>163</v>
      </c>
    </row>
    <row r="273" spans="2:65" s="239" customFormat="1">
      <c r="B273" s="238"/>
      <c r="D273" s="232" t="s">
        <v>171</v>
      </c>
      <c r="E273" s="240" t="s">
        <v>5</v>
      </c>
      <c r="F273" s="241" t="s">
        <v>468</v>
      </c>
      <c r="H273" s="242">
        <v>20.597999999999999</v>
      </c>
      <c r="L273" s="238"/>
      <c r="M273" s="337"/>
      <c r="N273" s="338"/>
      <c r="O273" s="338"/>
      <c r="P273" s="338"/>
      <c r="Q273" s="338"/>
      <c r="R273" s="338"/>
      <c r="S273" s="338"/>
      <c r="T273" s="339"/>
      <c r="AT273" s="240" t="s">
        <v>171</v>
      </c>
      <c r="AU273" s="240" t="s">
        <v>79</v>
      </c>
      <c r="AV273" s="239" t="s">
        <v>79</v>
      </c>
      <c r="AW273" s="239" t="s">
        <v>34</v>
      </c>
      <c r="AX273" s="239" t="s">
        <v>70</v>
      </c>
      <c r="AY273" s="240" t="s">
        <v>163</v>
      </c>
    </row>
    <row r="274" spans="2:65" s="239" customFormat="1">
      <c r="B274" s="238"/>
      <c r="D274" s="232" t="s">
        <v>171</v>
      </c>
      <c r="E274" s="240" t="s">
        <v>5</v>
      </c>
      <c r="F274" s="241" t="s">
        <v>469</v>
      </c>
      <c r="H274" s="242">
        <v>36.344999999999999</v>
      </c>
      <c r="L274" s="238"/>
      <c r="M274" s="337"/>
      <c r="N274" s="338"/>
      <c r="O274" s="338"/>
      <c r="P274" s="338"/>
      <c r="Q274" s="338"/>
      <c r="R274" s="338"/>
      <c r="S274" s="338"/>
      <c r="T274" s="339"/>
      <c r="AT274" s="240" t="s">
        <v>171</v>
      </c>
      <c r="AU274" s="240" t="s">
        <v>79</v>
      </c>
      <c r="AV274" s="239" t="s">
        <v>79</v>
      </c>
      <c r="AW274" s="239" t="s">
        <v>34</v>
      </c>
      <c r="AX274" s="239" t="s">
        <v>70</v>
      </c>
      <c r="AY274" s="240" t="s">
        <v>163</v>
      </c>
    </row>
    <row r="275" spans="2:65" s="239" customFormat="1">
      <c r="B275" s="238"/>
      <c r="D275" s="232" t="s">
        <v>171</v>
      </c>
      <c r="E275" s="240" t="s">
        <v>5</v>
      </c>
      <c r="F275" s="241" t="s">
        <v>470</v>
      </c>
      <c r="H275" s="242">
        <v>16.739999999999998</v>
      </c>
      <c r="L275" s="238"/>
      <c r="M275" s="337"/>
      <c r="N275" s="338"/>
      <c r="O275" s="338"/>
      <c r="P275" s="338"/>
      <c r="Q275" s="338"/>
      <c r="R275" s="338"/>
      <c r="S275" s="338"/>
      <c r="T275" s="339"/>
      <c r="AT275" s="240" t="s">
        <v>171</v>
      </c>
      <c r="AU275" s="240" t="s">
        <v>79</v>
      </c>
      <c r="AV275" s="239" t="s">
        <v>79</v>
      </c>
      <c r="AW275" s="239" t="s">
        <v>34</v>
      </c>
      <c r="AX275" s="239" t="s">
        <v>70</v>
      </c>
      <c r="AY275" s="240" t="s">
        <v>163</v>
      </c>
    </row>
    <row r="276" spans="2:65" s="239" customFormat="1">
      <c r="B276" s="238"/>
      <c r="D276" s="232" t="s">
        <v>171</v>
      </c>
      <c r="E276" s="240" t="s">
        <v>5</v>
      </c>
      <c r="F276" s="241" t="s">
        <v>471</v>
      </c>
      <c r="H276" s="242">
        <v>17.193999999999999</v>
      </c>
      <c r="L276" s="238"/>
      <c r="M276" s="337"/>
      <c r="N276" s="338"/>
      <c r="O276" s="338"/>
      <c r="P276" s="338"/>
      <c r="Q276" s="338"/>
      <c r="R276" s="338"/>
      <c r="S276" s="338"/>
      <c r="T276" s="339"/>
      <c r="AT276" s="240" t="s">
        <v>171</v>
      </c>
      <c r="AU276" s="240" t="s">
        <v>79</v>
      </c>
      <c r="AV276" s="239" t="s">
        <v>79</v>
      </c>
      <c r="AW276" s="239" t="s">
        <v>34</v>
      </c>
      <c r="AX276" s="239" t="s">
        <v>70</v>
      </c>
      <c r="AY276" s="240" t="s">
        <v>163</v>
      </c>
    </row>
    <row r="277" spans="2:65" s="239" customFormat="1">
      <c r="B277" s="238"/>
      <c r="D277" s="232" t="s">
        <v>171</v>
      </c>
      <c r="E277" s="240" t="s">
        <v>5</v>
      </c>
      <c r="F277" s="241" t="s">
        <v>472</v>
      </c>
      <c r="H277" s="242">
        <v>12.492000000000001</v>
      </c>
      <c r="L277" s="238"/>
      <c r="M277" s="337"/>
      <c r="N277" s="338"/>
      <c r="O277" s="338"/>
      <c r="P277" s="338"/>
      <c r="Q277" s="338"/>
      <c r="R277" s="338"/>
      <c r="S277" s="338"/>
      <c r="T277" s="339"/>
      <c r="AT277" s="240" t="s">
        <v>171</v>
      </c>
      <c r="AU277" s="240" t="s">
        <v>79</v>
      </c>
      <c r="AV277" s="239" t="s">
        <v>79</v>
      </c>
      <c r="AW277" s="239" t="s">
        <v>34</v>
      </c>
      <c r="AX277" s="239" t="s">
        <v>70</v>
      </c>
      <c r="AY277" s="240" t="s">
        <v>163</v>
      </c>
    </row>
    <row r="278" spans="2:65" s="239" customFormat="1">
      <c r="B278" s="238"/>
      <c r="D278" s="232" t="s">
        <v>171</v>
      </c>
      <c r="E278" s="240" t="s">
        <v>5</v>
      </c>
      <c r="F278" s="241" t="s">
        <v>473</v>
      </c>
      <c r="H278" s="242">
        <v>26.384</v>
      </c>
      <c r="L278" s="238"/>
      <c r="M278" s="337"/>
      <c r="N278" s="338"/>
      <c r="O278" s="338"/>
      <c r="P278" s="338"/>
      <c r="Q278" s="338"/>
      <c r="R278" s="338"/>
      <c r="S278" s="338"/>
      <c r="T278" s="339"/>
      <c r="AT278" s="240" t="s">
        <v>171</v>
      </c>
      <c r="AU278" s="240" t="s">
        <v>79</v>
      </c>
      <c r="AV278" s="239" t="s">
        <v>79</v>
      </c>
      <c r="AW278" s="239" t="s">
        <v>34</v>
      </c>
      <c r="AX278" s="239" t="s">
        <v>70</v>
      </c>
      <c r="AY278" s="240" t="s">
        <v>163</v>
      </c>
    </row>
    <row r="279" spans="2:65" s="239" customFormat="1">
      <c r="B279" s="238"/>
      <c r="D279" s="232" t="s">
        <v>171</v>
      </c>
      <c r="E279" s="240" t="s">
        <v>5</v>
      </c>
      <c r="F279" s="241" t="s">
        <v>474</v>
      </c>
      <c r="H279" s="242">
        <v>24.713999999999999</v>
      </c>
      <c r="L279" s="238"/>
      <c r="M279" s="337"/>
      <c r="N279" s="338"/>
      <c r="O279" s="338"/>
      <c r="P279" s="338"/>
      <c r="Q279" s="338"/>
      <c r="R279" s="338"/>
      <c r="S279" s="338"/>
      <c r="T279" s="339"/>
      <c r="AT279" s="240" t="s">
        <v>171</v>
      </c>
      <c r="AU279" s="240" t="s">
        <v>79</v>
      </c>
      <c r="AV279" s="239" t="s">
        <v>79</v>
      </c>
      <c r="AW279" s="239" t="s">
        <v>34</v>
      </c>
      <c r="AX279" s="239" t="s">
        <v>70</v>
      </c>
      <c r="AY279" s="240" t="s">
        <v>163</v>
      </c>
    </row>
    <row r="280" spans="2:65" s="239" customFormat="1">
      <c r="B280" s="238"/>
      <c r="D280" s="232" t="s">
        <v>171</v>
      </c>
      <c r="E280" s="240" t="s">
        <v>5</v>
      </c>
      <c r="F280" s="241" t="s">
        <v>475</v>
      </c>
      <c r="H280" s="242">
        <v>18.387</v>
      </c>
      <c r="L280" s="238"/>
      <c r="M280" s="337"/>
      <c r="N280" s="338"/>
      <c r="O280" s="338"/>
      <c r="P280" s="338"/>
      <c r="Q280" s="338"/>
      <c r="R280" s="338"/>
      <c r="S280" s="338"/>
      <c r="T280" s="339"/>
      <c r="AT280" s="240" t="s">
        <v>171</v>
      </c>
      <c r="AU280" s="240" t="s">
        <v>79</v>
      </c>
      <c r="AV280" s="239" t="s">
        <v>79</v>
      </c>
      <c r="AW280" s="239" t="s">
        <v>34</v>
      </c>
      <c r="AX280" s="239" t="s">
        <v>70</v>
      </c>
      <c r="AY280" s="240" t="s">
        <v>163</v>
      </c>
    </row>
    <row r="281" spans="2:65" s="341" customFormat="1">
      <c r="B281" s="340"/>
      <c r="D281" s="232" t="s">
        <v>171</v>
      </c>
      <c r="E281" s="342" t="s">
        <v>5</v>
      </c>
      <c r="F281" s="343" t="s">
        <v>194</v>
      </c>
      <c r="H281" s="344">
        <v>554.72400000000005</v>
      </c>
      <c r="L281" s="340"/>
      <c r="M281" s="345"/>
      <c r="N281" s="346"/>
      <c r="O281" s="346"/>
      <c r="P281" s="346"/>
      <c r="Q281" s="346"/>
      <c r="R281" s="346"/>
      <c r="S281" s="346"/>
      <c r="T281" s="347"/>
      <c r="AT281" s="342" t="s">
        <v>171</v>
      </c>
      <c r="AU281" s="342" t="s">
        <v>79</v>
      </c>
      <c r="AV281" s="341" t="s">
        <v>85</v>
      </c>
      <c r="AW281" s="341" t="s">
        <v>34</v>
      </c>
      <c r="AX281" s="341" t="s">
        <v>75</v>
      </c>
      <c r="AY281" s="342" t="s">
        <v>163</v>
      </c>
    </row>
    <row r="282" spans="2:65" s="116" customFormat="1" ht="16.5" customHeight="1">
      <c r="B282" s="117"/>
      <c r="C282" s="217" t="s">
        <v>476</v>
      </c>
      <c r="D282" s="217" t="s">
        <v>165</v>
      </c>
      <c r="E282" s="218" t="s">
        <v>477</v>
      </c>
      <c r="F282" s="219" t="s">
        <v>478</v>
      </c>
      <c r="G282" s="220" t="s">
        <v>372</v>
      </c>
      <c r="H282" s="221">
        <v>50</v>
      </c>
      <c r="I282" s="7"/>
      <c r="J282" s="222">
        <f>ROUND(I282*H282,2)</f>
        <v>0</v>
      </c>
      <c r="K282" s="219" t="s">
        <v>2443</v>
      </c>
      <c r="L282" s="117"/>
      <c r="M282" s="223" t="s">
        <v>5</v>
      </c>
      <c r="N282" s="224" t="s">
        <v>41</v>
      </c>
      <c r="O282" s="118"/>
      <c r="P282" s="200">
        <f>O282*H282</f>
        <v>0</v>
      </c>
      <c r="Q282" s="200">
        <v>0</v>
      </c>
      <c r="R282" s="200">
        <f>Q282*H282</f>
        <v>0</v>
      </c>
      <c r="S282" s="200">
        <v>0</v>
      </c>
      <c r="T282" s="201">
        <f>S282*H282</f>
        <v>0</v>
      </c>
      <c r="AR282" s="104" t="s">
        <v>85</v>
      </c>
      <c r="AT282" s="104" t="s">
        <v>165</v>
      </c>
      <c r="AU282" s="104" t="s">
        <v>79</v>
      </c>
      <c r="AY282" s="104" t="s">
        <v>163</v>
      </c>
      <c r="BE282" s="202">
        <f>IF(N282="základní",J282,0)</f>
        <v>0</v>
      </c>
      <c r="BF282" s="202">
        <f>IF(N282="snížená",J282,0)</f>
        <v>0</v>
      </c>
      <c r="BG282" s="202">
        <f>IF(N282="zákl. přenesená",J282,0)</f>
        <v>0</v>
      </c>
      <c r="BH282" s="202">
        <f>IF(N282="sníž. přenesená",J282,0)</f>
        <v>0</v>
      </c>
      <c r="BI282" s="202">
        <f>IF(N282="nulová",J282,0)</f>
        <v>0</v>
      </c>
      <c r="BJ282" s="104" t="s">
        <v>75</v>
      </c>
      <c r="BK282" s="202">
        <f>ROUND(I282*H282,2)</f>
        <v>0</v>
      </c>
      <c r="BL282" s="104" t="s">
        <v>85</v>
      </c>
      <c r="BM282" s="104" t="s">
        <v>479</v>
      </c>
    </row>
    <row r="283" spans="2:65" s="231" customFormat="1">
      <c r="B283" s="230"/>
      <c r="D283" s="232" t="s">
        <v>171</v>
      </c>
      <c r="E283" s="233" t="s">
        <v>5</v>
      </c>
      <c r="F283" s="234" t="s">
        <v>480</v>
      </c>
      <c r="H283" s="233" t="s">
        <v>5</v>
      </c>
      <c r="L283" s="230"/>
      <c r="M283" s="235"/>
      <c r="N283" s="236"/>
      <c r="O283" s="236"/>
      <c r="P283" s="236"/>
      <c r="Q283" s="236"/>
      <c r="R283" s="236"/>
      <c r="S283" s="236"/>
      <c r="T283" s="237"/>
      <c r="AT283" s="233" t="s">
        <v>171</v>
      </c>
      <c r="AU283" s="233" t="s">
        <v>79</v>
      </c>
      <c r="AV283" s="231" t="s">
        <v>75</v>
      </c>
      <c r="AW283" s="231" t="s">
        <v>34</v>
      </c>
      <c r="AX283" s="231" t="s">
        <v>70</v>
      </c>
      <c r="AY283" s="233" t="s">
        <v>163</v>
      </c>
    </row>
    <row r="284" spans="2:65" s="239" customFormat="1">
      <c r="B284" s="238"/>
      <c r="D284" s="232" t="s">
        <v>171</v>
      </c>
      <c r="E284" s="240" t="s">
        <v>5</v>
      </c>
      <c r="F284" s="241" t="s">
        <v>428</v>
      </c>
      <c r="H284" s="242">
        <v>50</v>
      </c>
      <c r="L284" s="238"/>
      <c r="M284" s="337"/>
      <c r="N284" s="338"/>
      <c r="O284" s="338"/>
      <c r="P284" s="338"/>
      <c r="Q284" s="338"/>
      <c r="R284" s="338"/>
      <c r="S284" s="338"/>
      <c r="T284" s="339"/>
      <c r="AT284" s="240" t="s">
        <v>171</v>
      </c>
      <c r="AU284" s="240" t="s">
        <v>79</v>
      </c>
      <c r="AV284" s="239" t="s">
        <v>79</v>
      </c>
      <c r="AW284" s="239" t="s">
        <v>34</v>
      </c>
      <c r="AX284" s="239" t="s">
        <v>75</v>
      </c>
      <c r="AY284" s="240" t="s">
        <v>163</v>
      </c>
    </row>
    <row r="285" spans="2:65" s="116" customFormat="1" ht="16.5" customHeight="1">
      <c r="B285" s="117"/>
      <c r="C285" s="217" t="s">
        <v>481</v>
      </c>
      <c r="D285" s="217" t="s">
        <v>165</v>
      </c>
      <c r="E285" s="218" t="s">
        <v>482</v>
      </c>
      <c r="F285" s="219" t="s">
        <v>483</v>
      </c>
      <c r="G285" s="220" t="s">
        <v>168</v>
      </c>
      <c r="H285" s="221">
        <v>113.062</v>
      </c>
      <c r="I285" s="7"/>
      <c r="J285" s="222">
        <f>ROUND(I285*H285,2)</f>
        <v>0</v>
      </c>
      <c r="K285" s="219" t="s">
        <v>169</v>
      </c>
      <c r="L285" s="117"/>
      <c r="M285" s="223" t="s">
        <v>5</v>
      </c>
      <c r="N285" s="224" t="s">
        <v>41</v>
      </c>
      <c r="O285" s="118"/>
      <c r="P285" s="200">
        <f>O285*H285</f>
        <v>0</v>
      </c>
      <c r="Q285" s="200">
        <v>0</v>
      </c>
      <c r="R285" s="200">
        <f>Q285*H285</f>
        <v>0</v>
      </c>
      <c r="S285" s="200">
        <v>0</v>
      </c>
      <c r="T285" s="201">
        <f>S285*H285</f>
        <v>0</v>
      </c>
      <c r="AR285" s="104" t="s">
        <v>85</v>
      </c>
      <c r="AT285" s="104" t="s">
        <v>165</v>
      </c>
      <c r="AU285" s="104" t="s">
        <v>79</v>
      </c>
      <c r="AY285" s="104" t="s">
        <v>163</v>
      </c>
      <c r="BE285" s="202">
        <f>IF(N285="základní",J285,0)</f>
        <v>0</v>
      </c>
      <c r="BF285" s="202">
        <f>IF(N285="snížená",J285,0)</f>
        <v>0</v>
      </c>
      <c r="BG285" s="202">
        <f>IF(N285="zákl. přenesená",J285,0)</f>
        <v>0</v>
      </c>
      <c r="BH285" s="202">
        <f>IF(N285="sníž. přenesená",J285,0)</f>
        <v>0</v>
      </c>
      <c r="BI285" s="202">
        <f>IF(N285="nulová",J285,0)</f>
        <v>0</v>
      </c>
      <c r="BJ285" s="104" t="s">
        <v>75</v>
      </c>
      <c r="BK285" s="202">
        <f>ROUND(I285*H285,2)</f>
        <v>0</v>
      </c>
      <c r="BL285" s="104" t="s">
        <v>85</v>
      </c>
      <c r="BM285" s="104" t="s">
        <v>484</v>
      </c>
    </row>
    <row r="286" spans="2:65" s="231" customFormat="1">
      <c r="B286" s="230"/>
      <c r="D286" s="232" t="s">
        <v>171</v>
      </c>
      <c r="E286" s="233" t="s">
        <v>5</v>
      </c>
      <c r="F286" s="234" t="s">
        <v>343</v>
      </c>
      <c r="H286" s="233" t="s">
        <v>5</v>
      </c>
      <c r="L286" s="230"/>
      <c r="M286" s="235"/>
      <c r="N286" s="236"/>
      <c r="O286" s="236"/>
      <c r="P286" s="236"/>
      <c r="Q286" s="236"/>
      <c r="R286" s="236"/>
      <c r="S286" s="236"/>
      <c r="T286" s="237"/>
      <c r="AT286" s="233" t="s">
        <v>171</v>
      </c>
      <c r="AU286" s="233" t="s">
        <v>79</v>
      </c>
      <c r="AV286" s="231" t="s">
        <v>75</v>
      </c>
      <c r="AW286" s="231" t="s">
        <v>34</v>
      </c>
      <c r="AX286" s="231" t="s">
        <v>70</v>
      </c>
      <c r="AY286" s="233" t="s">
        <v>163</v>
      </c>
    </row>
    <row r="287" spans="2:65" s="239" customFormat="1">
      <c r="B287" s="238"/>
      <c r="D287" s="232" t="s">
        <v>171</v>
      </c>
      <c r="E287" s="240" t="s">
        <v>5</v>
      </c>
      <c r="F287" s="241" t="s">
        <v>485</v>
      </c>
      <c r="H287" s="242">
        <v>50.37</v>
      </c>
      <c r="L287" s="238"/>
      <c r="M287" s="337"/>
      <c r="N287" s="338"/>
      <c r="O287" s="338"/>
      <c r="P287" s="338"/>
      <c r="Q287" s="338"/>
      <c r="R287" s="338"/>
      <c r="S287" s="338"/>
      <c r="T287" s="339"/>
      <c r="AT287" s="240" t="s">
        <v>171</v>
      </c>
      <c r="AU287" s="240" t="s">
        <v>79</v>
      </c>
      <c r="AV287" s="239" t="s">
        <v>79</v>
      </c>
      <c r="AW287" s="239" t="s">
        <v>34</v>
      </c>
      <c r="AX287" s="239" t="s">
        <v>70</v>
      </c>
      <c r="AY287" s="240" t="s">
        <v>163</v>
      </c>
    </row>
    <row r="288" spans="2:65" s="239" customFormat="1" ht="24">
      <c r="B288" s="238"/>
      <c r="D288" s="232" t="s">
        <v>171</v>
      </c>
      <c r="E288" s="240" t="s">
        <v>5</v>
      </c>
      <c r="F288" s="241" t="s">
        <v>486</v>
      </c>
      <c r="H288" s="242">
        <v>55.432000000000002</v>
      </c>
      <c r="L288" s="238"/>
      <c r="M288" s="337"/>
      <c r="N288" s="338"/>
      <c r="O288" s="338"/>
      <c r="P288" s="338"/>
      <c r="Q288" s="338"/>
      <c r="R288" s="338"/>
      <c r="S288" s="338"/>
      <c r="T288" s="339"/>
      <c r="AT288" s="240" t="s">
        <v>171</v>
      </c>
      <c r="AU288" s="240" t="s">
        <v>79</v>
      </c>
      <c r="AV288" s="239" t="s">
        <v>79</v>
      </c>
      <c r="AW288" s="239" t="s">
        <v>34</v>
      </c>
      <c r="AX288" s="239" t="s">
        <v>70</v>
      </c>
      <c r="AY288" s="240" t="s">
        <v>163</v>
      </c>
    </row>
    <row r="289" spans="2:65" s="239" customFormat="1">
      <c r="B289" s="238"/>
      <c r="D289" s="232" t="s">
        <v>171</v>
      </c>
      <c r="E289" s="240" t="s">
        <v>5</v>
      </c>
      <c r="F289" s="241" t="s">
        <v>487</v>
      </c>
      <c r="H289" s="242">
        <v>7.26</v>
      </c>
      <c r="L289" s="238"/>
      <c r="M289" s="337"/>
      <c r="N289" s="338"/>
      <c r="O289" s="338"/>
      <c r="P289" s="338"/>
      <c r="Q289" s="338"/>
      <c r="R289" s="338"/>
      <c r="S289" s="338"/>
      <c r="T289" s="339"/>
      <c r="AT289" s="240" t="s">
        <v>171</v>
      </c>
      <c r="AU289" s="240" t="s">
        <v>79</v>
      </c>
      <c r="AV289" s="239" t="s">
        <v>79</v>
      </c>
      <c r="AW289" s="239" t="s">
        <v>34</v>
      </c>
      <c r="AX289" s="239" t="s">
        <v>70</v>
      </c>
      <c r="AY289" s="240" t="s">
        <v>163</v>
      </c>
    </row>
    <row r="290" spans="2:65" s="341" customFormat="1">
      <c r="B290" s="340"/>
      <c r="D290" s="232" t="s">
        <v>171</v>
      </c>
      <c r="E290" s="342" t="s">
        <v>5</v>
      </c>
      <c r="F290" s="343" t="s">
        <v>194</v>
      </c>
      <c r="H290" s="344">
        <v>113.062</v>
      </c>
      <c r="L290" s="340"/>
      <c r="M290" s="345"/>
      <c r="N290" s="346"/>
      <c r="O290" s="346"/>
      <c r="P290" s="346"/>
      <c r="Q290" s="346"/>
      <c r="R290" s="346"/>
      <c r="S290" s="346"/>
      <c r="T290" s="347"/>
      <c r="AT290" s="342" t="s">
        <v>171</v>
      </c>
      <c r="AU290" s="342" t="s">
        <v>79</v>
      </c>
      <c r="AV290" s="341" t="s">
        <v>85</v>
      </c>
      <c r="AW290" s="341" t="s">
        <v>34</v>
      </c>
      <c r="AX290" s="341" t="s">
        <v>75</v>
      </c>
      <c r="AY290" s="342" t="s">
        <v>163</v>
      </c>
    </row>
    <row r="291" spans="2:65" s="116" customFormat="1" ht="25.5" customHeight="1">
      <c r="B291" s="117"/>
      <c r="C291" s="217" t="s">
        <v>488</v>
      </c>
      <c r="D291" s="217" t="s">
        <v>165</v>
      </c>
      <c r="E291" s="218" t="s">
        <v>489</v>
      </c>
      <c r="F291" s="219" t="s">
        <v>490</v>
      </c>
      <c r="G291" s="220" t="s">
        <v>168</v>
      </c>
      <c r="H291" s="221">
        <v>5.75</v>
      </c>
      <c r="I291" s="7"/>
      <c r="J291" s="222">
        <f>ROUND(I291*H291,2)</f>
        <v>0</v>
      </c>
      <c r="K291" s="219" t="s">
        <v>169</v>
      </c>
      <c r="L291" s="117"/>
      <c r="M291" s="223" t="s">
        <v>5</v>
      </c>
      <c r="N291" s="224" t="s">
        <v>41</v>
      </c>
      <c r="O291" s="118"/>
      <c r="P291" s="200">
        <f>O291*H291</f>
        <v>0</v>
      </c>
      <c r="Q291" s="200">
        <v>8.8299999999999993E-3</v>
      </c>
      <c r="R291" s="200">
        <f>Q291*H291</f>
        <v>5.0772499999999998E-2</v>
      </c>
      <c r="S291" s="200">
        <v>0</v>
      </c>
      <c r="T291" s="201">
        <f>S291*H291</f>
        <v>0</v>
      </c>
      <c r="AR291" s="104" t="s">
        <v>85</v>
      </c>
      <c r="AT291" s="104" t="s">
        <v>165</v>
      </c>
      <c r="AU291" s="104" t="s">
        <v>79</v>
      </c>
      <c r="AY291" s="104" t="s">
        <v>163</v>
      </c>
      <c r="BE291" s="202">
        <f>IF(N291="základní",J291,0)</f>
        <v>0</v>
      </c>
      <c r="BF291" s="202">
        <f>IF(N291="snížená",J291,0)</f>
        <v>0</v>
      </c>
      <c r="BG291" s="202">
        <f>IF(N291="zákl. přenesená",J291,0)</f>
        <v>0</v>
      </c>
      <c r="BH291" s="202">
        <f>IF(N291="sníž. přenesená",J291,0)</f>
        <v>0</v>
      </c>
      <c r="BI291" s="202">
        <f>IF(N291="nulová",J291,0)</f>
        <v>0</v>
      </c>
      <c r="BJ291" s="104" t="s">
        <v>75</v>
      </c>
      <c r="BK291" s="202">
        <f>ROUND(I291*H291,2)</f>
        <v>0</v>
      </c>
      <c r="BL291" s="104" t="s">
        <v>85</v>
      </c>
      <c r="BM291" s="104" t="s">
        <v>491</v>
      </c>
    </row>
    <row r="292" spans="2:65" s="231" customFormat="1">
      <c r="B292" s="230"/>
      <c r="D292" s="232" t="s">
        <v>171</v>
      </c>
      <c r="E292" s="233" t="s">
        <v>5</v>
      </c>
      <c r="F292" s="234" t="s">
        <v>492</v>
      </c>
      <c r="H292" s="233" t="s">
        <v>5</v>
      </c>
      <c r="L292" s="230"/>
      <c r="M292" s="235"/>
      <c r="N292" s="236"/>
      <c r="O292" s="236"/>
      <c r="P292" s="236"/>
      <c r="Q292" s="236"/>
      <c r="R292" s="236"/>
      <c r="S292" s="236"/>
      <c r="T292" s="237"/>
      <c r="AT292" s="233" t="s">
        <v>171</v>
      </c>
      <c r="AU292" s="233" t="s">
        <v>79</v>
      </c>
      <c r="AV292" s="231" t="s">
        <v>75</v>
      </c>
      <c r="AW292" s="231" t="s">
        <v>34</v>
      </c>
      <c r="AX292" s="231" t="s">
        <v>70</v>
      </c>
      <c r="AY292" s="233" t="s">
        <v>163</v>
      </c>
    </row>
    <row r="293" spans="2:65" s="239" customFormat="1">
      <c r="B293" s="238"/>
      <c r="D293" s="232" t="s">
        <v>171</v>
      </c>
      <c r="E293" s="240" t="s">
        <v>5</v>
      </c>
      <c r="F293" s="241" t="s">
        <v>493</v>
      </c>
      <c r="H293" s="242">
        <v>5.75</v>
      </c>
      <c r="L293" s="238"/>
      <c r="M293" s="337"/>
      <c r="N293" s="338"/>
      <c r="O293" s="338"/>
      <c r="P293" s="338"/>
      <c r="Q293" s="338"/>
      <c r="R293" s="338"/>
      <c r="S293" s="338"/>
      <c r="T293" s="339"/>
      <c r="AT293" s="240" t="s">
        <v>171</v>
      </c>
      <c r="AU293" s="240" t="s">
        <v>79</v>
      </c>
      <c r="AV293" s="239" t="s">
        <v>79</v>
      </c>
      <c r="AW293" s="239" t="s">
        <v>34</v>
      </c>
      <c r="AX293" s="239" t="s">
        <v>75</v>
      </c>
      <c r="AY293" s="240" t="s">
        <v>163</v>
      </c>
    </row>
    <row r="294" spans="2:65" s="116" customFormat="1" ht="16.5" customHeight="1">
      <c r="B294" s="117"/>
      <c r="C294" s="191" t="s">
        <v>494</v>
      </c>
      <c r="D294" s="191" t="s">
        <v>251</v>
      </c>
      <c r="E294" s="192" t="s">
        <v>495</v>
      </c>
      <c r="F294" s="203" t="s">
        <v>496</v>
      </c>
      <c r="G294" s="194" t="s">
        <v>168</v>
      </c>
      <c r="H294" s="195">
        <v>6.3250000000000002</v>
      </c>
      <c r="I294" s="8"/>
      <c r="J294" s="196">
        <f>ROUND(I294*H294,2)</f>
        <v>0</v>
      </c>
      <c r="K294" s="193" t="s">
        <v>2443</v>
      </c>
      <c r="L294" s="197"/>
      <c r="M294" s="198" t="s">
        <v>5</v>
      </c>
      <c r="N294" s="199" t="s">
        <v>41</v>
      </c>
      <c r="O294" s="118"/>
      <c r="P294" s="200">
        <f>O294*H294</f>
        <v>0</v>
      </c>
      <c r="Q294" s="200">
        <v>3.8999999999999998E-3</v>
      </c>
      <c r="R294" s="200">
        <f>Q294*H294</f>
        <v>2.4667499999999998E-2</v>
      </c>
      <c r="S294" s="200">
        <v>0</v>
      </c>
      <c r="T294" s="201">
        <f>S294*H294</f>
        <v>0</v>
      </c>
      <c r="AR294" s="104" t="s">
        <v>206</v>
      </c>
      <c r="AT294" s="104" t="s">
        <v>251</v>
      </c>
      <c r="AU294" s="104" t="s">
        <v>79</v>
      </c>
      <c r="AY294" s="104" t="s">
        <v>163</v>
      </c>
      <c r="BE294" s="202">
        <f>IF(N294="základní",J294,0)</f>
        <v>0</v>
      </c>
      <c r="BF294" s="202">
        <f>IF(N294="snížená",J294,0)</f>
        <v>0</v>
      </c>
      <c r="BG294" s="202">
        <f>IF(N294="zákl. přenesená",J294,0)</f>
        <v>0</v>
      </c>
      <c r="BH294" s="202">
        <f>IF(N294="sníž. přenesená",J294,0)</f>
        <v>0</v>
      </c>
      <c r="BI294" s="202">
        <f>IF(N294="nulová",J294,0)</f>
        <v>0</v>
      </c>
      <c r="BJ294" s="104" t="s">
        <v>75</v>
      </c>
      <c r="BK294" s="202">
        <f>ROUND(I294*H294,2)</f>
        <v>0</v>
      </c>
      <c r="BL294" s="104" t="s">
        <v>85</v>
      </c>
      <c r="BM294" s="104" t="s">
        <v>497</v>
      </c>
    </row>
    <row r="295" spans="2:65" s="239" customFormat="1">
      <c r="B295" s="238"/>
      <c r="D295" s="232" t="s">
        <v>171</v>
      </c>
      <c r="F295" s="241" t="s">
        <v>498</v>
      </c>
      <c r="H295" s="242">
        <v>6.3250000000000002</v>
      </c>
      <c r="L295" s="238"/>
      <c r="M295" s="337"/>
      <c r="N295" s="338"/>
      <c r="O295" s="338"/>
      <c r="P295" s="338"/>
      <c r="Q295" s="338"/>
      <c r="R295" s="338"/>
      <c r="S295" s="338"/>
      <c r="T295" s="339"/>
      <c r="AT295" s="240" t="s">
        <v>171</v>
      </c>
      <c r="AU295" s="240" t="s">
        <v>79</v>
      </c>
      <c r="AV295" s="239" t="s">
        <v>79</v>
      </c>
      <c r="AW295" s="239" t="s">
        <v>6</v>
      </c>
      <c r="AX295" s="239" t="s">
        <v>75</v>
      </c>
      <c r="AY295" s="240" t="s">
        <v>163</v>
      </c>
    </row>
    <row r="296" spans="2:65" s="116" customFormat="1" ht="16.5" customHeight="1">
      <c r="B296" s="117"/>
      <c r="C296" s="217" t="s">
        <v>499</v>
      </c>
      <c r="D296" s="217" t="s">
        <v>165</v>
      </c>
      <c r="E296" s="218" t="s">
        <v>500</v>
      </c>
      <c r="F296" s="219" t="s">
        <v>501</v>
      </c>
      <c r="G296" s="220" t="s">
        <v>168</v>
      </c>
      <c r="H296" s="221">
        <v>5.01</v>
      </c>
      <c r="I296" s="7"/>
      <c r="J296" s="222">
        <f>ROUND(I296*H296,2)</f>
        <v>0</v>
      </c>
      <c r="K296" s="219" t="s">
        <v>2443</v>
      </c>
      <c r="L296" s="117"/>
      <c r="M296" s="223" t="s">
        <v>5</v>
      </c>
      <c r="N296" s="224" t="s">
        <v>41</v>
      </c>
      <c r="O296" s="118"/>
      <c r="P296" s="200">
        <f>O296*H296</f>
        <v>0</v>
      </c>
      <c r="Q296" s="200">
        <v>0</v>
      </c>
      <c r="R296" s="200">
        <f>Q296*H296</f>
        <v>0</v>
      </c>
      <c r="S296" s="200">
        <v>0</v>
      </c>
      <c r="T296" s="201">
        <f>S296*H296</f>
        <v>0</v>
      </c>
      <c r="AR296" s="104" t="s">
        <v>85</v>
      </c>
      <c r="AT296" s="104" t="s">
        <v>165</v>
      </c>
      <c r="AU296" s="104" t="s">
        <v>79</v>
      </c>
      <c r="AY296" s="104" t="s">
        <v>163</v>
      </c>
      <c r="BE296" s="202">
        <f>IF(N296="základní",J296,0)</f>
        <v>0</v>
      </c>
      <c r="BF296" s="202">
        <f>IF(N296="snížená",J296,0)</f>
        <v>0</v>
      </c>
      <c r="BG296" s="202">
        <f>IF(N296="zákl. přenesená",J296,0)</f>
        <v>0</v>
      </c>
      <c r="BH296" s="202">
        <f>IF(N296="sníž. přenesená",J296,0)</f>
        <v>0</v>
      </c>
      <c r="BI296" s="202">
        <f>IF(N296="nulová",J296,0)</f>
        <v>0</v>
      </c>
      <c r="BJ296" s="104" t="s">
        <v>75</v>
      </c>
      <c r="BK296" s="202">
        <f>ROUND(I296*H296,2)</f>
        <v>0</v>
      </c>
      <c r="BL296" s="104" t="s">
        <v>85</v>
      </c>
      <c r="BM296" s="104" t="s">
        <v>502</v>
      </c>
    </row>
    <row r="297" spans="2:65" s="231" customFormat="1">
      <c r="B297" s="230"/>
      <c r="D297" s="232" t="s">
        <v>171</v>
      </c>
      <c r="E297" s="233" t="s">
        <v>5</v>
      </c>
      <c r="F297" s="234" t="s">
        <v>503</v>
      </c>
      <c r="H297" s="233" t="s">
        <v>5</v>
      </c>
      <c r="L297" s="230"/>
      <c r="M297" s="235"/>
      <c r="N297" s="236"/>
      <c r="O297" s="236"/>
      <c r="P297" s="236"/>
      <c r="Q297" s="236"/>
      <c r="R297" s="236"/>
      <c r="S297" s="236"/>
      <c r="T297" s="237"/>
      <c r="AT297" s="233" t="s">
        <v>171</v>
      </c>
      <c r="AU297" s="233" t="s">
        <v>79</v>
      </c>
      <c r="AV297" s="231" t="s">
        <v>75</v>
      </c>
      <c r="AW297" s="231" t="s">
        <v>34</v>
      </c>
      <c r="AX297" s="231" t="s">
        <v>70</v>
      </c>
      <c r="AY297" s="233" t="s">
        <v>163</v>
      </c>
    </row>
    <row r="298" spans="2:65" s="239" customFormat="1">
      <c r="B298" s="238"/>
      <c r="D298" s="232" t="s">
        <v>171</v>
      </c>
      <c r="E298" s="240" t="s">
        <v>5</v>
      </c>
      <c r="F298" s="241" t="s">
        <v>504</v>
      </c>
      <c r="H298" s="242">
        <v>0.96</v>
      </c>
      <c r="L298" s="238"/>
      <c r="M298" s="337"/>
      <c r="N298" s="338"/>
      <c r="O298" s="338"/>
      <c r="P298" s="338"/>
      <c r="Q298" s="338"/>
      <c r="R298" s="338"/>
      <c r="S298" s="338"/>
      <c r="T298" s="339"/>
      <c r="AT298" s="240" t="s">
        <v>171</v>
      </c>
      <c r="AU298" s="240" t="s">
        <v>79</v>
      </c>
      <c r="AV298" s="239" t="s">
        <v>79</v>
      </c>
      <c r="AW298" s="239" t="s">
        <v>34</v>
      </c>
      <c r="AX298" s="239" t="s">
        <v>70</v>
      </c>
      <c r="AY298" s="240" t="s">
        <v>163</v>
      </c>
    </row>
    <row r="299" spans="2:65" s="239" customFormat="1">
      <c r="B299" s="238"/>
      <c r="D299" s="232" t="s">
        <v>171</v>
      </c>
      <c r="E299" s="240" t="s">
        <v>5</v>
      </c>
      <c r="F299" s="241" t="s">
        <v>505</v>
      </c>
      <c r="H299" s="242">
        <v>4.05</v>
      </c>
      <c r="L299" s="238"/>
      <c r="M299" s="337"/>
      <c r="N299" s="338"/>
      <c r="O299" s="338"/>
      <c r="P299" s="338"/>
      <c r="Q299" s="338"/>
      <c r="R299" s="338"/>
      <c r="S299" s="338"/>
      <c r="T299" s="339"/>
      <c r="AT299" s="240" t="s">
        <v>171</v>
      </c>
      <c r="AU299" s="240" t="s">
        <v>79</v>
      </c>
      <c r="AV299" s="239" t="s">
        <v>79</v>
      </c>
      <c r="AW299" s="239" t="s">
        <v>34</v>
      </c>
      <c r="AX299" s="239" t="s">
        <v>70</v>
      </c>
      <c r="AY299" s="240" t="s">
        <v>163</v>
      </c>
    </row>
    <row r="300" spans="2:65" s="341" customFormat="1">
      <c r="B300" s="340"/>
      <c r="D300" s="232" t="s">
        <v>171</v>
      </c>
      <c r="E300" s="342" t="s">
        <v>5</v>
      </c>
      <c r="F300" s="343" t="s">
        <v>194</v>
      </c>
      <c r="H300" s="344">
        <v>5.01</v>
      </c>
      <c r="L300" s="340"/>
      <c r="M300" s="345"/>
      <c r="N300" s="346"/>
      <c r="O300" s="346"/>
      <c r="P300" s="346"/>
      <c r="Q300" s="346"/>
      <c r="R300" s="346"/>
      <c r="S300" s="346"/>
      <c r="T300" s="347"/>
      <c r="AT300" s="342" t="s">
        <v>171</v>
      </c>
      <c r="AU300" s="342" t="s">
        <v>79</v>
      </c>
      <c r="AV300" s="341" t="s">
        <v>85</v>
      </c>
      <c r="AW300" s="341" t="s">
        <v>34</v>
      </c>
      <c r="AX300" s="341" t="s">
        <v>75</v>
      </c>
      <c r="AY300" s="342" t="s">
        <v>163</v>
      </c>
    </row>
    <row r="301" spans="2:65" s="116" customFormat="1" ht="25.5" customHeight="1">
      <c r="B301" s="117"/>
      <c r="C301" s="217" t="s">
        <v>506</v>
      </c>
      <c r="D301" s="217" t="s">
        <v>165</v>
      </c>
      <c r="E301" s="218" t="s">
        <v>507</v>
      </c>
      <c r="F301" s="219" t="s">
        <v>508</v>
      </c>
      <c r="G301" s="220" t="s">
        <v>182</v>
      </c>
      <c r="H301" s="221">
        <v>13.763</v>
      </c>
      <c r="I301" s="7"/>
      <c r="J301" s="222">
        <f>ROUND(I301*H301,2)</f>
        <v>0</v>
      </c>
      <c r="K301" s="219" t="s">
        <v>169</v>
      </c>
      <c r="L301" s="117"/>
      <c r="M301" s="223" t="s">
        <v>5</v>
      </c>
      <c r="N301" s="224" t="s">
        <v>41</v>
      </c>
      <c r="O301" s="118"/>
      <c r="P301" s="200">
        <f>O301*H301</f>
        <v>0</v>
      </c>
      <c r="Q301" s="200">
        <v>2.45329</v>
      </c>
      <c r="R301" s="200">
        <f>Q301*H301</f>
        <v>33.764630269999998</v>
      </c>
      <c r="S301" s="200">
        <v>0</v>
      </c>
      <c r="T301" s="201">
        <f>S301*H301</f>
        <v>0</v>
      </c>
      <c r="AR301" s="104" t="s">
        <v>85</v>
      </c>
      <c r="AT301" s="104" t="s">
        <v>165</v>
      </c>
      <c r="AU301" s="104" t="s">
        <v>79</v>
      </c>
      <c r="AY301" s="104" t="s">
        <v>163</v>
      </c>
      <c r="BE301" s="202">
        <f>IF(N301="základní",J301,0)</f>
        <v>0</v>
      </c>
      <c r="BF301" s="202">
        <f>IF(N301="snížená",J301,0)</f>
        <v>0</v>
      </c>
      <c r="BG301" s="202">
        <f>IF(N301="zákl. přenesená",J301,0)</f>
        <v>0</v>
      </c>
      <c r="BH301" s="202">
        <f>IF(N301="sníž. přenesená",J301,0)</f>
        <v>0</v>
      </c>
      <c r="BI301" s="202">
        <f>IF(N301="nulová",J301,0)</f>
        <v>0</v>
      </c>
      <c r="BJ301" s="104" t="s">
        <v>75</v>
      </c>
      <c r="BK301" s="202">
        <f>ROUND(I301*H301,2)</f>
        <v>0</v>
      </c>
      <c r="BL301" s="104" t="s">
        <v>85</v>
      </c>
      <c r="BM301" s="104" t="s">
        <v>509</v>
      </c>
    </row>
    <row r="302" spans="2:65" s="231" customFormat="1">
      <c r="B302" s="230"/>
      <c r="D302" s="232" t="s">
        <v>171</v>
      </c>
      <c r="E302" s="233" t="s">
        <v>5</v>
      </c>
      <c r="F302" s="234" t="s">
        <v>360</v>
      </c>
      <c r="H302" s="233" t="s">
        <v>5</v>
      </c>
      <c r="L302" s="230"/>
      <c r="M302" s="235"/>
      <c r="N302" s="236"/>
      <c r="O302" s="236"/>
      <c r="P302" s="236"/>
      <c r="Q302" s="236"/>
      <c r="R302" s="236"/>
      <c r="S302" s="236"/>
      <c r="T302" s="237"/>
      <c r="AT302" s="233" t="s">
        <v>171</v>
      </c>
      <c r="AU302" s="233" t="s">
        <v>79</v>
      </c>
      <c r="AV302" s="231" t="s">
        <v>75</v>
      </c>
      <c r="AW302" s="231" t="s">
        <v>34</v>
      </c>
      <c r="AX302" s="231" t="s">
        <v>70</v>
      </c>
      <c r="AY302" s="233" t="s">
        <v>163</v>
      </c>
    </row>
    <row r="303" spans="2:65" s="231" customFormat="1">
      <c r="B303" s="230"/>
      <c r="D303" s="232" t="s">
        <v>171</v>
      </c>
      <c r="E303" s="233" t="s">
        <v>5</v>
      </c>
      <c r="F303" s="234" t="s">
        <v>510</v>
      </c>
      <c r="H303" s="233" t="s">
        <v>5</v>
      </c>
      <c r="L303" s="230"/>
      <c r="M303" s="235"/>
      <c r="N303" s="236"/>
      <c r="O303" s="236"/>
      <c r="P303" s="236"/>
      <c r="Q303" s="236"/>
      <c r="R303" s="236"/>
      <c r="S303" s="236"/>
      <c r="T303" s="237"/>
      <c r="AT303" s="233" t="s">
        <v>171</v>
      </c>
      <c r="AU303" s="233" t="s">
        <v>79</v>
      </c>
      <c r="AV303" s="231" t="s">
        <v>75</v>
      </c>
      <c r="AW303" s="231" t="s">
        <v>34</v>
      </c>
      <c r="AX303" s="231" t="s">
        <v>70</v>
      </c>
      <c r="AY303" s="233" t="s">
        <v>163</v>
      </c>
    </row>
    <row r="304" spans="2:65" s="239" customFormat="1">
      <c r="B304" s="238"/>
      <c r="D304" s="232" t="s">
        <v>171</v>
      </c>
      <c r="E304" s="240" t="s">
        <v>5</v>
      </c>
      <c r="F304" s="241" t="s">
        <v>511</v>
      </c>
      <c r="H304" s="242">
        <v>13.763</v>
      </c>
      <c r="L304" s="238"/>
      <c r="M304" s="337"/>
      <c r="N304" s="338"/>
      <c r="O304" s="338"/>
      <c r="P304" s="338"/>
      <c r="Q304" s="338"/>
      <c r="R304" s="338"/>
      <c r="S304" s="338"/>
      <c r="T304" s="339"/>
      <c r="AT304" s="240" t="s">
        <v>171</v>
      </c>
      <c r="AU304" s="240" t="s">
        <v>79</v>
      </c>
      <c r="AV304" s="239" t="s">
        <v>79</v>
      </c>
      <c r="AW304" s="239" t="s">
        <v>34</v>
      </c>
      <c r="AX304" s="239" t="s">
        <v>75</v>
      </c>
      <c r="AY304" s="240" t="s">
        <v>163</v>
      </c>
    </row>
    <row r="305" spans="2:65" s="116" customFormat="1" ht="16.5" customHeight="1">
      <c r="B305" s="117"/>
      <c r="C305" s="217" t="s">
        <v>512</v>
      </c>
      <c r="D305" s="217" t="s">
        <v>165</v>
      </c>
      <c r="E305" s="218" t="s">
        <v>513</v>
      </c>
      <c r="F305" s="219" t="s">
        <v>514</v>
      </c>
      <c r="G305" s="220" t="s">
        <v>182</v>
      </c>
      <c r="H305" s="221">
        <v>0.45800000000000002</v>
      </c>
      <c r="I305" s="7"/>
      <c r="J305" s="222">
        <f>ROUND(I305*H305,2)</f>
        <v>0</v>
      </c>
      <c r="K305" s="219" t="s">
        <v>169</v>
      </c>
      <c r="L305" s="117"/>
      <c r="M305" s="223" t="s">
        <v>5</v>
      </c>
      <c r="N305" s="224" t="s">
        <v>41</v>
      </c>
      <c r="O305" s="118"/>
      <c r="P305" s="200">
        <f>O305*H305</f>
        <v>0</v>
      </c>
      <c r="Q305" s="200">
        <v>2.2563399999999998</v>
      </c>
      <c r="R305" s="200">
        <f>Q305*H305</f>
        <v>1.0334037199999999</v>
      </c>
      <c r="S305" s="200">
        <v>0</v>
      </c>
      <c r="T305" s="201">
        <f>S305*H305</f>
        <v>0</v>
      </c>
      <c r="AR305" s="104" t="s">
        <v>85</v>
      </c>
      <c r="AT305" s="104" t="s">
        <v>165</v>
      </c>
      <c r="AU305" s="104" t="s">
        <v>79</v>
      </c>
      <c r="AY305" s="104" t="s">
        <v>163</v>
      </c>
      <c r="BE305" s="202">
        <f>IF(N305="základní",J305,0)</f>
        <v>0</v>
      </c>
      <c r="BF305" s="202">
        <f>IF(N305="snížená",J305,0)</f>
        <v>0</v>
      </c>
      <c r="BG305" s="202">
        <f>IF(N305="zákl. přenesená",J305,0)</f>
        <v>0</v>
      </c>
      <c r="BH305" s="202">
        <f>IF(N305="sníž. přenesená",J305,0)</f>
        <v>0</v>
      </c>
      <c r="BI305" s="202">
        <f>IF(N305="nulová",J305,0)</f>
        <v>0</v>
      </c>
      <c r="BJ305" s="104" t="s">
        <v>75</v>
      </c>
      <c r="BK305" s="202">
        <f>ROUND(I305*H305,2)</f>
        <v>0</v>
      </c>
      <c r="BL305" s="104" t="s">
        <v>85</v>
      </c>
      <c r="BM305" s="104" t="s">
        <v>515</v>
      </c>
    </row>
    <row r="306" spans="2:65" s="231" customFormat="1">
      <c r="B306" s="230"/>
      <c r="D306" s="232" t="s">
        <v>171</v>
      </c>
      <c r="E306" s="233" t="s">
        <v>5</v>
      </c>
      <c r="F306" s="234" t="s">
        <v>239</v>
      </c>
      <c r="H306" s="233" t="s">
        <v>5</v>
      </c>
      <c r="L306" s="230"/>
      <c r="M306" s="235"/>
      <c r="N306" s="236"/>
      <c r="O306" s="236"/>
      <c r="P306" s="236"/>
      <c r="Q306" s="236"/>
      <c r="R306" s="236"/>
      <c r="S306" s="236"/>
      <c r="T306" s="237"/>
      <c r="AT306" s="233" t="s">
        <v>171</v>
      </c>
      <c r="AU306" s="233" t="s">
        <v>79</v>
      </c>
      <c r="AV306" s="231" t="s">
        <v>75</v>
      </c>
      <c r="AW306" s="231" t="s">
        <v>34</v>
      </c>
      <c r="AX306" s="231" t="s">
        <v>70</v>
      </c>
      <c r="AY306" s="233" t="s">
        <v>163</v>
      </c>
    </row>
    <row r="307" spans="2:65" s="231" customFormat="1">
      <c r="B307" s="230"/>
      <c r="D307" s="232" t="s">
        <v>171</v>
      </c>
      <c r="E307" s="233" t="s">
        <v>5</v>
      </c>
      <c r="F307" s="234" t="s">
        <v>516</v>
      </c>
      <c r="H307" s="233" t="s">
        <v>5</v>
      </c>
      <c r="L307" s="230"/>
      <c r="M307" s="235"/>
      <c r="N307" s="236"/>
      <c r="O307" s="236"/>
      <c r="P307" s="236"/>
      <c r="Q307" s="236"/>
      <c r="R307" s="236"/>
      <c r="S307" s="236"/>
      <c r="T307" s="237"/>
      <c r="AT307" s="233" t="s">
        <v>171</v>
      </c>
      <c r="AU307" s="233" t="s">
        <v>79</v>
      </c>
      <c r="AV307" s="231" t="s">
        <v>75</v>
      </c>
      <c r="AW307" s="231" t="s">
        <v>34</v>
      </c>
      <c r="AX307" s="231" t="s">
        <v>70</v>
      </c>
      <c r="AY307" s="233" t="s">
        <v>163</v>
      </c>
    </row>
    <row r="308" spans="2:65" s="239" customFormat="1">
      <c r="B308" s="238"/>
      <c r="D308" s="232" t="s">
        <v>171</v>
      </c>
      <c r="E308" s="240" t="s">
        <v>5</v>
      </c>
      <c r="F308" s="241" t="s">
        <v>517</v>
      </c>
      <c r="H308" s="242">
        <v>0.45800000000000002</v>
      </c>
      <c r="L308" s="238"/>
      <c r="M308" s="337"/>
      <c r="N308" s="338"/>
      <c r="O308" s="338"/>
      <c r="P308" s="338"/>
      <c r="Q308" s="338"/>
      <c r="R308" s="338"/>
      <c r="S308" s="338"/>
      <c r="T308" s="339"/>
      <c r="AT308" s="240" t="s">
        <v>171</v>
      </c>
      <c r="AU308" s="240" t="s">
        <v>79</v>
      </c>
      <c r="AV308" s="239" t="s">
        <v>79</v>
      </c>
      <c r="AW308" s="239" t="s">
        <v>34</v>
      </c>
      <c r="AX308" s="239" t="s">
        <v>75</v>
      </c>
      <c r="AY308" s="240" t="s">
        <v>163</v>
      </c>
    </row>
    <row r="309" spans="2:65" s="116" customFormat="1" ht="16.5" customHeight="1">
      <c r="B309" s="117"/>
      <c r="C309" s="217" t="s">
        <v>518</v>
      </c>
      <c r="D309" s="217" t="s">
        <v>165</v>
      </c>
      <c r="E309" s="218" t="s">
        <v>513</v>
      </c>
      <c r="F309" s="219" t="s">
        <v>514</v>
      </c>
      <c r="G309" s="220" t="s">
        <v>182</v>
      </c>
      <c r="H309" s="221">
        <v>5.0599999999999996</v>
      </c>
      <c r="I309" s="7"/>
      <c r="J309" s="222">
        <f>ROUND(I309*H309,2)</f>
        <v>0</v>
      </c>
      <c r="K309" s="219" t="s">
        <v>169</v>
      </c>
      <c r="L309" s="117"/>
      <c r="M309" s="223" t="s">
        <v>5</v>
      </c>
      <c r="N309" s="224" t="s">
        <v>41</v>
      </c>
      <c r="O309" s="118"/>
      <c r="P309" s="200">
        <f>O309*H309</f>
        <v>0</v>
      </c>
      <c r="Q309" s="200">
        <v>2.2563399999999998</v>
      </c>
      <c r="R309" s="200">
        <f>Q309*H309</f>
        <v>11.417080399999998</v>
      </c>
      <c r="S309" s="200">
        <v>0</v>
      </c>
      <c r="T309" s="201">
        <f>S309*H309</f>
        <v>0</v>
      </c>
      <c r="AR309" s="104" t="s">
        <v>85</v>
      </c>
      <c r="AT309" s="104" t="s">
        <v>165</v>
      </c>
      <c r="AU309" s="104" t="s">
        <v>79</v>
      </c>
      <c r="AY309" s="104" t="s">
        <v>163</v>
      </c>
      <c r="BE309" s="202">
        <f>IF(N309="základní",J309,0)</f>
        <v>0</v>
      </c>
      <c r="BF309" s="202">
        <f>IF(N309="snížená",J309,0)</f>
        <v>0</v>
      </c>
      <c r="BG309" s="202">
        <f>IF(N309="zákl. přenesená",J309,0)</f>
        <v>0</v>
      </c>
      <c r="BH309" s="202">
        <f>IF(N309="sníž. přenesená",J309,0)</f>
        <v>0</v>
      </c>
      <c r="BI309" s="202">
        <f>IF(N309="nulová",J309,0)</f>
        <v>0</v>
      </c>
      <c r="BJ309" s="104" t="s">
        <v>75</v>
      </c>
      <c r="BK309" s="202">
        <f>ROUND(I309*H309,2)</f>
        <v>0</v>
      </c>
      <c r="BL309" s="104" t="s">
        <v>85</v>
      </c>
      <c r="BM309" s="104" t="s">
        <v>519</v>
      </c>
    </row>
    <row r="310" spans="2:65" s="231" customFormat="1">
      <c r="B310" s="230"/>
      <c r="D310" s="232" t="s">
        <v>171</v>
      </c>
      <c r="E310" s="233" t="s">
        <v>5</v>
      </c>
      <c r="F310" s="234" t="s">
        <v>520</v>
      </c>
      <c r="H310" s="233" t="s">
        <v>5</v>
      </c>
      <c r="L310" s="230"/>
      <c r="M310" s="235"/>
      <c r="N310" s="236"/>
      <c r="O310" s="236"/>
      <c r="P310" s="236"/>
      <c r="Q310" s="236"/>
      <c r="R310" s="236"/>
      <c r="S310" s="236"/>
      <c r="T310" s="237"/>
      <c r="AT310" s="233" t="s">
        <v>171</v>
      </c>
      <c r="AU310" s="233" t="s">
        <v>79</v>
      </c>
      <c r="AV310" s="231" t="s">
        <v>75</v>
      </c>
      <c r="AW310" s="231" t="s">
        <v>34</v>
      </c>
      <c r="AX310" s="231" t="s">
        <v>70</v>
      </c>
      <c r="AY310" s="233" t="s">
        <v>163</v>
      </c>
    </row>
    <row r="311" spans="2:65" s="239" customFormat="1">
      <c r="B311" s="238"/>
      <c r="D311" s="232" t="s">
        <v>171</v>
      </c>
      <c r="E311" s="240" t="s">
        <v>5</v>
      </c>
      <c r="F311" s="241" t="s">
        <v>521</v>
      </c>
      <c r="H311" s="242">
        <v>5.0599999999999996</v>
      </c>
      <c r="L311" s="238"/>
      <c r="M311" s="337"/>
      <c r="N311" s="338"/>
      <c r="O311" s="338"/>
      <c r="P311" s="338"/>
      <c r="Q311" s="338"/>
      <c r="R311" s="338"/>
      <c r="S311" s="338"/>
      <c r="T311" s="339"/>
      <c r="AT311" s="240" t="s">
        <v>171</v>
      </c>
      <c r="AU311" s="240" t="s">
        <v>79</v>
      </c>
      <c r="AV311" s="239" t="s">
        <v>79</v>
      </c>
      <c r="AW311" s="239" t="s">
        <v>34</v>
      </c>
      <c r="AX311" s="239" t="s">
        <v>75</v>
      </c>
      <c r="AY311" s="240" t="s">
        <v>163</v>
      </c>
    </row>
    <row r="312" spans="2:65" s="116" customFormat="1" ht="25.5" customHeight="1">
      <c r="B312" s="117"/>
      <c r="C312" s="217" t="s">
        <v>522</v>
      </c>
      <c r="D312" s="217" t="s">
        <v>165</v>
      </c>
      <c r="E312" s="218" t="s">
        <v>523</v>
      </c>
      <c r="F312" s="219" t="s">
        <v>524</v>
      </c>
      <c r="G312" s="220" t="s">
        <v>182</v>
      </c>
      <c r="H312" s="221">
        <v>13.763</v>
      </c>
      <c r="I312" s="7"/>
      <c r="J312" s="222">
        <f>ROUND(I312*H312,2)</f>
        <v>0</v>
      </c>
      <c r="K312" s="219" t="s">
        <v>169</v>
      </c>
      <c r="L312" s="117"/>
      <c r="M312" s="223" t="s">
        <v>5</v>
      </c>
      <c r="N312" s="224" t="s">
        <v>41</v>
      </c>
      <c r="O312" s="118"/>
      <c r="P312" s="200">
        <f>O312*H312</f>
        <v>0</v>
      </c>
      <c r="Q312" s="200">
        <v>0</v>
      </c>
      <c r="R312" s="200">
        <f>Q312*H312</f>
        <v>0</v>
      </c>
      <c r="S312" s="200">
        <v>0</v>
      </c>
      <c r="T312" s="201">
        <f>S312*H312</f>
        <v>0</v>
      </c>
      <c r="AR312" s="104" t="s">
        <v>85</v>
      </c>
      <c r="AT312" s="104" t="s">
        <v>165</v>
      </c>
      <c r="AU312" s="104" t="s">
        <v>79</v>
      </c>
      <c r="AY312" s="104" t="s">
        <v>163</v>
      </c>
      <c r="BE312" s="202">
        <f>IF(N312="základní",J312,0)</f>
        <v>0</v>
      </c>
      <c r="BF312" s="202">
        <f>IF(N312="snížená",J312,0)</f>
        <v>0</v>
      </c>
      <c r="BG312" s="202">
        <f>IF(N312="zákl. přenesená",J312,0)</f>
        <v>0</v>
      </c>
      <c r="BH312" s="202">
        <f>IF(N312="sníž. přenesená",J312,0)</f>
        <v>0</v>
      </c>
      <c r="BI312" s="202">
        <f>IF(N312="nulová",J312,0)</f>
        <v>0</v>
      </c>
      <c r="BJ312" s="104" t="s">
        <v>75</v>
      </c>
      <c r="BK312" s="202">
        <f>ROUND(I312*H312,2)</f>
        <v>0</v>
      </c>
      <c r="BL312" s="104" t="s">
        <v>85</v>
      </c>
      <c r="BM312" s="104" t="s">
        <v>525</v>
      </c>
    </row>
    <row r="313" spans="2:65" s="116" customFormat="1" ht="16.5" customHeight="1">
      <c r="B313" s="117"/>
      <c r="C313" s="217" t="s">
        <v>526</v>
      </c>
      <c r="D313" s="217" t="s">
        <v>165</v>
      </c>
      <c r="E313" s="218" t="s">
        <v>527</v>
      </c>
      <c r="F313" s="219" t="s">
        <v>528</v>
      </c>
      <c r="G313" s="220" t="s">
        <v>168</v>
      </c>
      <c r="H313" s="221">
        <v>6</v>
      </c>
      <c r="I313" s="7"/>
      <c r="J313" s="222">
        <f>ROUND(I313*H313,2)</f>
        <v>0</v>
      </c>
      <c r="K313" s="219" t="s">
        <v>2443</v>
      </c>
      <c r="L313" s="117"/>
      <c r="M313" s="223" t="s">
        <v>5</v>
      </c>
      <c r="N313" s="224" t="s">
        <v>41</v>
      </c>
      <c r="O313" s="118"/>
      <c r="P313" s="200">
        <f>O313*H313</f>
        <v>0</v>
      </c>
      <c r="Q313" s="200">
        <v>1.4630000000000001E-2</v>
      </c>
      <c r="R313" s="200">
        <f>Q313*H313</f>
        <v>8.7779999999999997E-2</v>
      </c>
      <c r="S313" s="200">
        <v>0</v>
      </c>
      <c r="T313" s="201">
        <f>S313*H313</f>
        <v>0</v>
      </c>
      <c r="AR313" s="104" t="s">
        <v>85</v>
      </c>
      <c r="AT313" s="104" t="s">
        <v>165</v>
      </c>
      <c r="AU313" s="104" t="s">
        <v>79</v>
      </c>
      <c r="AY313" s="104" t="s">
        <v>163</v>
      </c>
      <c r="BE313" s="202">
        <f>IF(N313="základní",J313,0)</f>
        <v>0</v>
      </c>
      <c r="BF313" s="202">
        <f>IF(N313="snížená",J313,0)</f>
        <v>0</v>
      </c>
      <c r="BG313" s="202">
        <f>IF(N313="zákl. přenesená",J313,0)</f>
        <v>0</v>
      </c>
      <c r="BH313" s="202">
        <f>IF(N313="sníž. přenesená",J313,0)</f>
        <v>0</v>
      </c>
      <c r="BI313" s="202">
        <f>IF(N313="nulová",J313,0)</f>
        <v>0</v>
      </c>
      <c r="BJ313" s="104" t="s">
        <v>75</v>
      </c>
      <c r="BK313" s="202">
        <f>ROUND(I313*H313,2)</f>
        <v>0</v>
      </c>
      <c r="BL313" s="104" t="s">
        <v>85</v>
      </c>
      <c r="BM313" s="104" t="s">
        <v>529</v>
      </c>
    </row>
    <row r="314" spans="2:65" s="231" customFormat="1">
      <c r="B314" s="230"/>
      <c r="D314" s="232" t="s">
        <v>171</v>
      </c>
      <c r="E314" s="233" t="s">
        <v>5</v>
      </c>
      <c r="F314" s="234" t="s">
        <v>530</v>
      </c>
      <c r="H314" s="233" t="s">
        <v>5</v>
      </c>
      <c r="L314" s="230"/>
      <c r="M314" s="235"/>
      <c r="N314" s="236"/>
      <c r="O314" s="236"/>
      <c r="P314" s="236"/>
      <c r="Q314" s="236"/>
      <c r="R314" s="236"/>
      <c r="S314" s="236"/>
      <c r="T314" s="237"/>
      <c r="AT314" s="233" t="s">
        <v>171</v>
      </c>
      <c r="AU314" s="233" t="s">
        <v>79</v>
      </c>
      <c r="AV314" s="231" t="s">
        <v>75</v>
      </c>
      <c r="AW314" s="231" t="s">
        <v>34</v>
      </c>
      <c r="AX314" s="231" t="s">
        <v>70</v>
      </c>
      <c r="AY314" s="233" t="s">
        <v>163</v>
      </c>
    </row>
    <row r="315" spans="2:65" s="231" customFormat="1">
      <c r="B315" s="230"/>
      <c r="D315" s="232" t="s">
        <v>171</v>
      </c>
      <c r="E315" s="233" t="s">
        <v>5</v>
      </c>
      <c r="F315" s="234" t="s">
        <v>531</v>
      </c>
      <c r="H315" s="233" t="s">
        <v>5</v>
      </c>
      <c r="L315" s="230"/>
      <c r="M315" s="235"/>
      <c r="N315" s="236"/>
      <c r="O315" s="236"/>
      <c r="P315" s="236"/>
      <c r="Q315" s="236"/>
      <c r="R315" s="236"/>
      <c r="S315" s="236"/>
      <c r="T315" s="237"/>
      <c r="AT315" s="233" t="s">
        <v>171</v>
      </c>
      <c r="AU315" s="233" t="s">
        <v>79</v>
      </c>
      <c r="AV315" s="231" t="s">
        <v>75</v>
      </c>
      <c r="AW315" s="231" t="s">
        <v>34</v>
      </c>
      <c r="AX315" s="231" t="s">
        <v>70</v>
      </c>
      <c r="AY315" s="233" t="s">
        <v>163</v>
      </c>
    </row>
    <row r="316" spans="2:65" s="239" customFormat="1">
      <c r="B316" s="238"/>
      <c r="D316" s="232" t="s">
        <v>171</v>
      </c>
      <c r="E316" s="240" t="s">
        <v>5</v>
      </c>
      <c r="F316" s="241" t="s">
        <v>107</v>
      </c>
      <c r="H316" s="242">
        <v>6</v>
      </c>
      <c r="L316" s="238"/>
      <c r="M316" s="337"/>
      <c r="N316" s="338"/>
      <c r="O316" s="338"/>
      <c r="P316" s="338"/>
      <c r="Q316" s="338"/>
      <c r="R316" s="338"/>
      <c r="S316" s="338"/>
      <c r="T316" s="339"/>
      <c r="AT316" s="240" t="s">
        <v>171</v>
      </c>
      <c r="AU316" s="240" t="s">
        <v>79</v>
      </c>
      <c r="AV316" s="239" t="s">
        <v>79</v>
      </c>
      <c r="AW316" s="239" t="s">
        <v>34</v>
      </c>
      <c r="AX316" s="239" t="s">
        <v>75</v>
      </c>
      <c r="AY316" s="240" t="s">
        <v>163</v>
      </c>
    </row>
    <row r="317" spans="2:65" s="116" customFormat="1" ht="16.5" customHeight="1">
      <c r="B317" s="117"/>
      <c r="C317" s="217" t="s">
        <v>532</v>
      </c>
      <c r="D317" s="217" t="s">
        <v>165</v>
      </c>
      <c r="E317" s="218" t="s">
        <v>533</v>
      </c>
      <c r="F317" s="219" t="s">
        <v>534</v>
      </c>
      <c r="G317" s="220" t="s">
        <v>227</v>
      </c>
      <c r="H317" s="221">
        <v>1.528</v>
      </c>
      <c r="I317" s="7"/>
      <c r="J317" s="222">
        <f>ROUND(I317*H317,2)</f>
        <v>0</v>
      </c>
      <c r="K317" s="219" t="s">
        <v>169</v>
      </c>
      <c r="L317" s="117"/>
      <c r="M317" s="223" t="s">
        <v>5</v>
      </c>
      <c r="N317" s="224" t="s">
        <v>41</v>
      </c>
      <c r="O317" s="118"/>
      <c r="P317" s="200">
        <f>O317*H317</f>
        <v>0</v>
      </c>
      <c r="Q317" s="200">
        <v>1.06277</v>
      </c>
      <c r="R317" s="200">
        <f>Q317*H317</f>
        <v>1.6239125599999999</v>
      </c>
      <c r="S317" s="200">
        <v>0</v>
      </c>
      <c r="T317" s="201">
        <f>S317*H317</f>
        <v>0</v>
      </c>
      <c r="AR317" s="104" t="s">
        <v>85</v>
      </c>
      <c r="AT317" s="104" t="s">
        <v>165</v>
      </c>
      <c r="AU317" s="104" t="s">
        <v>79</v>
      </c>
      <c r="AY317" s="104" t="s">
        <v>163</v>
      </c>
      <c r="BE317" s="202">
        <f>IF(N317="základní",J317,0)</f>
        <v>0</v>
      </c>
      <c r="BF317" s="202">
        <f>IF(N317="snížená",J317,0)</f>
        <v>0</v>
      </c>
      <c r="BG317" s="202">
        <f>IF(N317="zákl. přenesená",J317,0)</f>
        <v>0</v>
      </c>
      <c r="BH317" s="202">
        <f>IF(N317="sníž. přenesená",J317,0)</f>
        <v>0</v>
      </c>
      <c r="BI317" s="202">
        <f>IF(N317="nulová",J317,0)</f>
        <v>0</v>
      </c>
      <c r="BJ317" s="104" t="s">
        <v>75</v>
      </c>
      <c r="BK317" s="202">
        <f>ROUND(I317*H317,2)</f>
        <v>0</v>
      </c>
      <c r="BL317" s="104" t="s">
        <v>85</v>
      </c>
      <c r="BM317" s="104" t="s">
        <v>535</v>
      </c>
    </row>
    <row r="318" spans="2:65" s="231" customFormat="1">
      <c r="B318" s="230"/>
      <c r="D318" s="232" t="s">
        <v>171</v>
      </c>
      <c r="E318" s="233" t="s">
        <v>5</v>
      </c>
      <c r="F318" s="234" t="s">
        <v>536</v>
      </c>
      <c r="H318" s="233" t="s">
        <v>5</v>
      </c>
      <c r="L318" s="230"/>
      <c r="M318" s="235"/>
      <c r="N318" s="236"/>
      <c r="O318" s="236"/>
      <c r="P318" s="236"/>
      <c r="Q318" s="236"/>
      <c r="R318" s="236"/>
      <c r="S318" s="236"/>
      <c r="T318" s="237"/>
      <c r="AT318" s="233" t="s">
        <v>171</v>
      </c>
      <c r="AU318" s="233" t="s">
        <v>79</v>
      </c>
      <c r="AV318" s="231" t="s">
        <v>75</v>
      </c>
      <c r="AW318" s="231" t="s">
        <v>34</v>
      </c>
      <c r="AX318" s="231" t="s">
        <v>70</v>
      </c>
      <c r="AY318" s="233" t="s">
        <v>163</v>
      </c>
    </row>
    <row r="319" spans="2:65" s="239" customFormat="1">
      <c r="B319" s="238"/>
      <c r="D319" s="232" t="s">
        <v>171</v>
      </c>
      <c r="E319" s="240" t="s">
        <v>5</v>
      </c>
      <c r="F319" s="241" t="s">
        <v>537</v>
      </c>
      <c r="H319" s="242">
        <v>1.048</v>
      </c>
      <c r="L319" s="238"/>
      <c r="M319" s="337"/>
      <c r="N319" s="338"/>
      <c r="O319" s="338"/>
      <c r="P319" s="338"/>
      <c r="Q319" s="338"/>
      <c r="R319" s="338"/>
      <c r="S319" s="338"/>
      <c r="T319" s="339"/>
      <c r="AT319" s="240" t="s">
        <v>171</v>
      </c>
      <c r="AU319" s="240" t="s">
        <v>79</v>
      </c>
      <c r="AV319" s="239" t="s">
        <v>79</v>
      </c>
      <c r="AW319" s="239" t="s">
        <v>34</v>
      </c>
      <c r="AX319" s="239" t="s">
        <v>70</v>
      </c>
      <c r="AY319" s="240" t="s">
        <v>163</v>
      </c>
    </row>
    <row r="320" spans="2:65" s="231" customFormat="1">
      <c r="B320" s="230"/>
      <c r="D320" s="232" t="s">
        <v>171</v>
      </c>
      <c r="E320" s="233" t="s">
        <v>5</v>
      </c>
      <c r="F320" s="234" t="s">
        <v>538</v>
      </c>
      <c r="H320" s="233" t="s">
        <v>5</v>
      </c>
      <c r="L320" s="230"/>
      <c r="M320" s="235"/>
      <c r="N320" s="236"/>
      <c r="O320" s="236"/>
      <c r="P320" s="236"/>
      <c r="Q320" s="236"/>
      <c r="R320" s="236"/>
      <c r="S320" s="236"/>
      <c r="T320" s="237"/>
      <c r="AT320" s="233" t="s">
        <v>171</v>
      </c>
      <c r="AU320" s="233" t="s">
        <v>79</v>
      </c>
      <c r="AV320" s="231" t="s">
        <v>75</v>
      </c>
      <c r="AW320" s="231" t="s">
        <v>34</v>
      </c>
      <c r="AX320" s="231" t="s">
        <v>70</v>
      </c>
      <c r="AY320" s="233" t="s">
        <v>163</v>
      </c>
    </row>
    <row r="321" spans="2:65" s="239" customFormat="1">
      <c r="B321" s="238"/>
      <c r="D321" s="232" t="s">
        <v>171</v>
      </c>
      <c r="E321" s="240" t="s">
        <v>5</v>
      </c>
      <c r="F321" s="241" t="s">
        <v>539</v>
      </c>
      <c r="H321" s="242">
        <v>0.48</v>
      </c>
      <c r="L321" s="238"/>
      <c r="M321" s="337"/>
      <c r="N321" s="338"/>
      <c r="O321" s="338"/>
      <c r="P321" s="338"/>
      <c r="Q321" s="338"/>
      <c r="R321" s="338"/>
      <c r="S321" s="338"/>
      <c r="T321" s="339"/>
      <c r="AT321" s="240" t="s">
        <v>171</v>
      </c>
      <c r="AU321" s="240" t="s">
        <v>79</v>
      </c>
      <c r="AV321" s="239" t="s">
        <v>79</v>
      </c>
      <c r="AW321" s="239" t="s">
        <v>34</v>
      </c>
      <c r="AX321" s="239" t="s">
        <v>70</v>
      </c>
      <c r="AY321" s="240" t="s">
        <v>163</v>
      </c>
    </row>
    <row r="322" spans="2:65" s="341" customFormat="1">
      <c r="B322" s="340"/>
      <c r="D322" s="232" t="s">
        <v>171</v>
      </c>
      <c r="E322" s="342" t="s">
        <v>5</v>
      </c>
      <c r="F322" s="343" t="s">
        <v>194</v>
      </c>
      <c r="H322" s="344">
        <v>1.528</v>
      </c>
      <c r="L322" s="340"/>
      <c r="M322" s="345"/>
      <c r="N322" s="346"/>
      <c r="O322" s="346"/>
      <c r="P322" s="346"/>
      <c r="Q322" s="346"/>
      <c r="R322" s="346"/>
      <c r="S322" s="346"/>
      <c r="T322" s="347"/>
      <c r="AT322" s="342" t="s">
        <v>171</v>
      </c>
      <c r="AU322" s="342" t="s">
        <v>79</v>
      </c>
      <c r="AV322" s="341" t="s">
        <v>85</v>
      </c>
      <c r="AW322" s="341" t="s">
        <v>34</v>
      </c>
      <c r="AX322" s="341" t="s">
        <v>75</v>
      </c>
      <c r="AY322" s="342" t="s">
        <v>163</v>
      </c>
    </row>
    <row r="323" spans="2:65" s="116" customFormat="1" ht="16.5" customHeight="1">
      <c r="B323" s="117"/>
      <c r="C323" s="217" t="s">
        <v>540</v>
      </c>
      <c r="D323" s="217" t="s">
        <v>165</v>
      </c>
      <c r="E323" s="218" t="s">
        <v>541</v>
      </c>
      <c r="F323" s="219" t="s">
        <v>542</v>
      </c>
      <c r="G323" s="220" t="s">
        <v>168</v>
      </c>
      <c r="H323" s="221">
        <v>0.44400000000000001</v>
      </c>
      <c r="I323" s="7"/>
      <c r="J323" s="222">
        <f>ROUND(I323*H323,2)</f>
        <v>0</v>
      </c>
      <c r="K323" s="219" t="s">
        <v>169</v>
      </c>
      <c r="L323" s="117"/>
      <c r="M323" s="223" t="s">
        <v>5</v>
      </c>
      <c r="N323" s="224" t="s">
        <v>41</v>
      </c>
      <c r="O323" s="118"/>
      <c r="P323" s="200">
        <f>O323*H323</f>
        <v>0</v>
      </c>
      <c r="Q323" s="200">
        <v>0.1231</v>
      </c>
      <c r="R323" s="200">
        <f>Q323*H323</f>
        <v>5.4656400000000001E-2</v>
      </c>
      <c r="S323" s="200">
        <v>0</v>
      </c>
      <c r="T323" s="201">
        <f>S323*H323</f>
        <v>0</v>
      </c>
      <c r="AR323" s="104" t="s">
        <v>85</v>
      </c>
      <c r="AT323" s="104" t="s">
        <v>165</v>
      </c>
      <c r="AU323" s="104" t="s">
        <v>79</v>
      </c>
      <c r="AY323" s="104" t="s">
        <v>163</v>
      </c>
      <c r="BE323" s="202">
        <f>IF(N323="základní",J323,0)</f>
        <v>0</v>
      </c>
      <c r="BF323" s="202">
        <f>IF(N323="snížená",J323,0)</f>
        <v>0</v>
      </c>
      <c r="BG323" s="202">
        <f>IF(N323="zákl. přenesená",J323,0)</f>
        <v>0</v>
      </c>
      <c r="BH323" s="202">
        <f>IF(N323="sníž. přenesená",J323,0)</f>
        <v>0</v>
      </c>
      <c r="BI323" s="202">
        <f>IF(N323="nulová",J323,0)</f>
        <v>0</v>
      </c>
      <c r="BJ323" s="104" t="s">
        <v>75</v>
      </c>
      <c r="BK323" s="202">
        <f>ROUND(I323*H323,2)</f>
        <v>0</v>
      </c>
      <c r="BL323" s="104" t="s">
        <v>85</v>
      </c>
      <c r="BM323" s="104" t="s">
        <v>543</v>
      </c>
    </row>
    <row r="324" spans="2:65" s="231" customFormat="1">
      <c r="B324" s="230"/>
      <c r="D324" s="232" t="s">
        <v>171</v>
      </c>
      <c r="E324" s="233" t="s">
        <v>5</v>
      </c>
      <c r="F324" s="234" t="s">
        <v>544</v>
      </c>
      <c r="H324" s="233" t="s">
        <v>5</v>
      </c>
      <c r="L324" s="230"/>
      <c r="M324" s="235"/>
      <c r="N324" s="236"/>
      <c r="O324" s="236"/>
      <c r="P324" s="236"/>
      <c r="Q324" s="236"/>
      <c r="R324" s="236"/>
      <c r="S324" s="236"/>
      <c r="T324" s="237"/>
      <c r="AT324" s="233" t="s">
        <v>171</v>
      </c>
      <c r="AU324" s="233" t="s">
        <v>79</v>
      </c>
      <c r="AV324" s="231" t="s">
        <v>75</v>
      </c>
      <c r="AW324" s="231" t="s">
        <v>34</v>
      </c>
      <c r="AX324" s="231" t="s">
        <v>70</v>
      </c>
      <c r="AY324" s="233" t="s">
        <v>163</v>
      </c>
    </row>
    <row r="325" spans="2:65" s="239" customFormat="1">
      <c r="B325" s="238"/>
      <c r="D325" s="232" t="s">
        <v>171</v>
      </c>
      <c r="E325" s="240" t="s">
        <v>5</v>
      </c>
      <c r="F325" s="241" t="s">
        <v>545</v>
      </c>
      <c r="H325" s="242">
        <v>0.44400000000000001</v>
      </c>
      <c r="L325" s="238"/>
      <c r="M325" s="337"/>
      <c r="N325" s="338"/>
      <c r="O325" s="338"/>
      <c r="P325" s="338"/>
      <c r="Q325" s="338"/>
      <c r="R325" s="338"/>
      <c r="S325" s="338"/>
      <c r="T325" s="339"/>
      <c r="AT325" s="240" t="s">
        <v>171</v>
      </c>
      <c r="AU325" s="240" t="s">
        <v>79</v>
      </c>
      <c r="AV325" s="239" t="s">
        <v>79</v>
      </c>
      <c r="AW325" s="239" t="s">
        <v>34</v>
      </c>
      <c r="AX325" s="239" t="s">
        <v>75</v>
      </c>
      <c r="AY325" s="240" t="s">
        <v>163</v>
      </c>
    </row>
    <row r="326" spans="2:65" s="116" customFormat="1" ht="25.5" customHeight="1">
      <c r="B326" s="117"/>
      <c r="C326" s="217" t="s">
        <v>546</v>
      </c>
      <c r="D326" s="217" t="s">
        <v>165</v>
      </c>
      <c r="E326" s="218" t="s">
        <v>547</v>
      </c>
      <c r="F326" s="219" t="s">
        <v>548</v>
      </c>
      <c r="G326" s="220" t="s">
        <v>372</v>
      </c>
      <c r="H326" s="221">
        <v>247.542</v>
      </c>
      <c r="I326" s="7"/>
      <c r="J326" s="222">
        <f>ROUND(I326*H326,2)</f>
        <v>0</v>
      </c>
      <c r="K326" s="219" t="s">
        <v>169</v>
      </c>
      <c r="L326" s="117"/>
      <c r="M326" s="223" t="s">
        <v>5</v>
      </c>
      <c r="N326" s="224" t="s">
        <v>41</v>
      </c>
      <c r="O326" s="118"/>
      <c r="P326" s="200">
        <f>O326*H326</f>
        <v>0</v>
      </c>
      <c r="Q326" s="200">
        <v>8.0000000000000007E-5</v>
      </c>
      <c r="R326" s="200">
        <f>Q326*H326</f>
        <v>1.9803360000000002E-2</v>
      </c>
      <c r="S326" s="200">
        <v>0</v>
      </c>
      <c r="T326" s="201">
        <f>S326*H326</f>
        <v>0</v>
      </c>
      <c r="AR326" s="104" t="s">
        <v>85</v>
      </c>
      <c r="AT326" s="104" t="s">
        <v>165</v>
      </c>
      <c r="AU326" s="104" t="s">
        <v>79</v>
      </c>
      <c r="AY326" s="104" t="s">
        <v>163</v>
      </c>
      <c r="BE326" s="202">
        <f>IF(N326="základní",J326,0)</f>
        <v>0</v>
      </c>
      <c r="BF326" s="202">
        <f>IF(N326="snížená",J326,0)</f>
        <v>0</v>
      </c>
      <c r="BG326" s="202">
        <f>IF(N326="zákl. přenesená",J326,0)</f>
        <v>0</v>
      </c>
      <c r="BH326" s="202">
        <f>IF(N326="sníž. přenesená",J326,0)</f>
        <v>0</v>
      </c>
      <c r="BI326" s="202">
        <f>IF(N326="nulová",J326,0)</f>
        <v>0</v>
      </c>
      <c r="BJ326" s="104" t="s">
        <v>75</v>
      </c>
      <c r="BK326" s="202">
        <f>ROUND(I326*H326,2)</f>
        <v>0</v>
      </c>
      <c r="BL326" s="104" t="s">
        <v>85</v>
      </c>
      <c r="BM326" s="104" t="s">
        <v>549</v>
      </c>
    </row>
    <row r="327" spans="2:65" s="231" customFormat="1">
      <c r="B327" s="230"/>
      <c r="D327" s="232" t="s">
        <v>171</v>
      </c>
      <c r="E327" s="233" t="s">
        <v>5</v>
      </c>
      <c r="F327" s="234" t="s">
        <v>343</v>
      </c>
      <c r="H327" s="233" t="s">
        <v>5</v>
      </c>
      <c r="L327" s="230"/>
      <c r="M327" s="235"/>
      <c r="N327" s="236"/>
      <c r="O327" s="236"/>
      <c r="P327" s="236"/>
      <c r="Q327" s="236"/>
      <c r="R327" s="236"/>
      <c r="S327" s="236"/>
      <c r="T327" s="237"/>
      <c r="AT327" s="233" t="s">
        <v>171</v>
      </c>
      <c r="AU327" s="233" t="s">
        <v>79</v>
      </c>
      <c r="AV327" s="231" t="s">
        <v>75</v>
      </c>
      <c r="AW327" s="231" t="s">
        <v>34</v>
      </c>
      <c r="AX327" s="231" t="s">
        <v>70</v>
      </c>
      <c r="AY327" s="233" t="s">
        <v>163</v>
      </c>
    </row>
    <row r="328" spans="2:65" s="239" customFormat="1">
      <c r="B328" s="238"/>
      <c r="D328" s="232" t="s">
        <v>171</v>
      </c>
      <c r="E328" s="240" t="s">
        <v>5</v>
      </c>
      <c r="F328" s="241" t="s">
        <v>550</v>
      </c>
      <c r="H328" s="242">
        <v>16.28</v>
      </c>
      <c r="L328" s="238"/>
      <c r="M328" s="337"/>
      <c r="N328" s="338"/>
      <c r="O328" s="338"/>
      <c r="P328" s="338"/>
      <c r="Q328" s="338"/>
      <c r="R328" s="338"/>
      <c r="S328" s="338"/>
      <c r="T328" s="339"/>
      <c r="AT328" s="240" t="s">
        <v>171</v>
      </c>
      <c r="AU328" s="240" t="s">
        <v>79</v>
      </c>
      <c r="AV328" s="239" t="s">
        <v>79</v>
      </c>
      <c r="AW328" s="239" t="s">
        <v>34</v>
      </c>
      <c r="AX328" s="239" t="s">
        <v>70</v>
      </c>
      <c r="AY328" s="240" t="s">
        <v>163</v>
      </c>
    </row>
    <row r="329" spans="2:65" s="239" customFormat="1">
      <c r="B329" s="238"/>
      <c r="D329" s="232" t="s">
        <v>171</v>
      </c>
      <c r="E329" s="240" t="s">
        <v>5</v>
      </c>
      <c r="F329" s="241" t="s">
        <v>551</v>
      </c>
      <c r="H329" s="242">
        <v>12.1</v>
      </c>
      <c r="L329" s="238"/>
      <c r="M329" s="337"/>
      <c r="N329" s="338"/>
      <c r="O329" s="338"/>
      <c r="P329" s="338"/>
      <c r="Q329" s="338"/>
      <c r="R329" s="338"/>
      <c r="S329" s="338"/>
      <c r="T329" s="339"/>
      <c r="AT329" s="240" t="s">
        <v>171</v>
      </c>
      <c r="AU329" s="240" t="s">
        <v>79</v>
      </c>
      <c r="AV329" s="239" t="s">
        <v>79</v>
      </c>
      <c r="AW329" s="239" t="s">
        <v>34</v>
      </c>
      <c r="AX329" s="239" t="s">
        <v>70</v>
      </c>
      <c r="AY329" s="240" t="s">
        <v>163</v>
      </c>
    </row>
    <row r="330" spans="2:65" s="239" customFormat="1">
      <c r="B330" s="238"/>
      <c r="D330" s="232" t="s">
        <v>171</v>
      </c>
      <c r="E330" s="240" t="s">
        <v>5</v>
      </c>
      <c r="F330" s="241" t="s">
        <v>552</v>
      </c>
      <c r="H330" s="242">
        <v>12.64</v>
      </c>
      <c r="L330" s="238"/>
      <c r="M330" s="337"/>
      <c r="N330" s="338"/>
      <c r="O330" s="338"/>
      <c r="P330" s="338"/>
      <c r="Q330" s="338"/>
      <c r="R330" s="338"/>
      <c r="S330" s="338"/>
      <c r="T330" s="339"/>
      <c r="AT330" s="240" t="s">
        <v>171</v>
      </c>
      <c r="AU330" s="240" t="s">
        <v>79</v>
      </c>
      <c r="AV330" s="239" t="s">
        <v>79</v>
      </c>
      <c r="AW330" s="239" t="s">
        <v>34</v>
      </c>
      <c r="AX330" s="239" t="s">
        <v>70</v>
      </c>
      <c r="AY330" s="240" t="s">
        <v>163</v>
      </c>
    </row>
    <row r="331" spans="2:65" s="239" customFormat="1">
      <c r="B331" s="238"/>
      <c r="D331" s="232" t="s">
        <v>171</v>
      </c>
      <c r="E331" s="240" t="s">
        <v>5</v>
      </c>
      <c r="F331" s="241" t="s">
        <v>553</v>
      </c>
      <c r="H331" s="242">
        <v>11.981999999999999</v>
      </c>
      <c r="L331" s="238"/>
      <c r="M331" s="337"/>
      <c r="N331" s="338"/>
      <c r="O331" s="338"/>
      <c r="P331" s="338"/>
      <c r="Q331" s="338"/>
      <c r="R331" s="338"/>
      <c r="S331" s="338"/>
      <c r="T331" s="339"/>
      <c r="AT331" s="240" t="s">
        <v>171</v>
      </c>
      <c r="AU331" s="240" t="s">
        <v>79</v>
      </c>
      <c r="AV331" s="239" t="s">
        <v>79</v>
      </c>
      <c r="AW331" s="239" t="s">
        <v>34</v>
      </c>
      <c r="AX331" s="239" t="s">
        <v>70</v>
      </c>
      <c r="AY331" s="240" t="s">
        <v>163</v>
      </c>
    </row>
    <row r="332" spans="2:65" s="239" customFormat="1">
      <c r="B332" s="238"/>
      <c r="D332" s="232" t="s">
        <v>171</v>
      </c>
      <c r="E332" s="240" t="s">
        <v>5</v>
      </c>
      <c r="F332" s="241" t="s">
        <v>554</v>
      </c>
      <c r="H332" s="242">
        <v>36.880000000000003</v>
      </c>
      <c r="L332" s="238"/>
      <c r="M332" s="337"/>
      <c r="N332" s="338"/>
      <c r="O332" s="338"/>
      <c r="P332" s="338"/>
      <c r="Q332" s="338"/>
      <c r="R332" s="338"/>
      <c r="S332" s="338"/>
      <c r="T332" s="339"/>
      <c r="AT332" s="240" t="s">
        <v>171</v>
      </c>
      <c r="AU332" s="240" t="s">
        <v>79</v>
      </c>
      <c r="AV332" s="239" t="s">
        <v>79</v>
      </c>
      <c r="AW332" s="239" t="s">
        <v>34</v>
      </c>
      <c r="AX332" s="239" t="s">
        <v>70</v>
      </c>
      <c r="AY332" s="240" t="s">
        <v>163</v>
      </c>
    </row>
    <row r="333" spans="2:65" s="239" customFormat="1">
      <c r="B333" s="238"/>
      <c r="D333" s="232" t="s">
        <v>171</v>
      </c>
      <c r="E333" s="240" t="s">
        <v>5</v>
      </c>
      <c r="F333" s="241" t="s">
        <v>555</v>
      </c>
      <c r="H333" s="242">
        <v>18.62</v>
      </c>
      <c r="L333" s="238"/>
      <c r="M333" s="337"/>
      <c r="N333" s="338"/>
      <c r="O333" s="338"/>
      <c r="P333" s="338"/>
      <c r="Q333" s="338"/>
      <c r="R333" s="338"/>
      <c r="S333" s="338"/>
      <c r="T333" s="339"/>
      <c r="AT333" s="240" t="s">
        <v>171</v>
      </c>
      <c r="AU333" s="240" t="s">
        <v>79</v>
      </c>
      <c r="AV333" s="239" t="s">
        <v>79</v>
      </c>
      <c r="AW333" s="239" t="s">
        <v>34</v>
      </c>
      <c r="AX333" s="239" t="s">
        <v>70</v>
      </c>
      <c r="AY333" s="240" t="s">
        <v>163</v>
      </c>
    </row>
    <row r="334" spans="2:65" s="239" customFormat="1">
      <c r="B334" s="238"/>
      <c r="D334" s="232" t="s">
        <v>171</v>
      </c>
      <c r="E334" s="240" t="s">
        <v>5</v>
      </c>
      <c r="F334" s="241" t="s">
        <v>556</v>
      </c>
      <c r="H334" s="242">
        <v>24.68</v>
      </c>
      <c r="L334" s="238"/>
      <c r="M334" s="337"/>
      <c r="N334" s="338"/>
      <c r="O334" s="338"/>
      <c r="P334" s="338"/>
      <c r="Q334" s="338"/>
      <c r="R334" s="338"/>
      <c r="S334" s="338"/>
      <c r="T334" s="339"/>
      <c r="AT334" s="240" t="s">
        <v>171</v>
      </c>
      <c r="AU334" s="240" t="s">
        <v>79</v>
      </c>
      <c r="AV334" s="239" t="s">
        <v>79</v>
      </c>
      <c r="AW334" s="239" t="s">
        <v>34</v>
      </c>
      <c r="AX334" s="239" t="s">
        <v>70</v>
      </c>
      <c r="AY334" s="240" t="s">
        <v>163</v>
      </c>
    </row>
    <row r="335" spans="2:65" s="239" customFormat="1">
      <c r="B335" s="238"/>
      <c r="D335" s="232" t="s">
        <v>171</v>
      </c>
      <c r="E335" s="240" t="s">
        <v>5</v>
      </c>
      <c r="F335" s="241" t="s">
        <v>557</v>
      </c>
      <c r="H335" s="242">
        <v>13.138</v>
      </c>
      <c r="L335" s="238"/>
      <c r="M335" s="337"/>
      <c r="N335" s="338"/>
      <c r="O335" s="338"/>
      <c r="P335" s="338"/>
      <c r="Q335" s="338"/>
      <c r="R335" s="338"/>
      <c r="S335" s="338"/>
      <c r="T335" s="339"/>
      <c r="AT335" s="240" t="s">
        <v>171</v>
      </c>
      <c r="AU335" s="240" t="s">
        <v>79</v>
      </c>
      <c r="AV335" s="239" t="s">
        <v>79</v>
      </c>
      <c r="AW335" s="239" t="s">
        <v>34</v>
      </c>
      <c r="AX335" s="239" t="s">
        <v>70</v>
      </c>
      <c r="AY335" s="240" t="s">
        <v>163</v>
      </c>
    </row>
    <row r="336" spans="2:65" s="239" customFormat="1">
      <c r="B336" s="238"/>
      <c r="D336" s="232" t="s">
        <v>171</v>
      </c>
      <c r="E336" s="240" t="s">
        <v>5</v>
      </c>
      <c r="F336" s="241" t="s">
        <v>558</v>
      </c>
      <c r="H336" s="242">
        <v>9.9</v>
      </c>
      <c r="L336" s="238"/>
      <c r="M336" s="337"/>
      <c r="N336" s="338"/>
      <c r="O336" s="338"/>
      <c r="P336" s="338"/>
      <c r="Q336" s="338"/>
      <c r="R336" s="338"/>
      <c r="S336" s="338"/>
      <c r="T336" s="339"/>
      <c r="AT336" s="240" t="s">
        <v>171</v>
      </c>
      <c r="AU336" s="240" t="s">
        <v>79</v>
      </c>
      <c r="AV336" s="239" t="s">
        <v>79</v>
      </c>
      <c r="AW336" s="239" t="s">
        <v>34</v>
      </c>
      <c r="AX336" s="239" t="s">
        <v>70</v>
      </c>
      <c r="AY336" s="240" t="s">
        <v>163</v>
      </c>
    </row>
    <row r="337" spans="2:65" s="239" customFormat="1">
      <c r="B337" s="238"/>
      <c r="D337" s="232" t="s">
        <v>171</v>
      </c>
      <c r="E337" s="240" t="s">
        <v>5</v>
      </c>
      <c r="F337" s="241" t="s">
        <v>559</v>
      </c>
      <c r="H337" s="242">
        <v>7.4</v>
      </c>
      <c r="L337" s="238"/>
      <c r="M337" s="337"/>
      <c r="N337" s="338"/>
      <c r="O337" s="338"/>
      <c r="P337" s="338"/>
      <c r="Q337" s="338"/>
      <c r="R337" s="338"/>
      <c r="S337" s="338"/>
      <c r="T337" s="339"/>
      <c r="AT337" s="240" t="s">
        <v>171</v>
      </c>
      <c r="AU337" s="240" t="s">
        <v>79</v>
      </c>
      <c r="AV337" s="239" t="s">
        <v>79</v>
      </c>
      <c r="AW337" s="239" t="s">
        <v>34</v>
      </c>
      <c r="AX337" s="239" t="s">
        <v>70</v>
      </c>
      <c r="AY337" s="240" t="s">
        <v>163</v>
      </c>
    </row>
    <row r="338" spans="2:65" s="239" customFormat="1">
      <c r="B338" s="238"/>
      <c r="D338" s="232" t="s">
        <v>171</v>
      </c>
      <c r="E338" s="240" t="s">
        <v>5</v>
      </c>
      <c r="F338" s="241" t="s">
        <v>560</v>
      </c>
      <c r="H338" s="242">
        <v>13.84</v>
      </c>
      <c r="L338" s="238"/>
      <c r="M338" s="337"/>
      <c r="N338" s="338"/>
      <c r="O338" s="338"/>
      <c r="P338" s="338"/>
      <c r="Q338" s="338"/>
      <c r="R338" s="338"/>
      <c r="S338" s="338"/>
      <c r="T338" s="339"/>
      <c r="AT338" s="240" t="s">
        <v>171</v>
      </c>
      <c r="AU338" s="240" t="s">
        <v>79</v>
      </c>
      <c r="AV338" s="239" t="s">
        <v>79</v>
      </c>
      <c r="AW338" s="239" t="s">
        <v>34</v>
      </c>
      <c r="AX338" s="239" t="s">
        <v>70</v>
      </c>
      <c r="AY338" s="240" t="s">
        <v>163</v>
      </c>
    </row>
    <row r="339" spans="2:65" s="239" customFormat="1">
      <c r="B339" s="238"/>
      <c r="D339" s="232" t="s">
        <v>171</v>
      </c>
      <c r="E339" s="240" t="s">
        <v>5</v>
      </c>
      <c r="F339" s="241" t="s">
        <v>561</v>
      </c>
      <c r="H339" s="242">
        <v>13.44</v>
      </c>
      <c r="L339" s="238"/>
      <c r="M339" s="337"/>
      <c r="N339" s="338"/>
      <c r="O339" s="338"/>
      <c r="P339" s="338"/>
      <c r="Q339" s="338"/>
      <c r="R339" s="338"/>
      <c r="S339" s="338"/>
      <c r="T339" s="339"/>
      <c r="AT339" s="240" t="s">
        <v>171</v>
      </c>
      <c r="AU339" s="240" t="s">
        <v>79</v>
      </c>
      <c r="AV339" s="239" t="s">
        <v>79</v>
      </c>
      <c r="AW339" s="239" t="s">
        <v>34</v>
      </c>
      <c r="AX339" s="239" t="s">
        <v>70</v>
      </c>
      <c r="AY339" s="240" t="s">
        <v>163</v>
      </c>
    </row>
    <row r="340" spans="2:65" s="239" customFormat="1">
      <c r="B340" s="238"/>
      <c r="D340" s="232" t="s">
        <v>171</v>
      </c>
      <c r="E340" s="240" t="s">
        <v>5</v>
      </c>
      <c r="F340" s="241" t="s">
        <v>562</v>
      </c>
      <c r="H340" s="242">
        <v>10.352</v>
      </c>
      <c r="L340" s="238"/>
      <c r="M340" s="337"/>
      <c r="N340" s="338"/>
      <c r="O340" s="338"/>
      <c r="P340" s="338"/>
      <c r="Q340" s="338"/>
      <c r="R340" s="338"/>
      <c r="S340" s="338"/>
      <c r="T340" s="339"/>
      <c r="AT340" s="240" t="s">
        <v>171</v>
      </c>
      <c r="AU340" s="240" t="s">
        <v>79</v>
      </c>
      <c r="AV340" s="239" t="s">
        <v>79</v>
      </c>
      <c r="AW340" s="239" t="s">
        <v>34</v>
      </c>
      <c r="AX340" s="239" t="s">
        <v>70</v>
      </c>
      <c r="AY340" s="240" t="s">
        <v>163</v>
      </c>
    </row>
    <row r="341" spans="2:65" s="239" customFormat="1">
      <c r="B341" s="238"/>
      <c r="D341" s="232" t="s">
        <v>171</v>
      </c>
      <c r="E341" s="240" t="s">
        <v>5</v>
      </c>
      <c r="F341" s="241" t="s">
        <v>563</v>
      </c>
      <c r="H341" s="242">
        <v>8.6479999999999997</v>
      </c>
      <c r="L341" s="238"/>
      <c r="M341" s="337"/>
      <c r="N341" s="338"/>
      <c r="O341" s="338"/>
      <c r="P341" s="338"/>
      <c r="Q341" s="338"/>
      <c r="R341" s="338"/>
      <c r="S341" s="338"/>
      <c r="T341" s="339"/>
      <c r="AT341" s="240" t="s">
        <v>171</v>
      </c>
      <c r="AU341" s="240" t="s">
        <v>79</v>
      </c>
      <c r="AV341" s="239" t="s">
        <v>79</v>
      </c>
      <c r="AW341" s="239" t="s">
        <v>34</v>
      </c>
      <c r="AX341" s="239" t="s">
        <v>70</v>
      </c>
      <c r="AY341" s="240" t="s">
        <v>163</v>
      </c>
    </row>
    <row r="342" spans="2:65" s="239" customFormat="1">
      <c r="B342" s="238"/>
      <c r="D342" s="232" t="s">
        <v>171</v>
      </c>
      <c r="E342" s="240" t="s">
        <v>5</v>
      </c>
      <c r="F342" s="241" t="s">
        <v>564</v>
      </c>
      <c r="H342" s="242">
        <v>12.962</v>
      </c>
      <c r="L342" s="238"/>
      <c r="M342" s="337"/>
      <c r="N342" s="338"/>
      <c r="O342" s="338"/>
      <c r="P342" s="338"/>
      <c r="Q342" s="338"/>
      <c r="R342" s="338"/>
      <c r="S342" s="338"/>
      <c r="T342" s="339"/>
      <c r="AT342" s="240" t="s">
        <v>171</v>
      </c>
      <c r="AU342" s="240" t="s">
        <v>79</v>
      </c>
      <c r="AV342" s="239" t="s">
        <v>79</v>
      </c>
      <c r="AW342" s="239" t="s">
        <v>34</v>
      </c>
      <c r="AX342" s="239" t="s">
        <v>70</v>
      </c>
      <c r="AY342" s="240" t="s">
        <v>163</v>
      </c>
    </row>
    <row r="343" spans="2:65" s="239" customFormat="1">
      <c r="B343" s="238"/>
      <c r="D343" s="232" t="s">
        <v>171</v>
      </c>
      <c r="E343" s="240" t="s">
        <v>5</v>
      </c>
      <c r="F343" s="241" t="s">
        <v>565</v>
      </c>
      <c r="H343" s="242">
        <v>13.16</v>
      </c>
      <c r="L343" s="238"/>
      <c r="M343" s="337"/>
      <c r="N343" s="338"/>
      <c r="O343" s="338"/>
      <c r="P343" s="338"/>
      <c r="Q343" s="338"/>
      <c r="R343" s="338"/>
      <c r="S343" s="338"/>
      <c r="T343" s="339"/>
      <c r="AT343" s="240" t="s">
        <v>171</v>
      </c>
      <c r="AU343" s="240" t="s">
        <v>79</v>
      </c>
      <c r="AV343" s="239" t="s">
        <v>79</v>
      </c>
      <c r="AW343" s="239" t="s">
        <v>34</v>
      </c>
      <c r="AX343" s="239" t="s">
        <v>70</v>
      </c>
      <c r="AY343" s="240" t="s">
        <v>163</v>
      </c>
    </row>
    <row r="344" spans="2:65" s="239" customFormat="1">
      <c r="B344" s="238"/>
      <c r="D344" s="232" t="s">
        <v>171</v>
      </c>
      <c r="E344" s="240" t="s">
        <v>5</v>
      </c>
      <c r="F344" s="241" t="s">
        <v>566</v>
      </c>
      <c r="H344" s="242">
        <v>11.52</v>
      </c>
      <c r="L344" s="238"/>
      <c r="M344" s="337"/>
      <c r="N344" s="338"/>
      <c r="O344" s="338"/>
      <c r="P344" s="338"/>
      <c r="Q344" s="338"/>
      <c r="R344" s="338"/>
      <c r="S344" s="338"/>
      <c r="T344" s="339"/>
      <c r="AT344" s="240" t="s">
        <v>171</v>
      </c>
      <c r="AU344" s="240" t="s">
        <v>79</v>
      </c>
      <c r="AV344" s="239" t="s">
        <v>79</v>
      </c>
      <c r="AW344" s="239" t="s">
        <v>34</v>
      </c>
      <c r="AX344" s="239" t="s">
        <v>70</v>
      </c>
      <c r="AY344" s="240" t="s">
        <v>163</v>
      </c>
    </row>
    <row r="345" spans="2:65" s="341" customFormat="1">
      <c r="B345" s="340"/>
      <c r="D345" s="232" t="s">
        <v>171</v>
      </c>
      <c r="E345" s="342" t="s">
        <v>5</v>
      </c>
      <c r="F345" s="343" t="s">
        <v>194</v>
      </c>
      <c r="H345" s="344">
        <v>247.542</v>
      </c>
      <c r="L345" s="340"/>
      <c r="M345" s="345"/>
      <c r="N345" s="346"/>
      <c r="O345" s="346"/>
      <c r="P345" s="346"/>
      <c r="Q345" s="346"/>
      <c r="R345" s="346"/>
      <c r="S345" s="346"/>
      <c r="T345" s="347"/>
      <c r="AT345" s="342" t="s">
        <v>171</v>
      </c>
      <c r="AU345" s="342" t="s">
        <v>79</v>
      </c>
      <c r="AV345" s="341" t="s">
        <v>85</v>
      </c>
      <c r="AW345" s="341" t="s">
        <v>34</v>
      </c>
      <c r="AX345" s="341" t="s">
        <v>75</v>
      </c>
      <c r="AY345" s="342" t="s">
        <v>163</v>
      </c>
    </row>
    <row r="346" spans="2:65" s="116" customFormat="1" ht="16.5" customHeight="1">
      <c r="B346" s="117"/>
      <c r="C346" s="217" t="s">
        <v>567</v>
      </c>
      <c r="D346" s="217" t="s">
        <v>165</v>
      </c>
      <c r="E346" s="218" t="s">
        <v>568</v>
      </c>
      <c r="F346" s="219" t="s">
        <v>569</v>
      </c>
      <c r="G346" s="220" t="s">
        <v>288</v>
      </c>
      <c r="H346" s="221">
        <v>12</v>
      </c>
      <c r="I346" s="7"/>
      <c r="J346" s="222">
        <f>ROUND(I346*H346,2)</f>
        <v>0</v>
      </c>
      <c r="K346" s="219" t="s">
        <v>169</v>
      </c>
      <c r="L346" s="117"/>
      <c r="M346" s="223" t="s">
        <v>5</v>
      </c>
      <c r="N346" s="224" t="s">
        <v>41</v>
      </c>
      <c r="O346" s="118"/>
      <c r="P346" s="200">
        <f>O346*H346</f>
        <v>0</v>
      </c>
      <c r="Q346" s="200">
        <v>1.6979999999999999E-2</v>
      </c>
      <c r="R346" s="200">
        <f>Q346*H346</f>
        <v>0.20376</v>
      </c>
      <c r="S346" s="200">
        <v>0</v>
      </c>
      <c r="T346" s="201">
        <f>S346*H346</f>
        <v>0</v>
      </c>
      <c r="AR346" s="104" t="s">
        <v>85</v>
      </c>
      <c r="AT346" s="104" t="s">
        <v>165</v>
      </c>
      <c r="AU346" s="104" t="s">
        <v>79</v>
      </c>
      <c r="AY346" s="104" t="s">
        <v>163</v>
      </c>
      <c r="BE346" s="202">
        <f>IF(N346="základní",J346,0)</f>
        <v>0</v>
      </c>
      <c r="BF346" s="202">
        <f>IF(N346="snížená",J346,0)</f>
        <v>0</v>
      </c>
      <c r="BG346" s="202">
        <f>IF(N346="zákl. přenesená",J346,0)</f>
        <v>0</v>
      </c>
      <c r="BH346" s="202">
        <f>IF(N346="sníž. přenesená",J346,0)</f>
        <v>0</v>
      </c>
      <c r="BI346" s="202">
        <f>IF(N346="nulová",J346,0)</f>
        <v>0</v>
      </c>
      <c r="BJ346" s="104" t="s">
        <v>75</v>
      </c>
      <c r="BK346" s="202">
        <f>ROUND(I346*H346,2)</f>
        <v>0</v>
      </c>
      <c r="BL346" s="104" t="s">
        <v>85</v>
      </c>
      <c r="BM346" s="104" t="s">
        <v>570</v>
      </c>
    </row>
    <row r="347" spans="2:65" s="231" customFormat="1">
      <c r="B347" s="230"/>
      <c r="D347" s="232" t="s">
        <v>171</v>
      </c>
      <c r="E347" s="233" t="s">
        <v>5</v>
      </c>
      <c r="F347" s="234" t="s">
        <v>571</v>
      </c>
      <c r="H347" s="233" t="s">
        <v>5</v>
      </c>
      <c r="L347" s="230"/>
      <c r="M347" s="235"/>
      <c r="N347" s="236"/>
      <c r="O347" s="236"/>
      <c r="P347" s="236"/>
      <c r="Q347" s="236"/>
      <c r="R347" s="236"/>
      <c r="S347" s="236"/>
      <c r="T347" s="237"/>
      <c r="AT347" s="233" t="s">
        <v>171</v>
      </c>
      <c r="AU347" s="233" t="s">
        <v>79</v>
      </c>
      <c r="AV347" s="231" t="s">
        <v>75</v>
      </c>
      <c r="AW347" s="231" t="s">
        <v>34</v>
      </c>
      <c r="AX347" s="231" t="s">
        <v>70</v>
      </c>
      <c r="AY347" s="233" t="s">
        <v>163</v>
      </c>
    </row>
    <row r="348" spans="2:65" s="231" customFormat="1">
      <c r="B348" s="230"/>
      <c r="D348" s="232" t="s">
        <v>171</v>
      </c>
      <c r="E348" s="233" t="s">
        <v>5</v>
      </c>
      <c r="F348" s="234" t="s">
        <v>572</v>
      </c>
      <c r="H348" s="233" t="s">
        <v>5</v>
      </c>
      <c r="L348" s="230"/>
      <c r="M348" s="235"/>
      <c r="N348" s="236"/>
      <c r="O348" s="236"/>
      <c r="P348" s="236"/>
      <c r="Q348" s="236"/>
      <c r="R348" s="236"/>
      <c r="S348" s="236"/>
      <c r="T348" s="237"/>
      <c r="AT348" s="233" t="s">
        <v>171</v>
      </c>
      <c r="AU348" s="233" t="s">
        <v>79</v>
      </c>
      <c r="AV348" s="231" t="s">
        <v>75</v>
      </c>
      <c r="AW348" s="231" t="s">
        <v>34</v>
      </c>
      <c r="AX348" s="231" t="s">
        <v>70</v>
      </c>
      <c r="AY348" s="233" t="s">
        <v>163</v>
      </c>
    </row>
    <row r="349" spans="2:65" s="239" customFormat="1">
      <c r="B349" s="238"/>
      <c r="D349" s="232" t="s">
        <v>171</v>
      </c>
      <c r="E349" s="240" t="s">
        <v>5</v>
      </c>
      <c r="F349" s="241" t="s">
        <v>573</v>
      </c>
      <c r="H349" s="242">
        <v>12</v>
      </c>
      <c r="L349" s="238"/>
      <c r="M349" s="337"/>
      <c r="N349" s="338"/>
      <c r="O349" s="338"/>
      <c r="P349" s="338"/>
      <c r="Q349" s="338"/>
      <c r="R349" s="338"/>
      <c r="S349" s="338"/>
      <c r="T349" s="339"/>
      <c r="AT349" s="240" t="s">
        <v>171</v>
      </c>
      <c r="AU349" s="240" t="s">
        <v>79</v>
      </c>
      <c r="AV349" s="239" t="s">
        <v>79</v>
      </c>
      <c r="AW349" s="239" t="s">
        <v>34</v>
      </c>
      <c r="AX349" s="239" t="s">
        <v>75</v>
      </c>
      <c r="AY349" s="240" t="s">
        <v>163</v>
      </c>
    </row>
    <row r="350" spans="2:65" s="116" customFormat="1" ht="16.5" customHeight="1">
      <c r="B350" s="117"/>
      <c r="C350" s="191" t="s">
        <v>574</v>
      </c>
      <c r="D350" s="191" t="s">
        <v>251</v>
      </c>
      <c r="E350" s="192" t="s">
        <v>575</v>
      </c>
      <c r="F350" s="203" t="s">
        <v>576</v>
      </c>
      <c r="G350" s="194" t="s">
        <v>288</v>
      </c>
      <c r="H350" s="195">
        <v>4</v>
      </c>
      <c r="I350" s="8"/>
      <c r="J350" s="196">
        <f>ROUND(I350*H350,2)</f>
        <v>0</v>
      </c>
      <c r="K350" s="203" t="s">
        <v>169</v>
      </c>
      <c r="L350" s="197"/>
      <c r="M350" s="198" t="s">
        <v>5</v>
      </c>
      <c r="N350" s="199" t="s">
        <v>41</v>
      </c>
      <c r="O350" s="118"/>
      <c r="P350" s="200">
        <f>O350*H350</f>
        <v>0</v>
      </c>
      <c r="Q350" s="200">
        <v>1.272E-2</v>
      </c>
      <c r="R350" s="200">
        <f>Q350*H350</f>
        <v>5.0880000000000002E-2</v>
      </c>
      <c r="S350" s="200">
        <v>0</v>
      </c>
      <c r="T350" s="201">
        <f>S350*H350</f>
        <v>0</v>
      </c>
      <c r="AR350" s="104" t="s">
        <v>206</v>
      </c>
      <c r="AT350" s="104" t="s">
        <v>251</v>
      </c>
      <c r="AU350" s="104" t="s">
        <v>79</v>
      </c>
      <c r="AY350" s="104" t="s">
        <v>163</v>
      </c>
      <c r="BE350" s="202">
        <f>IF(N350="základní",J350,0)</f>
        <v>0</v>
      </c>
      <c r="BF350" s="202">
        <f>IF(N350="snížená",J350,0)</f>
        <v>0</v>
      </c>
      <c r="BG350" s="202">
        <f>IF(N350="zákl. přenesená",J350,0)</f>
        <v>0</v>
      </c>
      <c r="BH350" s="202">
        <f>IF(N350="sníž. přenesená",J350,0)</f>
        <v>0</v>
      </c>
      <c r="BI350" s="202">
        <f>IF(N350="nulová",J350,0)</f>
        <v>0</v>
      </c>
      <c r="BJ350" s="104" t="s">
        <v>75</v>
      </c>
      <c r="BK350" s="202">
        <f>ROUND(I350*H350,2)</f>
        <v>0</v>
      </c>
      <c r="BL350" s="104" t="s">
        <v>85</v>
      </c>
      <c r="BM350" s="104" t="s">
        <v>577</v>
      </c>
    </row>
    <row r="351" spans="2:65" s="116" customFormat="1" ht="16.5" customHeight="1">
      <c r="B351" s="117"/>
      <c r="C351" s="191" t="s">
        <v>578</v>
      </c>
      <c r="D351" s="191" t="s">
        <v>251</v>
      </c>
      <c r="E351" s="192" t="s">
        <v>579</v>
      </c>
      <c r="F351" s="203" t="s">
        <v>580</v>
      </c>
      <c r="G351" s="194" t="s">
        <v>288</v>
      </c>
      <c r="H351" s="195">
        <v>3</v>
      </c>
      <c r="I351" s="8"/>
      <c r="J351" s="196">
        <f>ROUND(I351*H351,2)</f>
        <v>0</v>
      </c>
      <c r="K351" s="203" t="s">
        <v>169</v>
      </c>
      <c r="L351" s="197"/>
      <c r="M351" s="198" t="s">
        <v>5</v>
      </c>
      <c r="N351" s="199" t="s">
        <v>41</v>
      </c>
      <c r="O351" s="118"/>
      <c r="P351" s="200">
        <f>O351*H351</f>
        <v>0</v>
      </c>
      <c r="Q351" s="200">
        <v>1.553E-2</v>
      </c>
      <c r="R351" s="200">
        <f>Q351*H351</f>
        <v>4.6589999999999999E-2</v>
      </c>
      <c r="S351" s="200">
        <v>0</v>
      </c>
      <c r="T351" s="201">
        <f>S351*H351</f>
        <v>0</v>
      </c>
      <c r="AR351" s="104" t="s">
        <v>206</v>
      </c>
      <c r="AT351" s="104" t="s">
        <v>251</v>
      </c>
      <c r="AU351" s="104" t="s">
        <v>79</v>
      </c>
      <c r="AY351" s="104" t="s">
        <v>163</v>
      </c>
      <c r="BE351" s="202">
        <f>IF(N351="základní",J351,0)</f>
        <v>0</v>
      </c>
      <c r="BF351" s="202">
        <f>IF(N351="snížená",J351,0)</f>
        <v>0</v>
      </c>
      <c r="BG351" s="202">
        <f>IF(N351="zákl. přenesená",J351,0)</f>
        <v>0</v>
      </c>
      <c r="BH351" s="202">
        <f>IF(N351="sníž. přenesená",J351,0)</f>
        <v>0</v>
      </c>
      <c r="BI351" s="202">
        <f>IF(N351="nulová",J351,0)</f>
        <v>0</v>
      </c>
      <c r="BJ351" s="104" t="s">
        <v>75</v>
      </c>
      <c r="BK351" s="202">
        <f>ROUND(I351*H351,2)</f>
        <v>0</v>
      </c>
      <c r="BL351" s="104" t="s">
        <v>85</v>
      </c>
      <c r="BM351" s="104" t="s">
        <v>581</v>
      </c>
    </row>
    <row r="352" spans="2:65" s="116" customFormat="1" ht="16.5" customHeight="1">
      <c r="B352" s="117"/>
      <c r="C352" s="191" t="s">
        <v>582</v>
      </c>
      <c r="D352" s="191" t="s">
        <v>251</v>
      </c>
      <c r="E352" s="192" t="s">
        <v>583</v>
      </c>
      <c r="F352" s="203" t="s">
        <v>584</v>
      </c>
      <c r="G352" s="194" t="s">
        <v>288</v>
      </c>
      <c r="H352" s="195">
        <v>3</v>
      </c>
      <c r="I352" s="8"/>
      <c r="J352" s="196">
        <f>ROUND(I352*H352,2)</f>
        <v>0</v>
      </c>
      <c r="K352" s="203" t="s">
        <v>169</v>
      </c>
      <c r="L352" s="197"/>
      <c r="M352" s="198" t="s">
        <v>5</v>
      </c>
      <c r="N352" s="199" t="s">
        <v>41</v>
      </c>
      <c r="O352" s="118"/>
      <c r="P352" s="200">
        <f>O352*H352</f>
        <v>0</v>
      </c>
      <c r="Q352" s="200">
        <v>1.521E-2</v>
      </c>
      <c r="R352" s="200">
        <f>Q352*H352</f>
        <v>4.5629999999999997E-2</v>
      </c>
      <c r="S352" s="200">
        <v>0</v>
      </c>
      <c r="T352" s="201">
        <f>S352*H352</f>
        <v>0</v>
      </c>
      <c r="AR352" s="104" t="s">
        <v>206</v>
      </c>
      <c r="AT352" s="104" t="s">
        <v>251</v>
      </c>
      <c r="AU352" s="104" t="s">
        <v>79</v>
      </c>
      <c r="AY352" s="104" t="s">
        <v>163</v>
      </c>
      <c r="BE352" s="202">
        <f>IF(N352="základní",J352,0)</f>
        <v>0</v>
      </c>
      <c r="BF352" s="202">
        <f>IF(N352="snížená",J352,0)</f>
        <v>0</v>
      </c>
      <c r="BG352" s="202">
        <f>IF(N352="zákl. přenesená",J352,0)</f>
        <v>0</v>
      </c>
      <c r="BH352" s="202">
        <f>IF(N352="sníž. přenesená",J352,0)</f>
        <v>0</v>
      </c>
      <c r="BI352" s="202">
        <f>IF(N352="nulová",J352,0)</f>
        <v>0</v>
      </c>
      <c r="BJ352" s="104" t="s">
        <v>75</v>
      </c>
      <c r="BK352" s="202">
        <f>ROUND(I352*H352,2)</f>
        <v>0</v>
      </c>
      <c r="BL352" s="104" t="s">
        <v>85</v>
      </c>
      <c r="BM352" s="104" t="s">
        <v>585</v>
      </c>
    </row>
    <row r="353" spans="2:65" s="116" customFormat="1" ht="16.5" customHeight="1">
      <c r="B353" s="117"/>
      <c r="C353" s="191" t="s">
        <v>586</v>
      </c>
      <c r="D353" s="191" t="s">
        <v>251</v>
      </c>
      <c r="E353" s="192" t="s">
        <v>587</v>
      </c>
      <c r="F353" s="203" t="s">
        <v>588</v>
      </c>
      <c r="G353" s="194" t="s">
        <v>288</v>
      </c>
      <c r="H353" s="195">
        <v>1</v>
      </c>
      <c r="I353" s="8"/>
      <c r="J353" s="196">
        <f>ROUND(I353*H353,2)</f>
        <v>0</v>
      </c>
      <c r="K353" s="203" t="s">
        <v>169</v>
      </c>
      <c r="L353" s="197"/>
      <c r="M353" s="198" t="s">
        <v>5</v>
      </c>
      <c r="N353" s="199" t="s">
        <v>41</v>
      </c>
      <c r="O353" s="118"/>
      <c r="P353" s="200">
        <f>O353*H353</f>
        <v>0</v>
      </c>
      <c r="Q353" s="200">
        <v>1.2489999999999999E-2</v>
      </c>
      <c r="R353" s="200">
        <f>Q353*H353</f>
        <v>1.2489999999999999E-2</v>
      </c>
      <c r="S353" s="200">
        <v>0</v>
      </c>
      <c r="T353" s="201">
        <f>S353*H353</f>
        <v>0</v>
      </c>
      <c r="AR353" s="104" t="s">
        <v>206</v>
      </c>
      <c r="AT353" s="104" t="s">
        <v>251</v>
      </c>
      <c r="AU353" s="104" t="s">
        <v>79</v>
      </c>
      <c r="AY353" s="104" t="s">
        <v>163</v>
      </c>
      <c r="BE353" s="202">
        <f>IF(N353="základní",J353,0)</f>
        <v>0</v>
      </c>
      <c r="BF353" s="202">
        <f>IF(N353="snížená",J353,0)</f>
        <v>0</v>
      </c>
      <c r="BG353" s="202">
        <f>IF(N353="zákl. přenesená",J353,0)</f>
        <v>0</v>
      </c>
      <c r="BH353" s="202">
        <f>IF(N353="sníž. přenesená",J353,0)</f>
        <v>0</v>
      </c>
      <c r="BI353" s="202">
        <f>IF(N353="nulová",J353,0)</f>
        <v>0</v>
      </c>
      <c r="BJ353" s="104" t="s">
        <v>75</v>
      </c>
      <c r="BK353" s="202">
        <f>ROUND(I353*H353,2)</f>
        <v>0</v>
      </c>
      <c r="BL353" s="104" t="s">
        <v>85</v>
      </c>
      <c r="BM353" s="104" t="s">
        <v>589</v>
      </c>
    </row>
    <row r="354" spans="2:65" s="116" customFormat="1" ht="16.5" customHeight="1">
      <c r="B354" s="117"/>
      <c r="C354" s="191" t="s">
        <v>590</v>
      </c>
      <c r="D354" s="191" t="s">
        <v>251</v>
      </c>
      <c r="E354" s="192" t="s">
        <v>591</v>
      </c>
      <c r="F354" s="203" t="s">
        <v>592</v>
      </c>
      <c r="G354" s="194" t="s">
        <v>288</v>
      </c>
      <c r="H354" s="195">
        <v>1</v>
      </c>
      <c r="I354" s="8"/>
      <c r="J354" s="196">
        <f>ROUND(I354*H354,2)</f>
        <v>0</v>
      </c>
      <c r="K354" s="203" t="s">
        <v>169</v>
      </c>
      <c r="L354" s="197"/>
      <c r="M354" s="198" t="s">
        <v>5</v>
      </c>
      <c r="N354" s="199" t="s">
        <v>41</v>
      </c>
      <c r="O354" s="118"/>
      <c r="P354" s="200">
        <f>O354*H354</f>
        <v>0</v>
      </c>
      <c r="Q354" s="200">
        <v>1.6240000000000001E-2</v>
      </c>
      <c r="R354" s="200">
        <f>Q354*H354</f>
        <v>1.6240000000000001E-2</v>
      </c>
      <c r="S354" s="200">
        <v>0</v>
      </c>
      <c r="T354" s="201">
        <f>S354*H354</f>
        <v>0</v>
      </c>
      <c r="AR354" s="104" t="s">
        <v>206</v>
      </c>
      <c r="AT354" s="104" t="s">
        <v>251</v>
      </c>
      <c r="AU354" s="104" t="s">
        <v>79</v>
      </c>
      <c r="AY354" s="104" t="s">
        <v>163</v>
      </c>
      <c r="BE354" s="202">
        <f>IF(N354="základní",J354,0)</f>
        <v>0</v>
      </c>
      <c r="BF354" s="202">
        <f>IF(N354="snížená",J354,0)</f>
        <v>0</v>
      </c>
      <c r="BG354" s="202">
        <f>IF(N354="zákl. přenesená",J354,0)</f>
        <v>0</v>
      </c>
      <c r="BH354" s="202">
        <f>IF(N354="sníž. přenesená",J354,0)</f>
        <v>0</v>
      </c>
      <c r="BI354" s="202">
        <f>IF(N354="nulová",J354,0)</f>
        <v>0</v>
      </c>
      <c r="BJ354" s="104" t="s">
        <v>75</v>
      </c>
      <c r="BK354" s="202">
        <f>ROUND(I354*H354,2)</f>
        <v>0</v>
      </c>
      <c r="BL354" s="104" t="s">
        <v>85</v>
      </c>
      <c r="BM354" s="104" t="s">
        <v>593</v>
      </c>
    </row>
    <row r="355" spans="2:65" s="205" customFormat="1" ht="29.85" customHeight="1">
      <c r="B355" s="204"/>
      <c r="D355" s="206" t="s">
        <v>69</v>
      </c>
      <c r="E355" s="215" t="s">
        <v>211</v>
      </c>
      <c r="F355" s="215" t="s">
        <v>594</v>
      </c>
      <c r="J355" s="216">
        <f>BK355</f>
        <v>0</v>
      </c>
      <c r="L355" s="204"/>
      <c r="M355" s="209"/>
      <c r="N355" s="210"/>
      <c r="O355" s="210"/>
      <c r="P355" s="211">
        <f>SUM(P356:P564)</f>
        <v>0</v>
      </c>
      <c r="Q355" s="210"/>
      <c r="R355" s="211">
        <f>SUM(R356:R564)</f>
        <v>7.2860300000000017E-2</v>
      </c>
      <c r="S355" s="210"/>
      <c r="T355" s="212">
        <f>SUM(T356:T564)</f>
        <v>213.16642099999999</v>
      </c>
      <c r="AR355" s="206" t="s">
        <v>75</v>
      </c>
      <c r="AT355" s="213" t="s">
        <v>69</v>
      </c>
      <c r="AU355" s="213" t="s">
        <v>75</v>
      </c>
      <c r="AY355" s="206" t="s">
        <v>163</v>
      </c>
      <c r="BK355" s="214">
        <f>SUM(BK356:BK564)</f>
        <v>0</v>
      </c>
    </row>
    <row r="356" spans="2:65" s="116" customFormat="1" ht="16.5" customHeight="1">
      <c r="B356" s="117"/>
      <c r="C356" s="217" t="s">
        <v>595</v>
      </c>
      <c r="D356" s="217" t="s">
        <v>165</v>
      </c>
      <c r="E356" s="218" t="s">
        <v>596</v>
      </c>
      <c r="F356" s="219" t="s">
        <v>597</v>
      </c>
      <c r="G356" s="220" t="s">
        <v>372</v>
      </c>
      <c r="H356" s="221">
        <v>187.8</v>
      </c>
      <c r="I356" s="7"/>
      <c r="J356" s="222">
        <f>ROUND(I356*H356,2)</f>
        <v>0</v>
      </c>
      <c r="K356" s="219" t="s">
        <v>169</v>
      </c>
      <c r="L356" s="117"/>
      <c r="M356" s="223" t="s">
        <v>5</v>
      </c>
      <c r="N356" s="224" t="s">
        <v>41</v>
      </c>
      <c r="O356" s="118"/>
      <c r="P356" s="200">
        <f>O356*H356</f>
        <v>0</v>
      </c>
      <c r="Q356" s="200">
        <v>2.0000000000000002E-5</v>
      </c>
      <c r="R356" s="200">
        <f>Q356*H356</f>
        <v>3.7560000000000007E-3</v>
      </c>
      <c r="S356" s="200">
        <v>0</v>
      </c>
      <c r="T356" s="201">
        <f>S356*H356</f>
        <v>0</v>
      </c>
      <c r="AR356" s="104" t="s">
        <v>85</v>
      </c>
      <c r="AT356" s="104" t="s">
        <v>165</v>
      </c>
      <c r="AU356" s="104" t="s">
        <v>79</v>
      </c>
      <c r="AY356" s="104" t="s">
        <v>163</v>
      </c>
      <c r="BE356" s="202">
        <f>IF(N356="základní",J356,0)</f>
        <v>0</v>
      </c>
      <c r="BF356" s="202">
        <f>IF(N356="snížená",J356,0)</f>
        <v>0</v>
      </c>
      <c r="BG356" s="202">
        <f>IF(N356="zákl. přenesená",J356,0)</f>
        <v>0</v>
      </c>
      <c r="BH356" s="202">
        <f>IF(N356="sníž. přenesená",J356,0)</f>
        <v>0</v>
      </c>
      <c r="BI356" s="202">
        <f>IF(N356="nulová",J356,0)</f>
        <v>0</v>
      </c>
      <c r="BJ356" s="104" t="s">
        <v>75</v>
      </c>
      <c r="BK356" s="202">
        <f>ROUND(I356*H356,2)</f>
        <v>0</v>
      </c>
      <c r="BL356" s="104" t="s">
        <v>85</v>
      </c>
      <c r="BM356" s="104" t="s">
        <v>598</v>
      </c>
    </row>
    <row r="357" spans="2:65" s="231" customFormat="1">
      <c r="B357" s="230"/>
      <c r="D357" s="232" t="s">
        <v>171</v>
      </c>
      <c r="E357" s="233" t="s">
        <v>5</v>
      </c>
      <c r="F357" s="234" t="s">
        <v>599</v>
      </c>
      <c r="H357" s="233" t="s">
        <v>5</v>
      </c>
      <c r="L357" s="230"/>
      <c r="M357" s="235"/>
      <c r="N357" s="236"/>
      <c r="O357" s="236"/>
      <c r="P357" s="236"/>
      <c r="Q357" s="236"/>
      <c r="R357" s="236"/>
      <c r="S357" s="236"/>
      <c r="T357" s="237"/>
      <c r="AT357" s="233" t="s">
        <v>171</v>
      </c>
      <c r="AU357" s="233" t="s">
        <v>79</v>
      </c>
      <c r="AV357" s="231" t="s">
        <v>75</v>
      </c>
      <c r="AW357" s="231" t="s">
        <v>34</v>
      </c>
      <c r="AX357" s="231" t="s">
        <v>70</v>
      </c>
      <c r="AY357" s="233" t="s">
        <v>163</v>
      </c>
    </row>
    <row r="358" spans="2:65" s="239" customFormat="1">
      <c r="B358" s="238"/>
      <c r="D358" s="232" t="s">
        <v>171</v>
      </c>
      <c r="E358" s="240" t="s">
        <v>5</v>
      </c>
      <c r="F358" s="241" t="s">
        <v>600</v>
      </c>
      <c r="H358" s="242">
        <v>184</v>
      </c>
      <c r="L358" s="238"/>
      <c r="M358" s="337"/>
      <c r="N358" s="338"/>
      <c r="O358" s="338"/>
      <c r="P358" s="338"/>
      <c r="Q358" s="338"/>
      <c r="R358" s="338"/>
      <c r="S358" s="338"/>
      <c r="T358" s="339"/>
      <c r="AT358" s="240" t="s">
        <v>171</v>
      </c>
      <c r="AU358" s="240" t="s">
        <v>79</v>
      </c>
      <c r="AV358" s="239" t="s">
        <v>79</v>
      </c>
      <c r="AW358" s="239" t="s">
        <v>34</v>
      </c>
      <c r="AX358" s="239" t="s">
        <v>70</v>
      </c>
      <c r="AY358" s="240" t="s">
        <v>163</v>
      </c>
    </row>
    <row r="359" spans="2:65" s="231" customFormat="1">
      <c r="B359" s="230"/>
      <c r="D359" s="232" t="s">
        <v>171</v>
      </c>
      <c r="E359" s="233" t="s">
        <v>5</v>
      </c>
      <c r="F359" s="234" t="s">
        <v>601</v>
      </c>
      <c r="H359" s="233" t="s">
        <v>5</v>
      </c>
      <c r="L359" s="230"/>
      <c r="M359" s="235"/>
      <c r="N359" s="236"/>
      <c r="O359" s="236"/>
      <c r="P359" s="236"/>
      <c r="Q359" s="236"/>
      <c r="R359" s="236"/>
      <c r="S359" s="236"/>
      <c r="T359" s="237"/>
      <c r="AT359" s="233" t="s">
        <v>171</v>
      </c>
      <c r="AU359" s="233" t="s">
        <v>79</v>
      </c>
      <c r="AV359" s="231" t="s">
        <v>75</v>
      </c>
      <c r="AW359" s="231" t="s">
        <v>34</v>
      </c>
      <c r="AX359" s="231" t="s">
        <v>70</v>
      </c>
      <c r="AY359" s="233" t="s">
        <v>163</v>
      </c>
    </row>
    <row r="360" spans="2:65" s="239" customFormat="1">
      <c r="B360" s="238"/>
      <c r="D360" s="232" t="s">
        <v>171</v>
      </c>
      <c r="E360" s="240" t="s">
        <v>5</v>
      </c>
      <c r="F360" s="241" t="s">
        <v>602</v>
      </c>
      <c r="H360" s="242">
        <v>3.8</v>
      </c>
      <c r="L360" s="238"/>
      <c r="M360" s="337"/>
      <c r="N360" s="338"/>
      <c r="O360" s="338"/>
      <c r="P360" s="338"/>
      <c r="Q360" s="338"/>
      <c r="R360" s="338"/>
      <c r="S360" s="338"/>
      <c r="T360" s="339"/>
      <c r="AT360" s="240" t="s">
        <v>171</v>
      </c>
      <c r="AU360" s="240" t="s">
        <v>79</v>
      </c>
      <c r="AV360" s="239" t="s">
        <v>79</v>
      </c>
      <c r="AW360" s="239" t="s">
        <v>34</v>
      </c>
      <c r="AX360" s="239" t="s">
        <v>70</v>
      </c>
      <c r="AY360" s="240" t="s">
        <v>163</v>
      </c>
    </row>
    <row r="361" spans="2:65" s="341" customFormat="1">
      <c r="B361" s="340"/>
      <c r="D361" s="232" t="s">
        <v>171</v>
      </c>
      <c r="E361" s="342" t="s">
        <v>5</v>
      </c>
      <c r="F361" s="343" t="s">
        <v>194</v>
      </c>
      <c r="H361" s="344">
        <v>187.8</v>
      </c>
      <c r="L361" s="340"/>
      <c r="M361" s="345"/>
      <c r="N361" s="346"/>
      <c r="O361" s="346"/>
      <c r="P361" s="346"/>
      <c r="Q361" s="346"/>
      <c r="R361" s="346"/>
      <c r="S361" s="346"/>
      <c r="T361" s="347"/>
      <c r="AT361" s="342" t="s">
        <v>171</v>
      </c>
      <c r="AU361" s="342" t="s">
        <v>79</v>
      </c>
      <c r="AV361" s="341" t="s">
        <v>85</v>
      </c>
      <c r="AW361" s="341" t="s">
        <v>34</v>
      </c>
      <c r="AX361" s="341" t="s">
        <v>75</v>
      </c>
      <c r="AY361" s="342" t="s">
        <v>163</v>
      </c>
    </row>
    <row r="362" spans="2:65" s="116" customFormat="1" ht="25.5" customHeight="1">
      <c r="B362" s="117"/>
      <c r="C362" s="217" t="s">
        <v>603</v>
      </c>
      <c r="D362" s="217" t="s">
        <v>165</v>
      </c>
      <c r="E362" s="218" t="s">
        <v>604</v>
      </c>
      <c r="F362" s="219" t="s">
        <v>605</v>
      </c>
      <c r="G362" s="220" t="s">
        <v>168</v>
      </c>
      <c r="H362" s="221">
        <v>368.01</v>
      </c>
      <c r="I362" s="7"/>
      <c r="J362" s="222">
        <f>ROUND(I362*H362,2)</f>
        <v>0</v>
      </c>
      <c r="K362" s="219" t="s">
        <v>169</v>
      </c>
      <c r="L362" s="117"/>
      <c r="M362" s="223" t="s">
        <v>5</v>
      </c>
      <c r="N362" s="224" t="s">
        <v>41</v>
      </c>
      <c r="O362" s="118"/>
      <c r="P362" s="200">
        <f>O362*H362</f>
        <v>0</v>
      </c>
      <c r="Q362" s="200">
        <v>1.2999999999999999E-4</v>
      </c>
      <c r="R362" s="200">
        <f>Q362*H362</f>
        <v>4.7841299999999996E-2</v>
      </c>
      <c r="S362" s="200">
        <v>0</v>
      </c>
      <c r="T362" s="201">
        <f>S362*H362</f>
        <v>0</v>
      </c>
      <c r="AR362" s="104" t="s">
        <v>85</v>
      </c>
      <c r="AT362" s="104" t="s">
        <v>165</v>
      </c>
      <c r="AU362" s="104" t="s">
        <v>79</v>
      </c>
      <c r="AY362" s="104" t="s">
        <v>163</v>
      </c>
      <c r="BE362" s="202">
        <f>IF(N362="základní",J362,0)</f>
        <v>0</v>
      </c>
      <c r="BF362" s="202">
        <f>IF(N362="snížená",J362,0)</f>
        <v>0</v>
      </c>
      <c r="BG362" s="202">
        <f>IF(N362="zákl. přenesená",J362,0)</f>
        <v>0</v>
      </c>
      <c r="BH362" s="202">
        <f>IF(N362="sníž. přenesená",J362,0)</f>
        <v>0</v>
      </c>
      <c r="BI362" s="202">
        <f>IF(N362="nulová",J362,0)</f>
        <v>0</v>
      </c>
      <c r="BJ362" s="104" t="s">
        <v>75</v>
      </c>
      <c r="BK362" s="202">
        <f>ROUND(I362*H362,2)</f>
        <v>0</v>
      </c>
      <c r="BL362" s="104" t="s">
        <v>85</v>
      </c>
      <c r="BM362" s="104" t="s">
        <v>606</v>
      </c>
    </row>
    <row r="363" spans="2:65" s="116" customFormat="1" ht="16.5" customHeight="1">
      <c r="B363" s="117"/>
      <c r="C363" s="217" t="s">
        <v>607</v>
      </c>
      <c r="D363" s="217" t="s">
        <v>165</v>
      </c>
      <c r="E363" s="218" t="s">
        <v>608</v>
      </c>
      <c r="F363" s="219" t="s">
        <v>609</v>
      </c>
      <c r="G363" s="220" t="s">
        <v>168</v>
      </c>
      <c r="H363" s="221">
        <v>368.01</v>
      </c>
      <c r="I363" s="7"/>
      <c r="J363" s="222">
        <f>ROUND(I363*H363,2)</f>
        <v>0</v>
      </c>
      <c r="K363" s="219" t="s">
        <v>169</v>
      </c>
      <c r="L363" s="117"/>
      <c r="M363" s="223" t="s">
        <v>5</v>
      </c>
      <c r="N363" s="224" t="s">
        <v>41</v>
      </c>
      <c r="O363" s="118"/>
      <c r="P363" s="200">
        <f>O363*H363</f>
        <v>0</v>
      </c>
      <c r="Q363" s="200">
        <v>4.0000000000000003E-5</v>
      </c>
      <c r="R363" s="200">
        <f>Q363*H363</f>
        <v>1.4720400000000002E-2</v>
      </c>
      <c r="S363" s="200">
        <v>0</v>
      </c>
      <c r="T363" s="201">
        <f>S363*H363</f>
        <v>0</v>
      </c>
      <c r="AR363" s="104" t="s">
        <v>85</v>
      </c>
      <c r="AT363" s="104" t="s">
        <v>165</v>
      </c>
      <c r="AU363" s="104" t="s">
        <v>79</v>
      </c>
      <c r="AY363" s="104" t="s">
        <v>163</v>
      </c>
      <c r="BE363" s="202">
        <f>IF(N363="základní",J363,0)</f>
        <v>0</v>
      </c>
      <c r="BF363" s="202">
        <f>IF(N363="snížená",J363,0)</f>
        <v>0</v>
      </c>
      <c r="BG363" s="202">
        <f>IF(N363="zákl. přenesená",J363,0)</f>
        <v>0</v>
      </c>
      <c r="BH363" s="202">
        <f>IF(N363="sníž. přenesená",J363,0)</f>
        <v>0</v>
      </c>
      <c r="BI363" s="202">
        <f>IF(N363="nulová",J363,0)</f>
        <v>0</v>
      </c>
      <c r="BJ363" s="104" t="s">
        <v>75</v>
      </c>
      <c r="BK363" s="202">
        <f>ROUND(I363*H363,2)</f>
        <v>0</v>
      </c>
      <c r="BL363" s="104" t="s">
        <v>85</v>
      </c>
      <c r="BM363" s="104" t="s">
        <v>610</v>
      </c>
    </row>
    <row r="364" spans="2:65" s="116" customFormat="1" ht="16.5" customHeight="1">
      <c r="B364" s="117"/>
      <c r="C364" s="217" t="s">
        <v>611</v>
      </c>
      <c r="D364" s="217" t="s">
        <v>165</v>
      </c>
      <c r="E364" s="218" t="s">
        <v>612</v>
      </c>
      <c r="F364" s="219" t="s">
        <v>613</v>
      </c>
      <c r="G364" s="220" t="s">
        <v>168</v>
      </c>
      <c r="H364" s="221">
        <v>358.15</v>
      </c>
      <c r="I364" s="7"/>
      <c r="J364" s="222">
        <f>ROUND(I364*H364,2)</f>
        <v>0</v>
      </c>
      <c r="K364" s="219" t="s">
        <v>169</v>
      </c>
      <c r="L364" s="117"/>
      <c r="M364" s="223" t="s">
        <v>5</v>
      </c>
      <c r="N364" s="224" t="s">
        <v>41</v>
      </c>
      <c r="O364" s="118"/>
      <c r="P364" s="200">
        <f>O364*H364</f>
        <v>0</v>
      </c>
      <c r="Q364" s="200">
        <v>0</v>
      </c>
      <c r="R364" s="200">
        <f>Q364*H364</f>
        <v>0</v>
      </c>
      <c r="S364" s="200">
        <v>0</v>
      </c>
      <c r="T364" s="201">
        <f>S364*H364</f>
        <v>0</v>
      </c>
      <c r="AR364" s="104" t="s">
        <v>85</v>
      </c>
      <c r="AT364" s="104" t="s">
        <v>165</v>
      </c>
      <c r="AU364" s="104" t="s">
        <v>79</v>
      </c>
      <c r="AY364" s="104" t="s">
        <v>163</v>
      </c>
      <c r="BE364" s="202">
        <f>IF(N364="základní",J364,0)</f>
        <v>0</v>
      </c>
      <c r="BF364" s="202">
        <f>IF(N364="snížená",J364,0)</f>
        <v>0</v>
      </c>
      <c r="BG364" s="202">
        <f>IF(N364="zákl. přenesená",J364,0)</f>
        <v>0</v>
      </c>
      <c r="BH364" s="202">
        <f>IF(N364="sníž. přenesená",J364,0)</f>
        <v>0</v>
      </c>
      <c r="BI364" s="202">
        <f>IF(N364="nulová",J364,0)</f>
        <v>0</v>
      </c>
      <c r="BJ364" s="104" t="s">
        <v>75</v>
      </c>
      <c r="BK364" s="202">
        <f>ROUND(I364*H364,2)</f>
        <v>0</v>
      </c>
      <c r="BL364" s="104" t="s">
        <v>85</v>
      </c>
      <c r="BM364" s="104" t="s">
        <v>614</v>
      </c>
    </row>
    <row r="365" spans="2:65" s="116" customFormat="1" ht="16.5" customHeight="1">
      <c r="B365" s="117"/>
      <c r="C365" s="217" t="s">
        <v>615</v>
      </c>
      <c r="D365" s="217" t="s">
        <v>165</v>
      </c>
      <c r="E365" s="218" t="s">
        <v>616</v>
      </c>
      <c r="F365" s="219" t="s">
        <v>617</v>
      </c>
      <c r="G365" s="220" t="s">
        <v>168</v>
      </c>
      <c r="H365" s="221">
        <v>142.24700000000001</v>
      </c>
      <c r="I365" s="7"/>
      <c r="J365" s="222">
        <f>ROUND(I365*H365,2)</f>
        <v>0</v>
      </c>
      <c r="K365" s="219" t="s">
        <v>169</v>
      </c>
      <c r="L365" s="117"/>
      <c r="M365" s="223" t="s">
        <v>5</v>
      </c>
      <c r="N365" s="224" t="s">
        <v>41</v>
      </c>
      <c r="O365" s="118"/>
      <c r="P365" s="200">
        <f>O365*H365</f>
        <v>0</v>
      </c>
      <c r="Q365" s="200">
        <v>0</v>
      </c>
      <c r="R365" s="200">
        <f>Q365*H365</f>
        <v>0</v>
      </c>
      <c r="S365" s="200">
        <v>0.13100000000000001</v>
      </c>
      <c r="T365" s="201">
        <f>S365*H365</f>
        <v>18.634357000000001</v>
      </c>
      <c r="AR365" s="104" t="s">
        <v>85</v>
      </c>
      <c r="AT365" s="104" t="s">
        <v>165</v>
      </c>
      <c r="AU365" s="104" t="s">
        <v>79</v>
      </c>
      <c r="AY365" s="104" t="s">
        <v>163</v>
      </c>
      <c r="BE365" s="202">
        <f>IF(N365="základní",J365,0)</f>
        <v>0</v>
      </c>
      <c r="BF365" s="202">
        <f>IF(N365="snížená",J365,0)</f>
        <v>0</v>
      </c>
      <c r="BG365" s="202">
        <f>IF(N365="zákl. přenesená",J365,0)</f>
        <v>0</v>
      </c>
      <c r="BH365" s="202">
        <f>IF(N365="sníž. přenesená",J365,0)</f>
        <v>0</v>
      </c>
      <c r="BI365" s="202">
        <f>IF(N365="nulová",J365,0)</f>
        <v>0</v>
      </c>
      <c r="BJ365" s="104" t="s">
        <v>75</v>
      </c>
      <c r="BK365" s="202">
        <f>ROUND(I365*H365,2)</f>
        <v>0</v>
      </c>
      <c r="BL365" s="104" t="s">
        <v>85</v>
      </c>
      <c r="BM365" s="104" t="s">
        <v>618</v>
      </c>
    </row>
    <row r="366" spans="2:65" s="231" customFormat="1">
      <c r="B366" s="230"/>
      <c r="D366" s="232" t="s">
        <v>171</v>
      </c>
      <c r="E366" s="233" t="s">
        <v>5</v>
      </c>
      <c r="F366" s="234" t="s">
        <v>619</v>
      </c>
      <c r="H366" s="233" t="s">
        <v>5</v>
      </c>
      <c r="L366" s="230"/>
      <c r="M366" s="235"/>
      <c r="N366" s="236"/>
      <c r="O366" s="236"/>
      <c r="P366" s="236"/>
      <c r="Q366" s="236"/>
      <c r="R366" s="236"/>
      <c r="S366" s="236"/>
      <c r="T366" s="237"/>
      <c r="AT366" s="233" t="s">
        <v>171</v>
      </c>
      <c r="AU366" s="233" t="s">
        <v>79</v>
      </c>
      <c r="AV366" s="231" t="s">
        <v>75</v>
      </c>
      <c r="AW366" s="231" t="s">
        <v>34</v>
      </c>
      <c r="AX366" s="231" t="s">
        <v>70</v>
      </c>
      <c r="AY366" s="233" t="s">
        <v>163</v>
      </c>
    </row>
    <row r="367" spans="2:65" s="239" customFormat="1">
      <c r="B367" s="238"/>
      <c r="D367" s="232" t="s">
        <v>171</v>
      </c>
      <c r="E367" s="240" t="s">
        <v>5</v>
      </c>
      <c r="F367" s="241" t="s">
        <v>620</v>
      </c>
      <c r="H367" s="242">
        <v>79.418999999999997</v>
      </c>
      <c r="L367" s="238"/>
      <c r="M367" s="337"/>
      <c r="N367" s="338"/>
      <c r="O367" s="338"/>
      <c r="P367" s="338"/>
      <c r="Q367" s="338"/>
      <c r="R367" s="338"/>
      <c r="S367" s="338"/>
      <c r="T367" s="339"/>
      <c r="AT367" s="240" t="s">
        <v>171</v>
      </c>
      <c r="AU367" s="240" t="s">
        <v>79</v>
      </c>
      <c r="AV367" s="239" t="s">
        <v>79</v>
      </c>
      <c r="AW367" s="239" t="s">
        <v>34</v>
      </c>
      <c r="AX367" s="239" t="s">
        <v>70</v>
      </c>
      <c r="AY367" s="240" t="s">
        <v>163</v>
      </c>
    </row>
    <row r="368" spans="2:65" s="239" customFormat="1">
      <c r="B368" s="238"/>
      <c r="D368" s="232" t="s">
        <v>171</v>
      </c>
      <c r="E368" s="240" t="s">
        <v>5</v>
      </c>
      <c r="F368" s="241" t="s">
        <v>621</v>
      </c>
      <c r="H368" s="242">
        <v>62.198</v>
      </c>
      <c r="L368" s="238"/>
      <c r="M368" s="337"/>
      <c r="N368" s="338"/>
      <c r="O368" s="338"/>
      <c r="P368" s="338"/>
      <c r="Q368" s="338"/>
      <c r="R368" s="338"/>
      <c r="S368" s="338"/>
      <c r="T368" s="339"/>
      <c r="AT368" s="240" t="s">
        <v>171</v>
      </c>
      <c r="AU368" s="240" t="s">
        <v>79</v>
      </c>
      <c r="AV368" s="239" t="s">
        <v>79</v>
      </c>
      <c r="AW368" s="239" t="s">
        <v>34</v>
      </c>
      <c r="AX368" s="239" t="s">
        <v>70</v>
      </c>
      <c r="AY368" s="240" t="s">
        <v>163</v>
      </c>
    </row>
    <row r="369" spans="2:65" s="239" customFormat="1">
      <c r="B369" s="238"/>
      <c r="D369" s="232" t="s">
        <v>171</v>
      </c>
      <c r="E369" s="240" t="s">
        <v>5</v>
      </c>
      <c r="F369" s="241" t="s">
        <v>622</v>
      </c>
      <c r="H369" s="242">
        <v>0.63</v>
      </c>
      <c r="L369" s="238"/>
      <c r="M369" s="337"/>
      <c r="N369" s="338"/>
      <c r="O369" s="338"/>
      <c r="P369" s="338"/>
      <c r="Q369" s="338"/>
      <c r="R369" s="338"/>
      <c r="S369" s="338"/>
      <c r="T369" s="339"/>
      <c r="AT369" s="240" t="s">
        <v>171</v>
      </c>
      <c r="AU369" s="240" t="s">
        <v>79</v>
      </c>
      <c r="AV369" s="239" t="s">
        <v>79</v>
      </c>
      <c r="AW369" s="239" t="s">
        <v>34</v>
      </c>
      <c r="AX369" s="239" t="s">
        <v>70</v>
      </c>
      <c r="AY369" s="240" t="s">
        <v>163</v>
      </c>
    </row>
    <row r="370" spans="2:65" s="341" customFormat="1">
      <c r="B370" s="340"/>
      <c r="D370" s="232" t="s">
        <v>171</v>
      </c>
      <c r="E370" s="342" t="s">
        <v>5</v>
      </c>
      <c r="F370" s="343" t="s">
        <v>194</v>
      </c>
      <c r="H370" s="344">
        <v>142.24700000000001</v>
      </c>
      <c r="L370" s="340"/>
      <c r="M370" s="345"/>
      <c r="N370" s="346"/>
      <c r="O370" s="346"/>
      <c r="P370" s="346"/>
      <c r="Q370" s="346"/>
      <c r="R370" s="346"/>
      <c r="S370" s="346"/>
      <c r="T370" s="347"/>
      <c r="AT370" s="342" t="s">
        <v>171</v>
      </c>
      <c r="AU370" s="342" t="s">
        <v>79</v>
      </c>
      <c r="AV370" s="341" t="s">
        <v>85</v>
      </c>
      <c r="AW370" s="341" t="s">
        <v>34</v>
      </c>
      <c r="AX370" s="341" t="s">
        <v>75</v>
      </c>
      <c r="AY370" s="342" t="s">
        <v>163</v>
      </c>
    </row>
    <row r="371" spans="2:65" s="116" customFormat="1" ht="16.5" customHeight="1">
      <c r="B371" s="117"/>
      <c r="C371" s="217" t="s">
        <v>623</v>
      </c>
      <c r="D371" s="217" t="s">
        <v>165</v>
      </c>
      <c r="E371" s="218" t="s">
        <v>624</v>
      </c>
      <c r="F371" s="219" t="s">
        <v>625</v>
      </c>
      <c r="G371" s="220" t="s">
        <v>168</v>
      </c>
      <c r="H371" s="221">
        <v>40.606999999999999</v>
      </c>
      <c r="I371" s="7"/>
      <c r="J371" s="222">
        <f>ROUND(I371*H371,2)</f>
        <v>0</v>
      </c>
      <c r="K371" s="219" t="s">
        <v>169</v>
      </c>
      <c r="L371" s="117"/>
      <c r="M371" s="223" t="s">
        <v>5</v>
      </c>
      <c r="N371" s="224" t="s">
        <v>41</v>
      </c>
      <c r="O371" s="118"/>
      <c r="P371" s="200">
        <f>O371*H371</f>
        <v>0</v>
      </c>
      <c r="Q371" s="200">
        <v>0</v>
      </c>
      <c r="R371" s="200">
        <f>Q371*H371</f>
        <v>0</v>
      </c>
      <c r="S371" s="200">
        <v>0.26100000000000001</v>
      </c>
      <c r="T371" s="201">
        <f>S371*H371</f>
        <v>10.598427000000001</v>
      </c>
      <c r="AR371" s="104" t="s">
        <v>85</v>
      </c>
      <c r="AT371" s="104" t="s">
        <v>165</v>
      </c>
      <c r="AU371" s="104" t="s">
        <v>79</v>
      </c>
      <c r="AY371" s="104" t="s">
        <v>163</v>
      </c>
      <c r="BE371" s="202">
        <f>IF(N371="základní",J371,0)</f>
        <v>0</v>
      </c>
      <c r="BF371" s="202">
        <f>IF(N371="snížená",J371,0)</f>
        <v>0</v>
      </c>
      <c r="BG371" s="202">
        <f>IF(N371="zákl. přenesená",J371,0)</f>
        <v>0</v>
      </c>
      <c r="BH371" s="202">
        <f>IF(N371="sníž. přenesená",J371,0)</f>
        <v>0</v>
      </c>
      <c r="BI371" s="202">
        <f>IF(N371="nulová",J371,0)</f>
        <v>0</v>
      </c>
      <c r="BJ371" s="104" t="s">
        <v>75</v>
      </c>
      <c r="BK371" s="202">
        <f>ROUND(I371*H371,2)</f>
        <v>0</v>
      </c>
      <c r="BL371" s="104" t="s">
        <v>85</v>
      </c>
      <c r="BM371" s="104" t="s">
        <v>626</v>
      </c>
    </row>
    <row r="372" spans="2:65" s="231" customFormat="1">
      <c r="B372" s="230"/>
      <c r="D372" s="232" t="s">
        <v>171</v>
      </c>
      <c r="E372" s="233" t="s">
        <v>5</v>
      </c>
      <c r="F372" s="234" t="s">
        <v>619</v>
      </c>
      <c r="H372" s="233" t="s">
        <v>5</v>
      </c>
      <c r="L372" s="230"/>
      <c r="M372" s="235"/>
      <c r="N372" s="236"/>
      <c r="O372" s="236"/>
      <c r="P372" s="236"/>
      <c r="Q372" s="236"/>
      <c r="R372" s="236"/>
      <c r="S372" s="236"/>
      <c r="T372" s="237"/>
      <c r="AT372" s="233" t="s">
        <v>171</v>
      </c>
      <c r="AU372" s="233" t="s">
        <v>79</v>
      </c>
      <c r="AV372" s="231" t="s">
        <v>75</v>
      </c>
      <c r="AW372" s="231" t="s">
        <v>34</v>
      </c>
      <c r="AX372" s="231" t="s">
        <v>70</v>
      </c>
      <c r="AY372" s="233" t="s">
        <v>163</v>
      </c>
    </row>
    <row r="373" spans="2:65" s="239" customFormat="1">
      <c r="B373" s="238"/>
      <c r="D373" s="232" t="s">
        <v>171</v>
      </c>
      <c r="E373" s="240" t="s">
        <v>5</v>
      </c>
      <c r="F373" s="241" t="s">
        <v>627</v>
      </c>
      <c r="H373" s="242">
        <v>23.87</v>
      </c>
      <c r="L373" s="238"/>
      <c r="M373" s="337"/>
      <c r="N373" s="338"/>
      <c r="O373" s="338"/>
      <c r="P373" s="338"/>
      <c r="Q373" s="338"/>
      <c r="R373" s="338"/>
      <c r="S373" s="338"/>
      <c r="T373" s="339"/>
      <c r="AT373" s="240" t="s">
        <v>171</v>
      </c>
      <c r="AU373" s="240" t="s">
        <v>79</v>
      </c>
      <c r="AV373" s="239" t="s">
        <v>79</v>
      </c>
      <c r="AW373" s="239" t="s">
        <v>34</v>
      </c>
      <c r="AX373" s="239" t="s">
        <v>70</v>
      </c>
      <c r="AY373" s="240" t="s">
        <v>163</v>
      </c>
    </row>
    <row r="374" spans="2:65" s="239" customFormat="1">
      <c r="B374" s="238"/>
      <c r="D374" s="232" t="s">
        <v>171</v>
      </c>
      <c r="E374" s="240" t="s">
        <v>5</v>
      </c>
      <c r="F374" s="241" t="s">
        <v>628</v>
      </c>
      <c r="H374" s="242">
        <v>16.736999999999998</v>
      </c>
      <c r="L374" s="238"/>
      <c r="M374" s="337"/>
      <c r="N374" s="338"/>
      <c r="O374" s="338"/>
      <c r="P374" s="338"/>
      <c r="Q374" s="338"/>
      <c r="R374" s="338"/>
      <c r="S374" s="338"/>
      <c r="T374" s="339"/>
      <c r="AT374" s="240" t="s">
        <v>171</v>
      </c>
      <c r="AU374" s="240" t="s">
        <v>79</v>
      </c>
      <c r="AV374" s="239" t="s">
        <v>79</v>
      </c>
      <c r="AW374" s="239" t="s">
        <v>34</v>
      </c>
      <c r="AX374" s="239" t="s">
        <v>70</v>
      </c>
      <c r="AY374" s="240" t="s">
        <v>163</v>
      </c>
    </row>
    <row r="375" spans="2:65" s="341" customFormat="1">
      <c r="B375" s="340"/>
      <c r="D375" s="232" t="s">
        <v>171</v>
      </c>
      <c r="E375" s="342" t="s">
        <v>5</v>
      </c>
      <c r="F375" s="343" t="s">
        <v>194</v>
      </c>
      <c r="H375" s="344">
        <v>40.606999999999999</v>
      </c>
      <c r="L375" s="340"/>
      <c r="M375" s="345"/>
      <c r="N375" s="346"/>
      <c r="O375" s="346"/>
      <c r="P375" s="346"/>
      <c r="Q375" s="346"/>
      <c r="R375" s="346"/>
      <c r="S375" s="346"/>
      <c r="T375" s="347"/>
      <c r="AT375" s="342" t="s">
        <v>171</v>
      </c>
      <c r="AU375" s="342" t="s">
        <v>79</v>
      </c>
      <c r="AV375" s="341" t="s">
        <v>85</v>
      </c>
      <c r="AW375" s="341" t="s">
        <v>34</v>
      </c>
      <c r="AX375" s="341" t="s">
        <v>75</v>
      </c>
      <c r="AY375" s="342" t="s">
        <v>163</v>
      </c>
    </row>
    <row r="376" spans="2:65" s="116" customFormat="1" ht="16.5" customHeight="1">
      <c r="B376" s="117"/>
      <c r="C376" s="217" t="s">
        <v>629</v>
      </c>
      <c r="D376" s="217" t="s">
        <v>165</v>
      </c>
      <c r="E376" s="218" t="s">
        <v>630</v>
      </c>
      <c r="F376" s="219" t="s">
        <v>631</v>
      </c>
      <c r="G376" s="220" t="s">
        <v>182</v>
      </c>
      <c r="H376" s="221">
        <v>0.9</v>
      </c>
      <c r="I376" s="7"/>
      <c r="J376" s="222">
        <f>ROUND(I376*H376,2)</f>
        <v>0</v>
      </c>
      <c r="K376" s="219" t="s">
        <v>2443</v>
      </c>
      <c r="L376" s="117"/>
      <c r="M376" s="223" t="s">
        <v>5</v>
      </c>
      <c r="N376" s="224" t="s">
        <v>41</v>
      </c>
      <c r="O376" s="118"/>
      <c r="P376" s="200">
        <f>O376*H376</f>
        <v>0</v>
      </c>
      <c r="Q376" s="200">
        <v>0</v>
      </c>
      <c r="R376" s="200">
        <f>Q376*H376</f>
        <v>0</v>
      </c>
      <c r="S376" s="200">
        <v>2.4</v>
      </c>
      <c r="T376" s="201">
        <f>S376*H376</f>
        <v>2.16</v>
      </c>
      <c r="AR376" s="104" t="s">
        <v>85</v>
      </c>
      <c r="AT376" s="104" t="s">
        <v>165</v>
      </c>
      <c r="AU376" s="104" t="s">
        <v>79</v>
      </c>
      <c r="AY376" s="104" t="s">
        <v>163</v>
      </c>
      <c r="BE376" s="202">
        <f>IF(N376="základní",J376,0)</f>
        <v>0</v>
      </c>
      <c r="BF376" s="202">
        <f>IF(N376="snížená",J376,0)</f>
        <v>0</v>
      </c>
      <c r="BG376" s="202">
        <f>IF(N376="zákl. přenesená",J376,0)</f>
        <v>0</v>
      </c>
      <c r="BH376" s="202">
        <f>IF(N376="sníž. přenesená",J376,0)</f>
        <v>0</v>
      </c>
      <c r="BI376" s="202">
        <f>IF(N376="nulová",J376,0)</f>
        <v>0</v>
      </c>
      <c r="BJ376" s="104" t="s">
        <v>75</v>
      </c>
      <c r="BK376" s="202">
        <f>ROUND(I376*H376,2)</f>
        <v>0</v>
      </c>
      <c r="BL376" s="104" t="s">
        <v>85</v>
      </c>
      <c r="BM376" s="104" t="s">
        <v>632</v>
      </c>
    </row>
    <row r="377" spans="2:65" s="231" customFormat="1">
      <c r="B377" s="230"/>
      <c r="D377" s="232" t="s">
        <v>171</v>
      </c>
      <c r="E377" s="233" t="s">
        <v>5</v>
      </c>
      <c r="F377" s="234" t="s">
        <v>633</v>
      </c>
      <c r="H377" s="233" t="s">
        <v>5</v>
      </c>
      <c r="L377" s="230"/>
      <c r="M377" s="235"/>
      <c r="N377" s="236"/>
      <c r="O377" s="236"/>
      <c r="P377" s="236"/>
      <c r="Q377" s="236"/>
      <c r="R377" s="236"/>
      <c r="S377" s="236"/>
      <c r="T377" s="237"/>
      <c r="AT377" s="233" t="s">
        <v>171</v>
      </c>
      <c r="AU377" s="233" t="s">
        <v>79</v>
      </c>
      <c r="AV377" s="231" t="s">
        <v>75</v>
      </c>
      <c r="AW377" s="231" t="s">
        <v>34</v>
      </c>
      <c r="AX377" s="231" t="s">
        <v>70</v>
      </c>
      <c r="AY377" s="233" t="s">
        <v>163</v>
      </c>
    </row>
    <row r="378" spans="2:65" s="239" customFormat="1">
      <c r="B378" s="238"/>
      <c r="D378" s="232" t="s">
        <v>171</v>
      </c>
      <c r="E378" s="240" t="s">
        <v>5</v>
      </c>
      <c r="F378" s="241" t="s">
        <v>634</v>
      </c>
      <c r="H378" s="242">
        <v>0.9</v>
      </c>
      <c r="L378" s="238"/>
      <c r="M378" s="337"/>
      <c r="N378" s="338"/>
      <c r="O378" s="338"/>
      <c r="P378" s="338"/>
      <c r="Q378" s="338"/>
      <c r="R378" s="338"/>
      <c r="S378" s="338"/>
      <c r="T378" s="339"/>
      <c r="AT378" s="240" t="s">
        <v>171</v>
      </c>
      <c r="AU378" s="240" t="s">
        <v>79</v>
      </c>
      <c r="AV378" s="239" t="s">
        <v>79</v>
      </c>
      <c r="AW378" s="239" t="s">
        <v>34</v>
      </c>
      <c r="AX378" s="239" t="s">
        <v>75</v>
      </c>
      <c r="AY378" s="240" t="s">
        <v>163</v>
      </c>
    </row>
    <row r="379" spans="2:65" s="116" customFormat="1" ht="16.5" customHeight="1">
      <c r="B379" s="117"/>
      <c r="C379" s="217" t="s">
        <v>635</v>
      </c>
      <c r="D379" s="217" t="s">
        <v>165</v>
      </c>
      <c r="E379" s="218" t="s">
        <v>636</v>
      </c>
      <c r="F379" s="219" t="s">
        <v>637</v>
      </c>
      <c r="G379" s="220" t="s">
        <v>638</v>
      </c>
      <c r="H379" s="221">
        <v>1</v>
      </c>
      <c r="I379" s="7"/>
      <c r="J379" s="222">
        <f>ROUND(I379*H379,2)</f>
        <v>0</v>
      </c>
      <c r="K379" s="219" t="s">
        <v>2443</v>
      </c>
      <c r="L379" s="117"/>
      <c r="M379" s="223" t="s">
        <v>5</v>
      </c>
      <c r="N379" s="224" t="s">
        <v>41</v>
      </c>
      <c r="O379" s="118"/>
      <c r="P379" s="200">
        <f>O379*H379</f>
        <v>0</v>
      </c>
      <c r="Q379" s="200">
        <v>0</v>
      </c>
      <c r="R379" s="200">
        <f>Q379*H379</f>
        <v>0</v>
      </c>
      <c r="S379" s="200">
        <v>2.4</v>
      </c>
      <c r="T379" s="201">
        <f>S379*H379</f>
        <v>2.4</v>
      </c>
      <c r="AR379" s="104" t="s">
        <v>85</v>
      </c>
      <c r="AT379" s="104" t="s">
        <v>165</v>
      </c>
      <c r="AU379" s="104" t="s">
        <v>79</v>
      </c>
      <c r="AY379" s="104" t="s">
        <v>163</v>
      </c>
      <c r="BE379" s="202">
        <f>IF(N379="základní",J379,0)</f>
        <v>0</v>
      </c>
      <c r="BF379" s="202">
        <f>IF(N379="snížená",J379,0)</f>
        <v>0</v>
      </c>
      <c r="BG379" s="202">
        <f>IF(N379="zákl. přenesená",J379,0)</f>
        <v>0</v>
      </c>
      <c r="BH379" s="202">
        <f>IF(N379="sníž. přenesená",J379,0)</f>
        <v>0</v>
      </c>
      <c r="BI379" s="202">
        <f>IF(N379="nulová",J379,0)</f>
        <v>0</v>
      </c>
      <c r="BJ379" s="104" t="s">
        <v>75</v>
      </c>
      <c r="BK379" s="202">
        <f>ROUND(I379*H379,2)</f>
        <v>0</v>
      </c>
      <c r="BL379" s="104" t="s">
        <v>85</v>
      </c>
      <c r="BM379" s="104" t="s">
        <v>639</v>
      </c>
    </row>
    <row r="380" spans="2:65" s="231" customFormat="1">
      <c r="B380" s="230"/>
      <c r="D380" s="232" t="s">
        <v>171</v>
      </c>
      <c r="E380" s="233" t="s">
        <v>5</v>
      </c>
      <c r="F380" s="234" t="s">
        <v>640</v>
      </c>
      <c r="H380" s="233" t="s">
        <v>5</v>
      </c>
      <c r="L380" s="230"/>
      <c r="M380" s="235"/>
      <c r="N380" s="236"/>
      <c r="O380" s="236"/>
      <c r="P380" s="236"/>
      <c r="Q380" s="236"/>
      <c r="R380" s="236"/>
      <c r="S380" s="236"/>
      <c r="T380" s="237"/>
      <c r="AT380" s="233" t="s">
        <v>171</v>
      </c>
      <c r="AU380" s="233" t="s">
        <v>79</v>
      </c>
      <c r="AV380" s="231" t="s">
        <v>75</v>
      </c>
      <c r="AW380" s="231" t="s">
        <v>34</v>
      </c>
      <c r="AX380" s="231" t="s">
        <v>70</v>
      </c>
      <c r="AY380" s="233" t="s">
        <v>163</v>
      </c>
    </row>
    <row r="381" spans="2:65" s="231" customFormat="1">
      <c r="B381" s="230"/>
      <c r="D381" s="232" t="s">
        <v>171</v>
      </c>
      <c r="E381" s="233" t="s">
        <v>5</v>
      </c>
      <c r="F381" s="234" t="s">
        <v>641</v>
      </c>
      <c r="H381" s="233" t="s">
        <v>5</v>
      </c>
      <c r="L381" s="230"/>
      <c r="M381" s="235"/>
      <c r="N381" s="236"/>
      <c r="O381" s="236"/>
      <c r="P381" s="236"/>
      <c r="Q381" s="236"/>
      <c r="R381" s="236"/>
      <c r="S381" s="236"/>
      <c r="T381" s="237"/>
      <c r="AT381" s="233" t="s">
        <v>171</v>
      </c>
      <c r="AU381" s="233" t="s">
        <v>79</v>
      </c>
      <c r="AV381" s="231" t="s">
        <v>75</v>
      </c>
      <c r="AW381" s="231" t="s">
        <v>34</v>
      </c>
      <c r="AX381" s="231" t="s">
        <v>70</v>
      </c>
      <c r="AY381" s="233" t="s">
        <v>163</v>
      </c>
    </row>
    <row r="382" spans="2:65" s="239" customFormat="1">
      <c r="B382" s="238"/>
      <c r="D382" s="232" t="s">
        <v>171</v>
      </c>
      <c r="E382" s="240" t="s">
        <v>5</v>
      </c>
      <c r="F382" s="241" t="s">
        <v>75</v>
      </c>
      <c r="H382" s="242">
        <v>1</v>
      </c>
      <c r="L382" s="238"/>
      <c r="M382" s="337"/>
      <c r="N382" s="338"/>
      <c r="O382" s="338"/>
      <c r="P382" s="338"/>
      <c r="Q382" s="338"/>
      <c r="R382" s="338"/>
      <c r="S382" s="338"/>
      <c r="T382" s="339"/>
      <c r="AT382" s="240" t="s">
        <v>171</v>
      </c>
      <c r="AU382" s="240" t="s">
        <v>79</v>
      </c>
      <c r="AV382" s="239" t="s">
        <v>79</v>
      </c>
      <c r="AW382" s="239" t="s">
        <v>34</v>
      </c>
      <c r="AX382" s="239" t="s">
        <v>75</v>
      </c>
      <c r="AY382" s="240" t="s">
        <v>163</v>
      </c>
    </row>
    <row r="383" spans="2:65" s="116" customFormat="1" ht="25.5" customHeight="1">
      <c r="B383" s="117"/>
      <c r="C383" s="217" t="s">
        <v>642</v>
      </c>
      <c r="D383" s="217" t="s">
        <v>165</v>
      </c>
      <c r="E383" s="218" t="s">
        <v>643</v>
      </c>
      <c r="F383" s="219" t="s">
        <v>644</v>
      </c>
      <c r="G383" s="220" t="s">
        <v>227</v>
      </c>
      <c r="H383" s="221">
        <v>7.0000000000000007E-2</v>
      </c>
      <c r="I383" s="7"/>
      <c r="J383" s="222">
        <f>ROUND(I383*H383,2)</f>
        <v>0</v>
      </c>
      <c r="K383" s="219" t="s">
        <v>169</v>
      </c>
      <c r="L383" s="117"/>
      <c r="M383" s="223" t="s">
        <v>5</v>
      </c>
      <c r="N383" s="224" t="s">
        <v>41</v>
      </c>
      <c r="O383" s="118"/>
      <c r="P383" s="200">
        <f>O383*H383</f>
        <v>0</v>
      </c>
      <c r="Q383" s="200">
        <v>0</v>
      </c>
      <c r="R383" s="200">
        <f>Q383*H383</f>
        <v>0</v>
      </c>
      <c r="S383" s="200">
        <v>1.244</v>
      </c>
      <c r="T383" s="201">
        <f>S383*H383</f>
        <v>8.7080000000000005E-2</v>
      </c>
      <c r="AR383" s="104" t="s">
        <v>85</v>
      </c>
      <c r="AT383" s="104" t="s">
        <v>165</v>
      </c>
      <c r="AU383" s="104" t="s">
        <v>79</v>
      </c>
      <c r="AY383" s="104" t="s">
        <v>163</v>
      </c>
      <c r="BE383" s="202">
        <f>IF(N383="základní",J383,0)</f>
        <v>0</v>
      </c>
      <c r="BF383" s="202">
        <f>IF(N383="snížená",J383,0)</f>
        <v>0</v>
      </c>
      <c r="BG383" s="202">
        <f>IF(N383="zákl. přenesená",J383,0)</f>
        <v>0</v>
      </c>
      <c r="BH383" s="202">
        <f>IF(N383="sníž. přenesená",J383,0)</f>
        <v>0</v>
      </c>
      <c r="BI383" s="202">
        <f>IF(N383="nulová",J383,0)</f>
        <v>0</v>
      </c>
      <c r="BJ383" s="104" t="s">
        <v>75</v>
      </c>
      <c r="BK383" s="202">
        <f>ROUND(I383*H383,2)</f>
        <v>0</v>
      </c>
      <c r="BL383" s="104" t="s">
        <v>85</v>
      </c>
      <c r="BM383" s="104" t="s">
        <v>645</v>
      </c>
    </row>
    <row r="384" spans="2:65" s="231" customFormat="1">
      <c r="B384" s="230"/>
      <c r="D384" s="232" t="s">
        <v>171</v>
      </c>
      <c r="E384" s="233" t="s">
        <v>5</v>
      </c>
      <c r="F384" s="234" t="s">
        <v>239</v>
      </c>
      <c r="H384" s="233" t="s">
        <v>5</v>
      </c>
      <c r="L384" s="230"/>
      <c r="M384" s="235"/>
      <c r="N384" s="236"/>
      <c r="O384" s="236"/>
      <c r="P384" s="236"/>
      <c r="Q384" s="236"/>
      <c r="R384" s="236"/>
      <c r="S384" s="236"/>
      <c r="T384" s="237"/>
      <c r="AT384" s="233" t="s">
        <v>171</v>
      </c>
      <c r="AU384" s="233" t="s">
        <v>79</v>
      </c>
      <c r="AV384" s="231" t="s">
        <v>75</v>
      </c>
      <c r="AW384" s="231" t="s">
        <v>34</v>
      </c>
      <c r="AX384" s="231" t="s">
        <v>70</v>
      </c>
      <c r="AY384" s="233" t="s">
        <v>163</v>
      </c>
    </row>
    <row r="385" spans="2:65" s="231" customFormat="1">
      <c r="B385" s="230"/>
      <c r="D385" s="232" t="s">
        <v>171</v>
      </c>
      <c r="E385" s="233" t="s">
        <v>5</v>
      </c>
      <c r="F385" s="234" t="s">
        <v>646</v>
      </c>
      <c r="H385" s="233" t="s">
        <v>5</v>
      </c>
      <c r="L385" s="230"/>
      <c r="M385" s="235"/>
      <c r="N385" s="236"/>
      <c r="O385" s="236"/>
      <c r="P385" s="236"/>
      <c r="Q385" s="236"/>
      <c r="R385" s="236"/>
      <c r="S385" s="236"/>
      <c r="T385" s="237"/>
      <c r="AT385" s="233" t="s">
        <v>171</v>
      </c>
      <c r="AU385" s="233" t="s">
        <v>79</v>
      </c>
      <c r="AV385" s="231" t="s">
        <v>75</v>
      </c>
      <c r="AW385" s="231" t="s">
        <v>34</v>
      </c>
      <c r="AX385" s="231" t="s">
        <v>70</v>
      </c>
      <c r="AY385" s="233" t="s">
        <v>163</v>
      </c>
    </row>
    <row r="386" spans="2:65" s="239" customFormat="1">
      <c r="B386" s="238"/>
      <c r="D386" s="232" t="s">
        <v>171</v>
      </c>
      <c r="E386" s="240" t="s">
        <v>5</v>
      </c>
      <c r="F386" s="241" t="s">
        <v>647</v>
      </c>
      <c r="H386" s="242">
        <v>7.0000000000000007E-2</v>
      </c>
      <c r="L386" s="238"/>
      <c r="M386" s="337"/>
      <c r="N386" s="338"/>
      <c r="O386" s="338"/>
      <c r="P386" s="338"/>
      <c r="Q386" s="338"/>
      <c r="R386" s="338"/>
      <c r="S386" s="338"/>
      <c r="T386" s="339"/>
      <c r="AT386" s="240" t="s">
        <v>171</v>
      </c>
      <c r="AU386" s="240" t="s">
        <v>79</v>
      </c>
      <c r="AV386" s="239" t="s">
        <v>79</v>
      </c>
      <c r="AW386" s="239" t="s">
        <v>34</v>
      </c>
      <c r="AX386" s="239" t="s">
        <v>75</v>
      </c>
      <c r="AY386" s="240" t="s">
        <v>163</v>
      </c>
    </row>
    <row r="387" spans="2:65" s="116" customFormat="1" ht="25.5" customHeight="1">
      <c r="B387" s="117"/>
      <c r="C387" s="217" t="s">
        <v>648</v>
      </c>
      <c r="D387" s="217" t="s">
        <v>165</v>
      </c>
      <c r="E387" s="218" t="s">
        <v>649</v>
      </c>
      <c r="F387" s="219" t="s">
        <v>650</v>
      </c>
      <c r="G387" s="220" t="s">
        <v>182</v>
      </c>
      <c r="H387" s="221">
        <v>37.098999999999997</v>
      </c>
      <c r="I387" s="7"/>
      <c r="J387" s="222">
        <f>ROUND(I387*H387,2)</f>
        <v>0</v>
      </c>
      <c r="K387" s="219" t="s">
        <v>169</v>
      </c>
      <c r="L387" s="117"/>
      <c r="M387" s="223" t="s">
        <v>5</v>
      </c>
      <c r="N387" s="224" t="s">
        <v>41</v>
      </c>
      <c r="O387" s="118"/>
      <c r="P387" s="200">
        <f>O387*H387</f>
        <v>0</v>
      </c>
      <c r="Q387" s="200">
        <v>0</v>
      </c>
      <c r="R387" s="200">
        <f>Q387*H387</f>
        <v>0</v>
      </c>
      <c r="S387" s="200">
        <v>2.2000000000000002</v>
      </c>
      <c r="T387" s="201">
        <f>S387*H387</f>
        <v>81.617800000000003</v>
      </c>
      <c r="AR387" s="104" t="s">
        <v>85</v>
      </c>
      <c r="AT387" s="104" t="s">
        <v>165</v>
      </c>
      <c r="AU387" s="104" t="s">
        <v>79</v>
      </c>
      <c r="AY387" s="104" t="s">
        <v>163</v>
      </c>
      <c r="BE387" s="202">
        <f>IF(N387="základní",J387,0)</f>
        <v>0</v>
      </c>
      <c r="BF387" s="202">
        <f>IF(N387="snížená",J387,0)</f>
        <v>0</v>
      </c>
      <c r="BG387" s="202">
        <f>IF(N387="zákl. přenesená",J387,0)</f>
        <v>0</v>
      </c>
      <c r="BH387" s="202">
        <f>IF(N387="sníž. přenesená",J387,0)</f>
        <v>0</v>
      </c>
      <c r="BI387" s="202">
        <f>IF(N387="nulová",J387,0)</f>
        <v>0</v>
      </c>
      <c r="BJ387" s="104" t="s">
        <v>75</v>
      </c>
      <c r="BK387" s="202">
        <f>ROUND(I387*H387,2)</f>
        <v>0</v>
      </c>
      <c r="BL387" s="104" t="s">
        <v>85</v>
      </c>
      <c r="BM387" s="104" t="s">
        <v>651</v>
      </c>
    </row>
    <row r="388" spans="2:65" s="231" customFormat="1">
      <c r="B388" s="230"/>
      <c r="D388" s="232" t="s">
        <v>171</v>
      </c>
      <c r="E388" s="233" t="s">
        <v>5</v>
      </c>
      <c r="F388" s="234" t="s">
        <v>239</v>
      </c>
      <c r="H388" s="233" t="s">
        <v>5</v>
      </c>
      <c r="L388" s="230"/>
      <c r="M388" s="235"/>
      <c r="N388" s="236"/>
      <c r="O388" s="236"/>
      <c r="P388" s="236"/>
      <c r="Q388" s="236"/>
      <c r="R388" s="236"/>
      <c r="S388" s="236"/>
      <c r="T388" s="237"/>
      <c r="AT388" s="233" t="s">
        <v>171</v>
      </c>
      <c r="AU388" s="233" t="s">
        <v>79</v>
      </c>
      <c r="AV388" s="231" t="s">
        <v>75</v>
      </c>
      <c r="AW388" s="231" t="s">
        <v>34</v>
      </c>
      <c r="AX388" s="231" t="s">
        <v>70</v>
      </c>
      <c r="AY388" s="233" t="s">
        <v>163</v>
      </c>
    </row>
    <row r="389" spans="2:65" s="231" customFormat="1">
      <c r="B389" s="230"/>
      <c r="D389" s="232" t="s">
        <v>171</v>
      </c>
      <c r="E389" s="233" t="s">
        <v>5</v>
      </c>
      <c r="F389" s="234" t="s">
        <v>652</v>
      </c>
      <c r="H389" s="233" t="s">
        <v>5</v>
      </c>
      <c r="L389" s="230"/>
      <c r="M389" s="235"/>
      <c r="N389" s="236"/>
      <c r="O389" s="236"/>
      <c r="P389" s="236"/>
      <c r="Q389" s="236"/>
      <c r="R389" s="236"/>
      <c r="S389" s="236"/>
      <c r="T389" s="237"/>
      <c r="AT389" s="233" t="s">
        <v>171</v>
      </c>
      <c r="AU389" s="233" t="s">
        <v>79</v>
      </c>
      <c r="AV389" s="231" t="s">
        <v>75</v>
      </c>
      <c r="AW389" s="231" t="s">
        <v>34</v>
      </c>
      <c r="AX389" s="231" t="s">
        <v>70</v>
      </c>
      <c r="AY389" s="233" t="s">
        <v>163</v>
      </c>
    </row>
    <row r="390" spans="2:65" s="239" customFormat="1">
      <c r="B390" s="238"/>
      <c r="D390" s="232" t="s">
        <v>171</v>
      </c>
      <c r="E390" s="240" t="s">
        <v>5</v>
      </c>
      <c r="F390" s="241" t="s">
        <v>653</v>
      </c>
      <c r="H390" s="242">
        <v>32.402000000000001</v>
      </c>
      <c r="L390" s="238"/>
      <c r="M390" s="337"/>
      <c r="N390" s="338"/>
      <c r="O390" s="338"/>
      <c r="P390" s="338"/>
      <c r="Q390" s="338"/>
      <c r="R390" s="338"/>
      <c r="S390" s="338"/>
      <c r="T390" s="339"/>
      <c r="AT390" s="240" t="s">
        <v>171</v>
      </c>
      <c r="AU390" s="240" t="s">
        <v>79</v>
      </c>
      <c r="AV390" s="239" t="s">
        <v>79</v>
      </c>
      <c r="AW390" s="239" t="s">
        <v>34</v>
      </c>
      <c r="AX390" s="239" t="s">
        <v>70</v>
      </c>
      <c r="AY390" s="240" t="s">
        <v>163</v>
      </c>
    </row>
    <row r="391" spans="2:65" s="231" customFormat="1">
      <c r="B391" s="230"/>
      <c r="D391" s="232" t="s">
        <v>171</v>
      </c>
      <c r="E391" s="233" t="s">
        <v>5</v>
      </c>
      <c r="F391" s="234" t="s">
        <v>654</v>
      </c>
      <c r="H391" s="233" t="s">
        <v>5</v>
      </c>
      <c r="L391" s="230"/>
      <c r="M391" s="235"/>
      <c r="N391" s="236"/>
      <c r="O391" s="236"/>
      <c r="P391" s="236"/>
      <c r="Q391" s="236"/>
      <c r="R391" s="236"/>
      <c r="S391" s="236"/>
      <c r="T391" s="237"/>
      <c r="AT391" s="233" t="s">
        <v>171</v>
      </c>
      <c r="AU391" s="233" t="s">
        <v>79</v>
      </c>
      <c r="AV391" s="231" t="s">
        <v>75</v>
      </c>
      <c r="AW391" s="231" t="s">
        <v>34</v>
      </c>
      <c r="AX391" s="231" t="s">
        <v>70</v>
      </c>
      <c r="AY391" s="233" t="s">
        <v>163</v>
      </c>
    </row>
    <row r="392" spans="2:65" s="239" customFormat="1">
      <c r="B392" s="238"/>
      <c r="D392" s="232" t="s">
        <v>171</v>
      </c>
      <c r="E392" s="240" t="s">
        <v>5</v>
      </c>
      <c r="F392" s="241" t="s">
        <v>655</v>
      </c>
      <c r="H392" s="242">
        <v>4.6970000000000001</v>
      </c>
      <c r="L392" s="238"/>
      <c r="M392" s="337"/>
      <c r="N392" s="338"/>
      <c r="O392" s="338"/>
      <c r="P392" s="338"/>
      <c r="Q392" s="338"/>
      <c r="R392" s="338"/>
      <c r="S392" s="338"/>
      <c r="T392" s="339"/>
      <c r="AT392" s="240" t="s">
        <v>171</v>
      </c>
      <c r="AU392" s="240" t="s">
        <v>79</v>
      </c>
      <c r="AV392" s="239" t="s">
        <v>79</v>
      </c>
      <c r="AW392" s="239" t="s">
        <v>34</v>
      </c>
      <c r="AX392" s="239" t="s">
        <v>70</v>
      </c>
      <c r="AY392" s="240" t="s">
        <v>163</v>
      </c>
    </row>
    <row r="393" spans="2:65" s="341" customFormat="1">
      <c r="B393" s="340"/>
      <c r="D393" s="232" t="s">
        <v>171</v>
      </c>
      <c r="E393" s="342" t="s">
        <v>5</v>
      </c>
      <c r="F393" s="343" t="s">
        <v>194</v>
      </c>
      <c r="H393" s="344">
        <v>37.098999999999997</v>
      </c>
      <c r="L393" s="340"/>
      <c r="M393" s="345"/>
      <c r="N393" s="346"/>
      <c r="O393" s="346"/>
      <c r="P393" s="346"/>
      <c r="Q393" s="346"/>
      <c r="R393" s="346"/>
      <c r="S393" s="346"/>
      <c r="T393" s="347"/>
      <c r="AT393" s="342" t="s">
        <v>171</v>
      </c>
      <c r="AU393" s="342" t="s">
        <v>79</v>
      </c>
      <c r="AV393" s="341" t="s">
        <v>85</v>
      </c>
      <c r="AW393" s="341" t="s">
        <v>34</v>
      </c>
      <c r="AX393" s="341" t="s">
        <v>75</v>
      </c>
      <c r="AY393" s="342" t="s">
        <v>163</v>
      </c>
    </row>
    <row r="394" spans="2:65" s="116" customFormat="1" ht="25.5" customHeight="1">
      <c r="B394" s="117"/>
      <c r="C394" s="217" t="s">
        <v>656</v>
      </c>
      <c r="D394" s="217" t="s">
        <v>165</v>
      </c>
      <c r="E394" s="218" t="s">
        <v>657</v>
      </c>
      <c r="F394" s="219" t="s">
        <v>658</v>
      </c>
      <c r="G394" s="220" t="s">
        <v>182</v>
      </c>
      <c r="H394" s="221">
        <v>1.9710000000000001</v>
      </c>
      <c r="I394" s="7"/>
      <c r="J394" s="222">
        <f>ROUND(I394*H394,2)</f>
        <v>0</v>
      </c>
      <c r="K394" s="219" t="s">
        <v>169</v>
      </c>
      <c r="L394" s="117"/>
      <c r="M394" s="223" t="s">
        <v>5</v>
      </c>
      <c r="N394" s="224" t="s">
        <v>41</v>
      </c>
      <c r="O394" s="118"/>
      <c r="P394" s="200">
        <f>O394*H394</f>
        <v>0</v>
      </c>
      <c r="Q394" s="200">
        <v>0</v>
      </c>
      <c r="R394" s="200">
        <f>Q394*H394</f>
        <v>0</v>
      </c>
      <c r="S394" s="200">
        <v>2.2000000000000002</v>
      </c>
      <c r="T394" s="201">
        <f>S394*H394</f>
        <v>4.3362000000000007</v>
      </c>
      <c r="AR394" s="104" t="s">
        <v>85</v>
      </c>
      <c r="AT394" s="104" t="s">
        <v>165</v>
      </c>
      <c r="AU394" s="104" t="s">
        <v>79</v>
      </c>
      <c r="AY394" s="104" t="s">
        <v>163</v>
      </c>
      <c r="BE394" s="202">
        <f>IF(N394="základní",J394,0)</f>
        <v>0</v>
      </c>
      <c r="BF394" s="202">
        <f>IF(N394="snížená",J394,0)</f>
        <v>0</v>
      </c>
      <c r="BG394" s="202">
        <f>IF(N394="zákl. přenesená",J394,0)</f>
        <v>0</v>
      </c>
      <c r="BH394" s="202">
        <f>IF(N394="sníž. přenesená",J394,0)</f>
        <v>0</v>
      </c>
      <c r="BI394" s="202">
        <f>IF(N394="nulová",J394,0)</f>
        <v>0</v>
      </c>
      <c r="BJ394" s="104" t="s">
        <v>75</v>
      </c>
      <c r="BK394" s="202">
        <f>ROUND(I394*H394,2)</f>
        <v>0</v>
      </c>
      <c r="BL394" s="104" t="s">
        <v>85</v>
      </c>
      <c r="BM394" s="104" t="s">
        <v>659</v>
      </c>
    </row>
    <row r="395" spans="2:65" s="231" customFormat="1">
      <c r="B395" s="230"/>
      <c r="D395" s="232" t="s">
        <v>171</v>
      </c>
      <c r="E395" s="233" t="s">
        <v>5</v>
      </c>
      <c r="F395" s="234" t="s">
        <v>239</v>
      </c>
      <c r="H395" s="233" t="s">
        <v>5</v>
      </c>
      <c r="L395" s="230"/>
      <c r="M395" s="235"/>
      <c r="N395" s="236"/>
      <c r="O395" s="236"/>
      <c r="P395" s="236"/>
      <c r="Q395" s="236"/>
      <c r="R395" s="236"/>
      <c r="S395" s="236"/>
      <c r="T395" s="237"/>
      <c r="AT395" s="233" t="s">
        <v>171</v>
      </c>
      <c r="AU395" s="233" t="s">
        <v>79</v>
      </c>
      <c r="AV395" s="231" t="s">
        <v>75</v>
      </c>
      <c r="AW395" s="231" t="s">
        <v>34</v>
      </c>
      <c r="AX395" s="231" t="s">
        <v>70</v>
      </c>
      <c r="AY395" s="233" t="s">
        <v>163</v>
      </c>
    </row>
    <row r="396" spans="2:65" s="231" customFormat="1">
      <c r="B396" s="230"/>
      <c r="D396" s="232" t="s">
        <v>171</v>
      </c>
      <c r="E396" s="233" t="s">
        <v>5</v>
      </c>
      <c r="F396" s="234" t="s">
        <v>652</v>
      </c>
      <c r="H396" s="233" t="s">
        <v>5</v>
      </c>
      <c r="L396" s="230"/>
      <c r="M396" s="235"/>
      <c r="N396" s="236"/>
      <c r="O396" s="236"/>
      <c r="P396" s="236"/>
      <c r="Q396" s="236"/>
      <c r="R396" s="236"/>
      <c r="S396" s="236"/>
      <c r="T396" s="237"/>
      <c r="AT396" s="233" t="s">
        <v>171</v>
      </c>
      <c r="AU396" s="233" t="s">
        <v>79</v>
      </c>
      <c r="AV396" s="231" t="s">
        <v>75</v>
      </c>
      <c r="AW396" s="231" t="s">
        <v>34</v>
      </c>
      <c r="AX396" s="231" t="s">
        <v>70</v>
      </c>
      <c r="AY396" s="233" t="s">
        <v>163</v>
      </c>
    </row>
    <row r="397" spans="2:65" s="239" customFormat="1">
      <c r="B397" s="238"/>
      <c r="D397" s="232" t="s">
        <v>171</v>
      </c>
      <c r="E397" s="240" t="s">
        <v>5</v>
      </c>
      <c r="F397" s="241" t="s">
        <v>660</v>
      </c>
      <c r="H397" s="242">
        <v>1.9710000000000001</v>
      </c>
      <c r="L397" s="238"/>
      <c r="M397" s="337"/>
      <c r="N397" s="338"/>
      <c r="O397" s="338"/>
      <c r="P397" s="338"/>
      <c r="Q397" s="338"/>
      <c r="R397" s="338"/>
      <c r="S397" s="338"/>
      <c r="T397" s="339"/>
      <c r="AT397" s="240" t="s">
        <v>171</v>
      </c>
      <c r="AU397" s="240" t="s">
        <v>79</v>
      </c>
      <c r="AV397" s="239" t="s">
        <v>79</v>
      </c>
      <c r="AW397" s="239" t="s">
        <v>34</v>
      </c>
      <c r="AX397" s="239" t="s">
        <v>75</v>
      </c>
      <c r="AY397" s="240" t="s">
        <v>163</v>
      </c>
    </row>
    <row r="398" spans="2:65" s="116" customFormat="1" ht="16.5" customHeight="1">
      <c r="B398" s="117"/>
      <c r="C398" s="217" t="s">
        <v>661</v>
      </c>
      <c r="D398" s="217" t="s">
        <v>165</v>
      </c>
      <c r="E398" s="218" t="s">
        <v>662</v>
      </c>
      <c r="F398" s="219" t="s">
        <v>663</v>
      </c>
      <c r="G398" s="220" t="s">
        <v>168</v>
      </c>
      <c r="H398" s="221">
        <v>100.14</v>
      </c>
      <c r="I398" s="7"/>
      <c r="J398" s="222">
        <f>ROUND(I398*H398,2)</f>
        <v>0</v>
      </c>
      <c r="K398" s="219" t="s">
        <v>169</v>
      </c>
      <c r="L398" s="117"/>
      <c r="M398" s="223" t="s">
        <v>5</v>
      </c>
      <c r="N398" s="224" t="s">
        <v>41</v>
      </c>
      <c r="O398" s="118"/>
      <c r="P398" s="200">
        <f>O398*H398</f>
        <v>0</v>
      </c>
      <c r="Q398" s="200">
        <v>0</v>
      </c>
      <c r="R398" s="200">
        <f>Q398*H398</f>
        <v>0</v>
      </c>
      <c r="S398" s="200">
        <v>0</v>
      </c>
      <c r="T398" s="201">
        <f>S398*H398</f>
        <v>0</v>
      </c>
      <c r="AR398" s="104" t="s">
        <v>85</v>
      </c>
      <c r="AT398" s="104" t="s">
        <v>165</v>
      </c>
      <c r="AU398" s="104" t="s">
        <v>79</v>
      </c>
      <c r="AY398" s="104" t="s">
        <v>163</v>
      </c>
      <c r="BE398" s="202">
        <f>IF(N398="základní",J398,0)</f>
        <v>0</v>
      </c>
      <c r="BF398" s="202">
        <f>IF(N398="snížená",J398,0)</f>
        <v>0</v>
      </c>
      <c r="BG398" s="202">
        <f>IF(N398="zákl. přenesená",J398,0)</f>
        <v>0</v>
      </c>
      <c r="BH398" s="202">
        <f>IF(N398="sníž. přenesená",J398,0)</f>
        <v>0</v>
      </c>
      <c r="BI398" s="202">
        <f>IF(N398="nulová",J398,0)</f>
        <v>0</v>
      </c>
      <c r="BJ398" s="104" t="s">
        <v>75</v>
      </c>
      <c r="BK398" s="202">
        <f>ROUND(I398*H398,2)</f>
        <v>0</v>
      </c>
      <c r="BL398" s="104" t="s">
        <v>85</v>
      </c>
      <c r="BM398" s="104" t="s">
        <v>664</v>
      </c>
    </row>
    <row r="399" spans="2:65" s="231" customFormat="1">
      <c r="B399" s="230"/>
      <c r="D399" s="232" t="s">
        <v>171</v>
      </c>
      <c r="E399" s="233" t="s">
        <v>5</v>
      </c>
      <c r="F399" s="234" t="s">
        <v>239</v>
      </c>
      <c r="H399" s="233" t="s">
        <v>5</v>
      </c>
      <c r="L399" s="230"/>
      <c r="M399" s="235"/>
      <c r="N399" s="236"/>
      <c r="O399" s="236"/>
      <c r="P399" s="236"/>
      <c r="Q399" s="236"/>
      <c r="R399" s="236"/>
      <c r="S399" s="236"/>
      <c r="T399" s="237"/>
      <c r="AT399" s="233" t="s">
        <v>171</v>
      </c>
      <c r="AU399" s="233" t="s">
        <v>79</v>
      </c>
      <c r="AV399" s="231" t="s">
        <v>75</v>
      </c>
      <c r="AW399" s="231" t="s">
        <v>34</v>
      </c>
      <c r="AX399" s="231" t="s">
        <v>70</v>
      </c>
      <c r="AY399" s="233" t="s">
        <v>163</v>
      </c>
    </row>
    <row r="400" spans="2:65" s="231" customFormat="1">
      <c r="B400" s="230"/>
      <c r="D400" s="232" t="s">
        <v>171</v>
      </c>
      <c r="E400" s="233" t="s">
        <v>5</v>
      </c>
      <c r="F400" s="234" t="s">
        <v>665</v>
      </c>
      <c r="H400" s="233" t="s">
        <v>5</v>
      </c>
      <c r="L400" s="230"/>
      <c r="M400" s="235"/>
      <c r="N400" s="236"/>
      <c r="O400" s="236"/>
      <c r="P400" s="236"/>
      <c r="Q400" s="236"/>
      <c r="R400" s="236"/>
      <c r="S400" s="236"/>
      <c r="T400" s="237"/>
      <c r="AT400" s="233" t="s">
        <v>171</v>
      </c>
      <c r="AU400" s="233" t="s">
        <v>79</v>
      </c>
      <c r="AV400" s="231" t="s">
        <v>75</v>
      </c>
      <c r="AW400" s="231" t="s">
        <v>34</v>
      </c>
      <c r="AX400" s="231" t="s">
        <v>70</v>
      </c>
      <c r="AY400" s="233" t="s">
        <v>163</v>
      </c>
    </row>
    <row r="401" spans="2:65" s="239" customFormat="1">
      <c r="B401" s="238"/>
      <c r="D401" s="232" t="s">
        <v>171</v>
      </c>
      <c r="E401" s="240" t="s">
        <v>5</v>
      </c>
      <c r="F401" s="241" t="s">
        <v>666</v>
      </c>
      <c r="H401" s="242">
        <v>100.14</v>
      </c>
      <c r="L401" s="238"/>
      <c r="M401" s="337"/>
      <c r="N401" s="338"/>
      <c r="O401" s="338"/>
      <c r="P401" s="338"/>
      <c r="Q401" s="338"/>
      <c r="R401" s="338"/>
      <c r="S401" s="338"/>
      <c r="T401" s="339"/>
      <c r="AT401" s="240" t="s">
        <v>171</v>
      </c>
      <c r="AU401" s="240" t="s">
        <v>79</v>
      </c>
      <c r="AV401" s="239" t="s">
        <v>79</v>
      </c>
      <c r="AW401" s="239" t="s">
        <v>34</v>
      </c>
      <c r="AX401" s="239" t="s">
        <v>75</v>
      </c>
      <c r="AY401" s="240" t="s">
        <v>163</v>
      </c>
    </row>
    <row r="402" spans="2:65" s="116" customFormat="1" ht="25.5" customHeight="1">
      <c r="B402" s="117"/>
      <c r="C402" s="217" t="s">
        <v>667</v>
      </c>
      <c r="D402" s="217" t="s">
        <v>165</v>
      </c>
      <c r="E402" s="218" t="s">
        <v>668</v>
      </c>
      <c r="F402" s="219" t="s">
        <v>669</v>
      </c>
      <c r="G402" s="220" t="s">
        <v>168</v>
      </c>
      <c r="H402" s="221">
        <v>100.14</v>
      </c>
      <c r="I402" s="7"/>
      <c r="J402" s="222">
        <f>ROUND(I402*H402,2)</f>
        <v>0</v>
      </c>
      <c r="K402" s="219" t="s">
        <v>169</v>
      </c>
      <c r="L402" s="117"/>
      <c r="M402" s="223" t="s">
        <v>5</v>
      </c>
      <c r="N402" s="224" t="s">
        <v>41</v>
      </c>
      <c r="O402" s="118"/>
      <c r="P402" s="200">
        <f>O402*H402</f>
        <v>0</v>
      </c>
      <c r="Q402" s="200">
        <v>0</v>
      </c>
      <c r="R402" s="200">
        <f>Q402*H402</f>
        <v>0</v>
      </c>
      <c r="S402" s="200">
        <v>0</v>
      </c>
      <c r="T402" s="201">
        <f>S402*H402</f>
        <v>0</v>
      </c>
      <c r="AR402" s="104" t="s">
        <v>85</v>
      </c>
      <c r="AT402" s="104" t="s">
        <v>165</v>
      </c>
      <c r="AU402" s="104" t="s">
        <v>79</v>
      </c>
      <c r="AY402" s="104" t="s">
        <v>163</v>
      </c>
      <c r="BE402" s="202">
        <f>IF(N402="základní",J402,0)</f>
        <v>0</v>
      </c>
      <c r="BF402" s="202">
        <f>IF(N402="snížená",J402,0)</f>
        <v>0</v>
      </c>
      <c r="BG402" s="202">
        <f>IF(N402="zákl. přenesená",J402,0)</f>
        <v>0</v>
      </c>
      <c r="BH402" s="202">
        <f>IF(N402="sníž. přenesená",J402,0)</f>
        <v>0</v>
      </c>
      <c r="BI402" s="202">
        <f>IF(N402="nulová",J402,0)</f>
        <v>0</v>
      </c>
      <c r="BJ402" s="104" t="s">
        <v>75</v>
      </c>
      <c r="BK402" s="202">
        <f>ROUND(I402*H402,2)</f>
        <v>0</v>
      </c>
      <c r="BL402" s="104" t="s">
        <v>85</v>
      </c>
      <c r="BM402" s="104" t="s">
        <v>670</v>
      </c>
    </row>
    <row r="403" spans="2:65" s="116" customFormat="1" ht="25.5" customHeight="1">
      <c r="B403" s="117"/>
      <c r="C403" s="217" t="s">
        <v>671</v>
      </c>
      <c r="D403" s="217" t="s">
        <v>165</v>
      </c>
      <c r="E403" s="218" t="s">
        <v>672</v>
      </c>
      <c r="F403" s="219" t="s">
        <v>673</v>
      </c>
      <c r="G403" s="220" t="s">
        <v>182</v>
      </c>
      <c r="H403" s="221">
        <v>39.07</v>
      </c>
      <c r="I403" s="7"/>
      <c r="J403" s="222">
        <f>ROUND(I403*H403,2)</f>
        <v>0</v>
      </c>
      <c r="K403" s="219" t="s">
        <v>169</v>
      </c>
      <c r="L403" s="117"/>
      <c r="M403" s="223" t="s">
        <v>5</v>
      </c>
      <c r="N403" s="224" t="s">
        <v>41</v>
      </c>
      <c r="O403" s="118"/>
      <c r="P403" s="200">
        <f>O403*H403</f>
        <v>0</v>
      </c>
      <c r="Q403" s="200">
        <v>0</v>
      </c>
      <c r="R403" s="200">
        <f>Q403*H403</f>
        <v>0</v>
      </c>
      <c r="S403" s="200">
        <v>2.9000000000000001E-2</v>
      </c>
      <c r="T403" s="201">
        <f>S403*H403</f>
        <v>1.13303</v>
      </c>
      <c r="AR403" s="104" t="s">
        <v>85</v>
      </c>
      <c r="AT403" s="104" t="s">
        <v>165</v>
      </c>
      <c r="AU403" s="104" t="s">
        <v>79</v>
      </c>
      <c r="AY403" s="104" t="s">
        <v>163</v>
      </c>
      <c r="BE403" s="202">
        <f>IF(N403="základní",J403,0)</f>
        <v>0</v>
      </c>
      <c r="BF403" s="202">
        <f>IF(N403="snížená",J403,0)</f>
        <v>0</v>
      </c>
      <c r="BG403" s="202">
        <f>IF(N403="zákl. přenesená",J403,0)</f>
        <v>0</v>
      </c>
      <c r="BH403" s="202">
        <f>IF(N403="sníž. přenesená",J403,0)</f>
        <v>0</v>
      </c>
      <c r="BI403" s="202">
        <f>IF(N403="nulová",J403,0)</f>
        <v>0</v>
      </c>
      <c r="BJ403" s="104" t="s">
        <v>75</v>
      </c>
      <c r="BK403" s="202">
        <f>ROUND(I403*H403,2)</f>
        <v>0</v>
      </c>
      <c r="BL403" s="104" t="s">
        <v>85</v>
      </c>
      <c r="BM403" s="104" t="s">
        <v>674</v>
      </c>
    </row>
    <row r="404" spans="2:65" s="239" customFormat="1">
      <c r="B404" s="238"/>
      <c r="D404" s="232" t="s">
        <v>171</v>
      </c>
      <c r="E404" s="240" t="s">
        <v>5</v>
      </c>
      <c r="F404" s="241" t="s">
        <v>675</v>
      </c>
      <c r="H404" s="242">
        <v>39.07</v>
      </c>
      <c r="L404" s="238"/>
      <c r="M404" s="337"/>
      <c r="N404" s="338"/>
      <c r="O404" s="338"/>
      <c r="P404" s="338"/>
      <c r="Q404" s="338"/>
      <c r="R404" s="338"/>
      <c r="S404" s="338"/>
      <c r="T404" s="339"/>
      <c r="AT404" s="240" t="s">
        <v>171</v>
      </c>
      <c r="AU404" s="240" t="s">
        <v>79</v>
      </c>
      <c r="AV404" s="239" t="s">
        <v>79</v>
      </c>
      <c r="AW404" s="239" t="s">
        <v>34</v>
      </c>
      <c r="AX404" s="239" t="s">
        <v>75</v>
      </c>
      <c r="AY404" s="240" t="s">
        <v>163</v>
      </c>
    </row>
    <row r="405" spans="2:65" s="116" customFormat="1" ht="25.5" customHeight="1">
      <c r="B405" s="117"/>
      <c r="C405" s="217" t="s">
        <v>676</v>
      </c>
      <c r="D405" s="217" t="s">
        <v>165</v>
      </c>
      <c r="E405" s="218" t="s">
        <v>677</v>
      </c>
      <c r="F405" s="219" t="s">
        <v>678</v>
      </c>
      <c r="G405" s="220" t="s">
        <v>168</v>
      </c>
      <c r="H405" s="221">
        <v>216.01</v>
      </c>
      <c r="I405" s="7"/>
      <c r="J405" s="222">
        <f>ROUND(I405*H405,2)</f>
        <v>0</v>
      </c>
      <c r="K405" s="219" t="s">
        <v>169</v>
      </c>
      <c r="L405" s="117"/>
      <c r="M405" s="223" t="s">
        <v>5</v>
      </c>
      <c r="N405" s="224" t="s">
        <v>41</v>
      </c>
      <c r="O405" s="118"/>
      <c r="P405" s="200">
        <f>O405*H405</f>
        <v>0</v>
      </c>
      <c r="Q405" s="200">
        <v>0</v>
      </c>
      <c r="R405" s="200">
        <f>Q405*H405</f>
        <v>0</v>
      </c>
      <c r="S405" s="200">
        <v>3.5000000000000003E-2</v>
      </c>
      <c r="T405" s="201">
        <f>S405*H405</f>
        <v>7.5603500000000006</v>
      </c>
      <c r="AR405" s="104" t="s">
        <v>85</v>
      </c>
      <c r="AT405" s="104" t="s">
        <v>165</v>
      </c>
      <c r="AU405" s="104" t="s">
        <v>79</v>
      </c>
      <c r="AY405" s="104" t="s">
        <v>163</v>
      </c>
      <c r="BE405" s="202">
        <f>IF(N405="základní",J405,0)</f>
        <v>0</v>
      </c>
      <c r="BF405" s="202">
        <f>IF(N405="snížená",J405,0)</f>
        <v>0</v>
      </c>
      <c r="BG405" s="202">
        <f>IF(N405="zákl. přenesená",J405,0)</f>
        <v>0</v>
      </c>
      <c r="BH405" s="202">
        <f>IF(N405="sníž. přenesená",J405,0)</f>
        <v>0</v>
      </c>
      <c r="BI405" s="202">
        <f>IF(N405="nulová",J405,0)</f>
        <v>0</v>
      </c>
      <c r="BJ405" s="104" t="s">
        <v>75</v>
      </c>
      <c r="BK405" s="202">
        <f>ROUND(I405*H405,2)</f>
        <v>0</v>
      </c>
      <c r="BL405" s="104" t="s">
        <v>85</v>
      </c>
      <c r="BM405" s="104" t="s">
        <v>679</v>
      </c>
    </row>
    <row r="406" spans="2:65" s="231" customFormat="1">
      <c r="B406" s="230"/>
      <c r="D406" s="232" t="s">
        <v>171</v>
      </c>
      <c r="E406" s="233" t="s">
        <v>5</v>
      </c>
      <c r="F406" s="234" t="s">
        <v>239</v>
      </c>
      <c r="H406" s="233" t="s">
        <v>5</v>
      </c>
      <c r="L406" s="230"/>
      <c r="M406" s="235"/>
      <c r="N406" s="236"/>
      <c r="O406" s="236"/>
      <c r="P406" s="236"/>
      <c r="Q406" s="236"/>
      <c r="R406" s="236"/>
      <c r="S406" s="236"/>
      <c r="T406" s="237"/>
      <c r="AT406" s="233" t="s">
        <v>171</v>
      </c>
      <c r="AU406" s="233" t="s">
        <v>79</v>
      </c>
      <c r="AV406" s="231" t="s">
        <v>75</v>
      </c>
      <c r="AW406" s="231" t="s">
        <v>34</v>
      </c>
      <c r="AX406" s="231" t="s">
        <v>70</v>
      </c>
      <c r="AY406" s="233" t="s">
        <v>163</v>
      </c>
    </row>
    <row r="407" spans="2:65" s="231" customFormat="1">
      <c r="B407" s="230"/>
      <c r="D407" s="232" t="s">
        <v>171</v>
      </c>
      <c r="E407" s="233" t="s">
        <v>5</v>
      </c>
      <c r="F407" s="234" t="s">
        <v>652</v>
      </c>
      <c r="H407" s="233" t="s">
        <v>5</v>
      </c>
      <c r="L407" s="230"/>
      <c r="M407" s="235"/>
      <c r="N407" s="236"/>
      <c r="O407" s="236"/>
      <c r="P407" s="236"/>
      <c r="Q407" s="236"/>
      <c r="R407" s="236"/>
      <c r="S407" s="236"/>
      <c r="T407" s="237"/>
      <c r="AT407" s="233" t="s">
        <v>171</v>
      </c>
      <c r="AU407" s="233" t="s">
        <v>79</v>
      </c>
      <c r="AV407" s="231" t="s">
        <v>75</v>
      </c>
      <c r="AW407" s="231" t="s">
        <v>34</v>
      </c>
      <c r="AX407" s="231" t="s">
        <v>70</v>
      </c>
      <c r="AY407" s="233" t="s">
        <v>163</v>
      </c>
    </row>
    <row r="408" spans="2:65" s="239" customFormat="1">
      <c r="B408" s="238"/>
      <c r="D408" s="232" t="s">
        <v>171</v>
      </c>
      <c r="E408" s="240" t="s">
        <v>5</v>
      </c>
      <c r="F408" s="241" t="s">
        <v>680</v>
      </c>
      <c r="H408" s="242">
        <v>216.01</v>
      </c>
      <c r="L408" s="238"/>
      <c r="M408" s="337"/>
      <c r="N408" s="338"/>
      <c r="O408" s="338"/>
      <c r="P408" s="338"/>
      <c r="Q408" s="338"/>
      <c r="R408" s="338"/>
      <c r="S408" s="338"/>
      <c r="T408" s="339"/>
      <c r="AT408" s="240" t="s">
        <v>171</v>
      </c>
      <c r="AU408" s="240" t="s">
        <v>79</v>
      </c>
      <c r="AV408" s="239" t="s">
        <v>79</v>
      </c>
      <c r="AW408" s="239" t="s">
        <v>34</v>
      </c>
      <c r="AX408" s="239" t="s">
        <v>75</v>
      </c>
      <c r="AY408" s="240" t="s">
        <v>163</v>
      </c>
    </row>
    <row r="409" spans="2:65" s="116" customFormat="1" ht="16.5" customHeight="1">
      <c r="B409" s="117"/>
      <c r="C409" s="217" t="s">
        <v>681</v>
      </c>
      <c r="D409" s="217" t="s">
        <v>165</v>
      </c>
      <c r="E409" s="218" t="s">
        <v>682</v>
      </c>
      <c r="F409" s="219" t="s">
        <v>683</v>
      </c>
      <c r="G409" s="220" t="s">
        <v>372</v>
      </c>
      <c r="H409" s="221">
        <v>79.48</v>
      </c>
      <c r="I409" s="7"/>
      <c r="J409" s="222">
        <f>ROUND(I409*H409,2)</f>
        <v>0</v>
      </c>
      <c r="K409" s="219" t="s">
        <v>169</v>
      </c>
      <c r="L409" s="117"/>
      <c r="M409" s="223" t="s">
        <v>5</v>
      </c>
      <c r="N409" s="224" t="s">
        <v>41</v>
      </c>
      <c r="O409" s="118"/>
      <c r="P409" s="200">
        <f>O409*H409</f>
        <v>0</v>
      </c>
      <c r="Q409" s="200">
        <v>0</v>
      </c>
      <c r="R409" s="200">
        <f>Q409*H409</f>
        <v>0</v>
      </c>
      <c r="S409" s="200">
        <v>8.9999999999999993E-3</v>
      </c>
      <c r="T409" s="201">
        <f>S409*H409</f>
        <v>0.71531999999999996</v>
      </c>
      <c r="AR409" s="104" t="s">
        <v>85</v>
      </c>
      <c r="AT409" s="104" t="s">
        <v>165</v>
      </c>
      <c r="AU409" s="104" t="s">
        <v>79</v>
      </c>
      <c r="AY409" s="104" t="s">
        <v>163</v>
      </c>
      <c r="BE409" s="202">
        <f>IF(N409="základní",J409,0)</f>
        <v>0</v>
      </c>
      <c r="BF409" s="202">
        <f>IF(N409="snížená",J409,0)</f>
        <v>0</v>
      </c>
      <c r="BG409" s="202">
        <f>IF(N409="zákl. přenesená",J409,0)</f>
        <v>0</v>
      </c>
      <c r="BH409" s="202">
        <f>IF(N409="sníž. přenesená",J409,0)</f>
        <v>0</v>
      </c>
      <c r="BI409" s="202">
        <f>IF(N409="nulová",J409,0)</f>
        <v>0</v>
      </c>
      <c r="BJ409" s="104" t="s">
        <v>75</v>
      </c>
      <c r="BK409" s="202">
        <f>ROUND(I409*H409,2)</f>
        <v>0</v>
      </c>
      <c r="BL409" s="104" t="s">
        <v>85</v>
      </c>
      <c r="BM409" s="104" t="s">
        <v>684</v>
      </c>
    </row>
    <row r="410" spans="2:65" s="231" customFormat="1">
      <c r="B410" s="230"/>
      <c r="D410" s="232" t="s">
        <v>171</v>
      </c>
      <c r="E410" s="233" t="s">
        <v>5</v>
      </c>
      <c r="F410" s="234" t="s">
        <v>239</v>
      </c>
      <c r="H410" s="233" t="s">
        <v>5</v>
      </c>
      <c r="L410" s="230"/>
      <c r="M410" s="235"/>
      <c r="N410" s="236"/>
      <c r="O410" s="236"/>
      <c r="P410" s="236"/>
      <c r="Q410" s="236"/>
      <c r="R410" s="236"/>
      <c r="S410" s="236"/>
      <c r="T410" s="237"/>
      <c r="AT410" s="233" t="s">
        <v>171</v>
      </c>
      <c r="AU410" s="233" t="s">
        <v>79</v>
      </c>
      <c r="AV410" s="231" t="s">
        <v>75</v>
      </c>
      <c r="AW410" s="231" t="s">
        <v>34</v>
      </c>
      <c r="AX410" s="231" t="s">
        <v>70</v>
      </c>
      <c r="AY410" s="233" t="s">
        <v>163</v>
      </c>
    </row>
    <row r="411" spans="2:65" s="239" customFormat="1">
      <c r="B411" s="238"/>
      <c r="D411" s="232" t="s">
        <v>171</v>
      </c>
      <c r="E411" s="240" t="s">
        <v>5</v>
      </c>
      <c r="F411" s="241" t="s">
        <v>685</v>
      </c>
      <c r="H411" s="242">
        <v>79.48</v>
      </c>
      <c r="L411" s="238"/>
      <c r="M411" s="337"/>
      <c r="N411" s="338"/>
      <c r="O411" s="338"/>
      <c r="P411" s="338"/>
      <c r="Q411" s="338"/>
      <c r="R411" s="338"/>
      <c r="S411" s="338"/>
      <c r="T411" s="339"/>
      <c r="AT411" s="240" t="s">
        <v>171</v>
      </c>
      <c r="AU411" s="240" t="s">
        <v>79</v>
      </c>
      <c r="AV411" s="239" t="s">
        <v>79</v>
      </c>
      <c r="AW411" s="239" t="s">
        <v>34</v>
      </c>
      <c r="AX411" s="239" t="s">
        <v>75</v>
      </c>
      <c r="AY411" s="240" t="s">
        <v>163</v>
      </c>
    </row>
    <row r="412" spans="2:65" s="116" customFormat="1" ht="16.5" customHeight="1">
      <c r="B412" s="117"/>
      <c r="C412" s="217" t="s">
        <v>686</v>
      </c>
      <c r="D412" s="217" t="s">
        <v>165</v>
      </c>
      <c r="E412" s="218" t="s">
        <v>687</v>
      </c>
      <c r="F412" s="219" t="s">
        <v>688</v>
      </c>
      <c r="G412" s="220" t="s">
        <v>168</v>
      </c>
      <c r="H412" s="221">
        <v>1.9370000000000001</v>
      </c>
      <c r="I412" s="7"/>
      <c r="J412" s="222">
        <f>ROUND(I412*H412,2)</f>
        <v>0</v>
      </c>
      <c r="K412" s="219" t="s">
        <v>169</v>
      </c>
      <c r="L412" s="117"/>
      <c r="M412" s="223" t="s">
        <v>5</v>
      </c>
      <c r="N412" s="224" t="s">
        <v>41</v>
      </c>
      <c r="O412" s="118"/>
      <c r="P412" s="200">
        <f>O412*H412</f>
        <v>0</v>
      </c>
      <c r="Q412" s="200">
        <v>0</v>
      </c>
      <c r="R412" s="200">
        <f>Q412*H412</f>
        <v>0</v>
      </c>
      <c r="S412" s="200">
        <v>5.5E-2</v>
      </c>
      <c r="T412" s="201">
        <f>S412*H412</f>
        <v>0.106535</v>
      </c>
      <c r="AR412" s="104" t="s">
        <v>85</v>
      </c>
      <c r="AT412" s="104" t="s">
        <v>165</v>
      </c>
      <c r="AU412" s="104" t="s">
        <v>79</v>
      </c>
      <c r="AY412" s="104" t="s">
        <v>163</v>
      </c>
      <c r="BE412" s="202">
        <f>IF(N412="základní",J412,0)</f>
        <v>0</v>
      </c>
      <c r="BF412" s="202">
        <f>IF(N412="snížená",J412,0)</f>
        <v>0</v>
      </c>
      <c r="BG412" s="202">
        <f>IF(N412="zákl. přenesená",J412,0)</f>
        <v>0</v>
      </c>
      <c r="BH412" s="202">
        <f>IF(N412="sníž. přenesená",J412,0)</f>
        <v>0</v>
      </c>
      <c r="BI412" s="202">
        <f>IF(N412="nulová",J412,0)</f>
        <v>0</v>
      </c>
      <c r="BJ412" s="104" t="s">
        <v>75</v>
      </c>
      <c r="BK412" s="202">
        <f>ROUND(I412*H412,2)</f>
        <v>0</v>
      </c>
      <c r="BL412" s="104" t="s">
        <v>85</v>
      </c>
      <c r="BM412" s="104" t="s">
        <v>689</v>
      </c>
    </row>
    <row r="413" spans="2:65" s="231" customFormat="1">
      <c r="B413" s="230"/>
      <c r="D413" s="232" t="s">
        <v>171</v>
      </c>
      <c r="E413" s="233" t="s">
        <v>5</v>
      </c>
      <c r="F413" s="234" t="s">
        <v>239</v>
      </c>
      <c r="H413" s="233" t="s">
        <v>5</v>
      </c>
      <c r="L413" s="230"/>
      <c r="M413" s="235"/>
      <c r="N413" s="236"/>
      <c r="O413" s="236"/>
      <c r="P413" s="236"/>
      <c r="Q413" s="236"/>
      <c r="R413" s="236"/>
      <c r="S413" s="236"/>
      <c r="T413" s="237"/>
      <c r="AT413" s="233" t="s">
        <v>171</v>
      </c>
      <c r="AU413" s="233" t="s">
        <v>79</v>
      </c>
      <c r="AV413" s="231" t="s">
        <v>75</v>
      </c>
      <c r="AW413" s="231" t="s">
        <v>34</v>
      </c>
      <c r="AX413" s="231" t="s">
        <v>70</v>
      </c>
      <c r="AY413" s="233" t="s">
        <v>163</v>
      </c>
    </row>
    <row r="414" spans="2:65" s="239" customFormat="1">
      <c r="B414" s="238"/>
      <c r="D414" s="232" t="s">
        <v>171</v>
      </c>
      <c r="E414" s="240" t="s">
        <v>5</v>
      </c>
      <c r="F414" s="241" t="s">
        <v>690</v>
      </c>
      <c r="H414" s="242">
        <v>0.59199999999999997</v>
      </c>
      <c r="L414" s="238"/>
      <c r="M414" s="337"/>
      <c r="N414" s="338"/>
      <c r="O414" s="338"/>
      <c r="P414" s="338"/>
      <c r="Q414" s="338"/>
      <c r="R414" s="338"/>
      <c r="S414" s="338"/>
      <c r="T414" s="339"/>
      <c r="AT414" s="240" t="s">
        <v>171</v>
      </c>
      <c r="AU414" s="240" t="s">
        <v>79</v>
      </c>
      <c r="AV414" s="239" t="s">
        <v>79</v>
      </c>
      <c r="AW414" s="239" t="s">
        <v>34</v>
      </c>
      <c r="AX414" s="239" t="s">
        <v>70</v>
      </c>
      <c r="AY414" s="240" t="s">
        <v>163</v>
      </c>
    </row>
    <row r="415" spans="2:65" s="239" customFormat="1">
      <c r="B415" s="238"/>
      <c r="D415" s="232" t="s">
        <v>171</v>
      </c>
      <c r="E415" s="240" t="s">
        <v>5</v>
      </c>
      <c r="F415" s="241" t="s">
        <v>691</v>
      </c>
      <c r="H415" s="242">
        <v>0.64500000000000002</v>
      </c>
      <c r="L415" s="238"/>
      <c r="M415" s="337"/>
      <c r="N415" s="338"/>
      <c r="O415" s="338"/>
      <c r="P415" s="338"/>
      <c r="Q415" s="338"/>
      <c r="R415" s="338"/>
      <c r="S415" s="338"/>
      <c r="T415" s="339"/>
      <c r="AT415" s="240" t="s">
        <v>171</v>
      </c>
      <c r="AU415" s="240" t="s">
        <v>79</v>
      </c>
      <c r="AV415" s="239" t="s">
        <v>79</v>
      </c>
      <c r="AW415" s="239" t="s">
        <v>34</v>
      </c>
      <c r="AX415" s="239" t="s">
        <v>70</v>
      </c>
      <c r="AY415" s="240" t="s">
        <v>163</v>
      </c>
    </row>
    <row r="416" spans="2:65" s="239" customFormat="1">
      <c r="B416" s="238"/>
      <c r="D416" s="232" t="s">
        <v>171</v>
      </c>
      <c r="E416" s="240" t="s">
        <v>5</v>
      </c>
      <c r="F416" s="241" t="s">
        <v>692</v>
      </c>
      <c r="H416" s="242">
        <v>0.7</v>
      </c>
      <c r="L416" s="238"/>
      <c r="M416" s="337"/>
      <c r="N416" s="338"/>
      <c r="O416" s="338"/>
      <c r="P416" s="338"/>
      <c r="Q416" s="338"/>
      <c r="R416" s="338"/>
      <c r="S416" s="338"/>
      <c r="T416" s="339"/>
      <c r="AT416" s="240" t="s">
        <v>171</v>
      </c>
      <c r="AU416" s="240" t="s">
        <v>79</v>
      </c>
      <c r="AV416" s="239" t="s">
        <v>79</v>
      </c>
      <c r="AW416" s="239" t="s">
        <v>34</v>
      </c>
      <c r="AX416" s="239" t="s">
        <v>70</v>
      </c>
      <c r="AY416" s="240" t="s">
        <v>163</v>
      </c>
    </row>
    <row r="417" spans="2:65" s="341" customFormat="1">
      <c r="B417" s="340"/>
      <c r="D417" s="232" t="s">
        <v>171</v>
      </c>
      <c r="E417" s="342" t="s">
        <v>5</v>
      </c>
      <c r="F417" s="343" t="s">
        <v>194</v>
      </c>
      <c r="H417" s="344">
        <v>1.9370000000000001</v>
      </c>
      <c r="L417" s="340"/>
      <c r="M417" s="345"/>
      <c r="N417" s="346"/>
      <c r="O417" s="346"/>
      <c r="P417" s="346"/>
      <c r="Q417" s="346"/>
      <c r="R417" s="346"/>
      <c r="S417" s="346"/>
      <c r="T417" s="347"/>
      <c r="AT417" s="342" t="s">
        <v>171</v>
      </c>
      <c r="AU417" s="342" t="s">
        <v>79</v>
      </c>
      <c r="AV417" s="341" t="s">
        <v>85</v>
      </c>
      <c r="AW417" s="341" t="s">
        <v>34</v>
      </c>
      <c r="AX417" s="341" t="s">
        <v>75</v>
      </c>
      <c r="AY417" s="342" t="s">
        <v>163</v>
      </c>
    </row>
    <row r="418" spans="2:65" s="116" customFormat="1" ht="16.5" customHeight="1">
      <c r="B418" s="117"/>
      <c r="C418" s="217" t="s">
        <v>693</v>
      </c>
      <c r="D418" s="217" t="s">
        <v>165</v>
      </c>
      <c r="E418" s="218" t="s">
        <v>694</v>
      </c>
      <c r="F418" s="219" t="s">
        <v>695</v>
      </c>
      <c r="G418" s="220" t="s">
        <v>168</v>
      </c>
      <c r="H418" s="221">
        <v>20.684999999999999</v>
      </c>
      <c r="I418" s="7"/>
      <c r="J418" s="222">
        <f>ROUND(I418*H418,2)</f>
        <v>0</v>
      </c>
      <c r="K418" s="219" t="s">
        <v>169</v>
      </c>
      <c r="L418" s="117"/>
      <c r="M418" s="223" t="s">
        <v>5</v>
      </c>
      <c r="N418" s="224" t="s">
        <v>41</v>
      </c>
      <c r="O418" s="118"/>
      <c r="P418" s="200">
        <f>O418*H418</f>
        <v>0</v>
      </c>
      <c r="Q418" s="200">
        <v>0</v>
      </c>
      <c r="R418" s="200">
        <f>Q418*H418</f>
        <v>0</v>
      </c>
      <c r="S418" s="200">
        <v>7.5999999999999998E-2</v>
      </c>
      <c r="T418" s="201">
        <f>S418*H418</f>
        <v>1.5720599999999998</v>
      </c>
      <c r="AR418" s="104" t="s">
        <v>85</v>
      </c>
      <c r="AT418" s="104" t="s">
        <v>165</v>
      </c>
      <c r="AU418" s="104" t="s">
        <v>79</v>
      </c>
      <c r="AY418" s="104" t="s">
        <v>163</v>
      </c>
      <c r="BE418" s="202">
        <f>IF(N418="základní",J418,0)</f>
        <v>0</v>
      </c>
      <c r="BF418" s="202">
        <f>IF(N418="snížená",J418,0)</f>
        <v>0</v>
      </c>
      <c r="BG418" s="202">
        <f>IF(N418="zákl. přenesená",J418,0)</f>
        <v>0</v>
      </c>
      <c r="BH418" s="202">
        <f>IF(N418="sníž. přenesená",J418,0)</f>
        <v>0</v>
      </c>
      <c r="BI418" s="202">
        <f>IF(N418="nulová",J418,0)</f>
        <v>0</v>
      </c>
      <c r="BJ418" s="104" t="s">
        <v>75</v>
      </c>
      <c r="BK418" s="202">
        <f>ROUND(I418*H418,2)</f>
        <v>0</v>
      </c>
      <c r="BL418" s="104" t="s">
        <v>85</v>
      </c>
      <c r="BM418" s="104" t="s">
        <v>696</v>
      </c>
    </row>
    <row r="419" spans="2:65" s="231" customFormat="1">
      <c r="B419" s="230"/>
      <c r="D419" s="232" t="s">
        <v>171</v>
      </c>
      <c r="E419" s="233" t="s">
        <v>5</v>
      </c>
      <c r="F419" s="234" t="s">
        <v>239</v>
      </c>
      <c r="H419" s="233" t="s">
        <v>5</v>
      </c>
      <c r="L419" s="230"/>
      <c r="M419" s="235"/>
      <c r="N419" s="236"/>
      <c r="O419" s="236"/>
      <c r="P419" s="236"/>
      <c r="Q419" s="236"/>
      <c r="R419" s="236"/>
      <c r="S419" s="236"/>
      <c r="T419" s="237"/>
      <c r="AT419" s="233" t="s">
        <v>171</v>
      </c>
      <c r="AU419" s="233" t="s">
        <v>79</v>
      </c>
      <c r="AV419" s="231" t="s">
        <v>75</v>
      </c>
      <c r="AW419" s="231" t="s">
        <v>34</v>
      </c>
      <c r="AX419" s="231" t="s">
        <v>70</v>
      </c>
      <c r="AY419" s="233" t="s">
        <v>163</v>
      </c>
    </row>
    <row r="420" spans="2:65" s="231" customFormat="1">
      <c r="B420" s="230"/>
      <c r="D420" s="232" t="s">
        <v>171</v>
      </c>
      <c r="E420" s="233" t="s">
        <v>5</v>
      </c>
      <c r="F420" s="234" t="s">
        <v>697</v>
      </c>
      <c r="H420" s="233" t="s">
        <v>5</v>
      </c>
      <c r="L420" s="230"/>
      <c r="M420" s="235"/>
      <c r="N420" s="236"/>
      <c r="O420" s="236"/>
      <c r="P420" s="236"/>
      <c r="Q420" s="236"/>
      <c r="R420" s="236"/>
      <c r="S420" s="236"/>
      <c r="T420" s="237"/>
      <c r="AT420" s="233" t="s">
        <v>171</v>
      </c>
      <c r="AU420" s="233" t="s">
        <v>79</v>
      </c>
      <c r="AV420" s="231" t="s">
        <v>75</v>
      </c>
      <c r="AW420" s="231" t="s">
        <v>34</v>
      </c>
      <c r="AX420" s="231" t="s">
        <v>70</v>
      </c>
      <c r="AY420" s="233" t="s">
        <v>163</v>
      </c>
    </row>
    <row r="421" spans="2:65" s="239" customFormat="1">
      <c r="B421" s="238"/>
      <c r="D421" s="232" t="s">
        <v>171</v>
      </c>
      <c r="E421" s="240" t="s">
        <v>5</v>
      </c>
      <c r="F421" s="241" t="s">
        <v>698</v>
      </c>
      <c r="H421" s="242">
        <v>20.684999999999999</v>
      </c>
      <c r="L421" s="238"/>
      <c r="M421" s="337"/>
      <c r="N421" s="338"/>
      <c r="O421" s="338"/>
      <c r="P421" s="338"/>
      <c r="Q421" s="338"/>
      <c r="R421" s="338"/>
      <c r="S421" s="338"/>
      <c r="T421" s="339"/>
      <c r="AT421" s="240" t="s">
        <v>171</v>
      </c>
      <c r="AU421" s="240" t="s">
        <v>79</v>
      </c>
      <c r="AV421" s="239" t="s">
        <v>79</v>
      </c>
      <c r="AW421" s="239" t="s">
        <v>34</v>
      </c>
      <c r="AX421" s="239" t="s">
        <v>75</v>
      </c>
      <c r="AY421" s="240" t="s">
        <v>163</v>
      </c>
    </row>
    <row r="422" spans="2:65" s="116" customFormat="1" ht="16.5" customHeight="1">
      <c r="B422" s="117"/>
      <c r="C422" s="217" t="s">
        <v>699</v>
      </c>
      <c r="D422" s="217" t="s">
        <v>165</v>
      </c>
      <c r="E422" s="218" t="s">
        <v>700</v>
      </c>
      <c r="F422" s="219" t="s">
        <v>701</v>
      </c>
      <c r="G422" s="220" t="s">
        <v>168</v>
      </c>
      <c r="H422" s="221">
        <v>13.86</v>
      </c>
      <c r="I422" s="7"/>
      <c r="J422" s="222">
        <f>ROUND(I422*H422,2)</f>
        <v>0</v>
      </c>
      <c r="K422" s="219" t="s">
        <v>169</v>
      </c>
      <c r="L422" s="117"/>
      <c r="M422" s="223" t="s">
        <v>5</v>
      </c>
      <c r="N422" s="224" t="s">
        <v>41</v>
      </c>
      <c r="O422" s="118"/>
      <c r="P422" s="200">
        <f>O422*H422</f>
        <v>0</v>
      </c>
      <c r="Q422" s="200">
        <v>0</v>
      </c>
      <c r="R422" s="200">
        <f>Q422*H422</f>
        <v>0</v>
      </c>
      <c r="S422" s="200">
        <v>6.3E-2</v>
      </c>
      <c r="T422" s="201">
        <f>S422*H422</f>
        <v>0.87317999999999996</v>
      </c>
      <c r="AR422" s="104" t="s">
        <v>85</v>
      </c>
      <c r="AT422" s="104" t="s">
        <v>165</v>
      </c>
      <c r="AU422" s="104" t="s">
        <v>79</v>
      </c>
      <c r="AY422" s="104" t="s">
        <v>163</v>
      </c>
      <c r="BE422" s="202">
        <f>IF(N422="základní",J422,0)</f>
        <v>0</v>
      </c>
      <c r="BF422" s="202">
        <f>IF(N422="snížená",J422,0)</f>
        <v>0</v>
      </c>
      <c r="BG422" s="202">
        <f>IF(N422="zákl. přenesená",J422,0)</f>
        <v>0</v>
      </c>
      <c r="BH422" s="202">
        <f>IF(N422="sníž. přenesená",J422,0)</f>
        <v>0</v>
      </c>
      <c r="BI422" s="202">
        <f>IF(N422="nulová",J422,0)</f>
        <v>0</v>
      </c>
      <c r="BJ422" s="104" t="s">
        <v>75</v>
      </c>
      <c r="BK422" s="202">
        <f>ROUND(I422*H422,2)</f>
        <v>0</v>
      </c>
      <c r="BL422" s="104" t="s">
        <v>85</v>
      </c>
      <c r="BM422" s="104" t="s">
        <v>702</v>
      </c>
    </row>
    <row r="423" spans="2:65" s="231" customFormat="1">
      <c r="B423" s="230"/>
      <c r="D423" s="232" t="s">
        <v>171</v>
      </c>
      <c r="E423" s="233" t="s">
        <v>5</v>
      </c>
      <c r="F423" s="234" t="s">
        <v>239</v>
      </c>
      <c r="H423" s="233" t="s">
        <v>5</v>
      </c>
      <c r="L423" s="230"/>
      <c r="M423" s="235"/>
      <c r="N423" s="236"/>
      <c r="O423" s="236"/>
      <c r="P423" s="236"/>
      <c r="Q423" s="236"/>
      <c r="R423" s="236"/>
      <c r="S423" s="236"/>
      <c r="T423" s="237"/>
      <c r="AT423" s="233" t="s">
        <v>171</v>
      </c>
      <c r="AU423" s="233" t="s">
        <v>79</v>
      </c>
      <c r="AV423" s="231" t="s">
        <v>75</v>
      </c>
      <c r="AW423" s="231" t="s">
        <v>34</v>
      </c>
      <c r="AX423" s="231" t="s">
        <v>70</v>
      </c>
      <c r="AY423" s="233" t="s">
        <v>163</v>
      </c>
    </row>
    <row r="424" spans="2:65" s="231" customFormat="1">
      <c r="B424" s="230"/>
      <c r="D424" s="232" t="s">
        <v>171</v>
      </c>
      <c r="E424" s="233" t="s">
        <v>5</v>
      </c>
      <c r="F424" s="234" t="s">
        <v>703</v>
      </c>
      <c r="H424" s="233" t="s">
        <v>5</v>
      </c>
      <c r="L424" s="230"/>
      <c r="M424" s="235"/>
      <c r="N424" s="236"/>
      <c r="O424" s="236"/>
      <c r="P424" s="236"/>
      <c r="Q424" s="236"/>
      <c r="R424" s="236"/>
      <c r="S424" s="236"/>
      <c r="T424" s="237"/>
      <c r="AT424" s="233" t="s">
        <v>171</v>
      </c>
      <c r="AU424" s="233" t="s">
        <v>79</v>
      </c>
      <c r="AV424" s="231" t="s">
        <v>75</v>
      </c>
      <c r="AW424" s="231" t="s">
        <v>34</v>
      </c>
      <c r="AX424" s="231" t="s">
        <v>70</v>
      </c>
      <c r="AY424" s="233" t="s">
        <v>163</v>
      </c>
    </row>
    <row r="425" spans="2:65" s="239" customFormat="1">
      <c r="B425" s="238"/>
      <c r="D425" s="232" t="s">
        <v>171</v>
      </c>
      <c r="E425" s="240" t="s">
        <v>5</v>
      </c>
      <c r="F425" s="241" t="s">
        <v>704</v>
      </c>
      <c r="H425" s="242">
        <v>7.56</v>
      </c>
      <c r="L425" s="238"/>
      <c r="M425" s="337"/>
      <c r="N425" s="338"/>
      <c r="O425" s="338"/>
      <c r="P425" s="338"/>
      <c r="Q425" s="338"/>
      <c r="R425" s="338"/>
      <c r="S425" s="338"/>
      <c r="T425" s="339"/>
      <c r="AT425" s="240" t="s">
        <v>171</v>
      </c>
      <c r="AU425" s="240" t="s">
        <v>79</v>
      </c>
      <c r="AV425" s="239" t="s">
        <v>79</v>
      </c>
      <c r="AW425" s="239" t="s">
        <v>34</v>
      </c>
      <c r="AX425" s="239" t="s">
        <v>70</v>
      </c>
      <c r="AY425" s="240" t="s">
        <v>163</v>
      </c>
    </row>
    <row r="426" spans="2:65" s="231" customFormat="1">
      <c r="B426" s="230"/>
      <c r="D426" s="232" t="s">
        <v>171</v>
      </c>
      <c r="E426" s="233" t="s">
        <v>5</v>
      </c>
      <c r="F426" s="234" t="s">
        <v>705</v>
      </c>
      <c r="H426" s="233" t="s">
        <v>5</v>
      </c>
      <c r="L426" s="230"/>
      <c r="M426" s="235"/>
      <c r="N426" s="236"/>
      <c r="O426" s="236"/>
      <c r="P426" s="236"/>
      <c r="Q426" s="236"/>
      <c r="R426" s="236"/>
      <c r="S426" s="236"/>
      <c r="T426" s="237"/>
      <c r="AT426" s="233" t="s">
        <v>171</v>
      </c>
      <c r="AU426" s="233" t="s">
        <v>79</v>
      </c>
      <c r="AV426" s="231" t="s">
        <v>75</v>
      </c>
      <c r="AW426" s="231" t="s">
        <v>34</v>
      </c>
      <c r="AX426" s="231" t="s">
        <v>70</v>
      </c>
      <c r="AY426" s="233" t="s">
        <v>163</v>
      </c>
    </row>
    <row r="427" spans="2:65" s="239" customFormat="1">
      <c r="B427" s="238"/>
      <c r="D427" s="232" t="s">
        <v>171</v>
      </c>
      <c r="E427" s="240" t="s">
        <v>5</v>
      </c>
      <c r="F427" s="241" t="s">
        <v>706</v>
      </c>
      <c r="H427" s="242">
        <v>6.3</v>
      </c>
      <c r="L427" s="238"/>
      <c r="M427" s="337"/>
      <c r="N427" s="338"/>
      <c r="O427" s="338"/>
      <c r="P427" s="338"/>
      <c r="Q427" s="338"/>
      <c r="R427" s="338"/>
      <c r="S427" s="338"/>
      <c r="T427" s="339"/>
      <c r="AT427" s="240" t="s">
        <v>171</v>
      </c>
      <c r="AU427" s="240" t="s">
        <v>79</v>
      </c>
      <c r="AV427" s="239" t="s">
        <v>79</v>
      </c>
      <c r="AW427" s="239" t="s">
        <v>34</v>
      </c>
      <c r="AX427" s="239" t="s">
        <v>70</v>
      </c>
      <c r="AY427" s="240" t="s">
        <v>163</v>
      </c>
    </row>
    <row r="428" spans="2:65" s="341" customFormat="1">
      <c r="B428" s="340"/>
      <c r="D428" s="232" t="s">
        <v>171</v>
      </c>
      <c r="E428" s="342" t="s">
        <v>5</v>
      </c>
      <c r="F428" s="343" t="s">
        <v>194</v>
      </c>
      <c r="H428" s="344">
        <v>13.86</v>
      </c>
      <c r="L428" s="340"/>
      <c r="M428" s="345"/>
      <c r="N428" s="346"/>
      <c r="O428" s="346"/>
      <c r="P428" s="346"/>
      <c r="Q428" s="346"/>
      <c r="R428" s="346"/>
      <c r="S428" s="346"/>
      <c r="T428" s="347"/>
      <c r="AT428" s="342" t="s">
        <v>171</v>
      </c>
      <c r="AU428" s="342" t="s">
        <v>79</v>
      </c>
      <c r="AV428" s="341" t="s">
        <v>85</v>
      </c>
      <c r="AW428" s="341" t="s">
        <v>34</v>
      </c>
      <c r="AX428" s="341" t="s">
        <v>75</v>
      </c>
      <c r="AY428" s="342" t="s">
        <v>163</v>
      </c>
    </row>
    <row r="429" spans="2:65" s="116" customFormat="1" ht="25.5" customHeight="1">
      <c r="B429" s="117"/>
      <c r="C429" s="217" t="s">
        <v>707</v>
      </c>
      <c r="D429" s="217" t="s">
        <v>165</v>
      </c>
      <c r="E429" s="218" t="s">
        <v>708</v>
      </c>
      <c r="F429" s="219" t="s">
        <v>709</v>
      </c>
      <c r="G429" s="220" t="s">
        <v>288</v>
      </c>
      <c r="H429" s="221">
        <v>7</v>
      </c>
      <c r="I429" s="7"/>
      <c r="J429" s="222">
        <f>ROUND(I429*H429,2)</f>
        <v>0</v>
      </c>
      <c r="K429" s="219" t="s">
        <v>169</v>
      </c>
      <c r="L429" s="117"/>
      <c r="M429" s="223" t="s">
        <v>5</v>
      </c>
      <c r="N429" s="224" t="s">
        <v>41</v>
      </c>
      <c r="O429" s="118"/>
      <c r="P429" s="200">
        <f>O429*H429</f>
        <v>0</v>
      </c>
      <c r="Q429" s="200">
        <v>0</v>
      </c>
      <c r="R429" s="200">
        <f>Q429*H429</f>
        <v>0</v>
      </c>
      <c r="S429" s="200">
        <v>2.5000000000000001E-2</v>
      </c>
      <c r="T429" s="201">
        <f>S429*H429</f>
        <v>0.17500000000000002</v>
      </c>
      <c r="AR429" s="104" t="s">
        <v>85</v>
      </c>
      <c r="AT429" s="104" t="s">
        <v>165</v>
      </c>
      <c r="AU429" s="104" t="s">
        <v>79</v>
      </c>
      <c r="AY429" s="104" t="s">
        <v>163</v>
      </c>
      <c r="BE429" s="202">
        <f>IF(N429="základní",J429,0)</f>
        <v>0</v>
      </c>
      <c r="BF429" s="202">
        <f>IF(N429="snížená",J429,0)</f>
        <v>0</v>
      </c>
      <c r="BG429" s="202">
        <f>IF(N429="zákl. přenesená",J429,0)</f>
        <v>0</v>
      </c>
      <c r="BH429" s="202">
        <f>IF(N429="sníž. přenesená",J429,0)</f>
        <v>0</v>
      </c>
      <c r="BI429" s="202">
        <f>IF(N429="nulová",J429,0)</f>
        <v>0</v>
      </c>
      <c r="BJ429" s="104" t="s">
        <v>75</v>
      </c>
      <c r="BK429" s="202">
        <f>ROUND(I429*H429,2)</f>
        <v>0</v>
      </c>
      <c r="BL429" s="104" t="s">
        <v>85</v>
      </c>
      <c r="BM429" s="104" t="s">
        <v>710</v>
      </c>
    </row>
    <row r="430" spans="2:65" s="231" customFormat="1">
      <c r="B430" s="230"/>
      <c r="D430" s="232" t="s">
        <v>171</v>
      </c>
      <c r="E430" s="233" t="s">
        <v>5</v>
      </c>
      <c r="F430" s="234" t="s">
        <v>343</v>
      </c>
      <c r="H430" s="233" t="s">
        <v>5</v>
      </c>
      <c r="L430" s="230"/>
      <c r="M430" s="235"/>
      <c r="N430" s="236"/>
      <c r="O430" s="236"/>
      <c r="P430" s="236"/>
      <c r="Q430" s="236"/>
      <c r="R430" s="236"/>
      <c r="S430" s="236"/>
      <c r="T430" s="237"/>
      <c r="AT430" s="233" t="s">
        <v>171</v>
      </c>
      <c r="AU430" s="233" t="s">
        <v>79</v>
      </c>
      <c r="AV430" s="231" t="s">
        <v>75</v>
      </c>
      <c r="AW430" s="231" t="s">
        <v>34</v>
      </c>
      <c r="AX430" s="231" t="s">
        <v>70</v>
      </c>
      <c r="AY430" s="233" t="s">
        <v>163</v>
      </c>
    </row>
    <row r="431" spans="2:65" s="231" customFormat="1">
      <c r="B431" s="230"/>
      <c r="D431" s="232" t="s">
        <v>171</v>
      </c>
      <c r="E431" s="233" t="s">
        <v>5</v>
      </c>
      <c r="F431" s="234" t="s">
        <v>711</v>
      </c>
      <c r="H431" s="233" t="s">
        <v>5</v>
      </c>
      <c r="L431" s="230"/>
      <c r="M431" s="235"/>
      <c r="N431" s="236"/>
      <c r="O431" s="236"/>
      <c r="P431" s="236"/>
      <c r="Q431" s="236"/>
      <c r="R431" s="236"/>
      <c r="S431" s="236"/>
      <c r="T431" s="237"/>
      <c r="AT431" s="233" t="s">
        <v>171</v>
      </c>
      <c r="AU431" s="233" t="s">
        <v>79</v>
      </c>
      <c r="AV431" s="231" t="s">
        <v>75</v>
      </c>
      <c r="AW431" s="231" t="s">
        <v>34</v>
      </c>
      <c r="AX431" s="231" t="s">
        <v>70</v>
      </c>
      <c r="AY431" s="233" t="s">
        <v>163</v>
      </c>
    </row>
    <row r="432" spans="2:65" s="239" customFormat="1">
      <c r="B432" s="238"/>
      <c r="D432" s="232" t="s">
        <v>171</v>
      </c>
      <c r="E432" s="240" t="s">
        <v>5</v>
      </c>
      <c r="F432" s="241" t="s">
        <v>712</v>
      </c>
      <c r="H432" s="242">
        <v>2</v>
      </c>
      <c r="L432" s="238"/>
      <c r="M432" s="337"/>
      <c r="N432" s="338"/>
      <c r="O432" s="338"/>
      <c r="P432" s="338"/>
      <c r="Q432" s="338"/>
      <c r="R432" s="338"/>
      <c r="S432" s="338"/>
      <c r="T432" s="339"/>
      <c r="AT432" s="240" t="s">
        <v>171</v>
      </c>
      <c r="AU432" s="240" t="s">
        <v>79</v>
      </c>
      <c r="AV432" s="239" t="s">
        <v>79</v>
      </c>
      <c r="AW432" s="239" t="s">
        <v>34</v>
      </c>
      <c r="AX432" s="239" t="s">
        <v>70</v>
      </c>
      <c r="AY432" s="240" t="s">
        <v>163</v>
      </c>
    </row>
    <row r="433" spans="2:65" s="231" customFormat="1">
      <c r="B433" s="230"/>
      <c r="D433" s="232" t="s">
        <v>171</v>
      </c>
      <c r="E433" s="233" t="s">
        <v>5</v>
      </c>
      <c r="F433" s="234" t="s">
        <v>713</v>
      </c>
      <c r="H433" s="233" t="s">
        <v>5</v>
      </c>
      <c r="L433" s="230"/>
      <c r="M433" s="235"/>
      <c r="N433" s="236"/>
      <c r="O433" s="236"/>
      <c r="P433" s="236"/>
      <c r="Q433" s="236"/>
      <c r="R433" s="236"/>
      <c r="S433" s="236"/>
      <c r="T433" s="237"/>
      <c r="AT433" s="233" t="s">
        <v>171</v>
      </c>
      <c r="AU433" s="233" t="s">
        <v>79</v>
      </c>
      <c r="AV433" s="231" t="s">
        <v>75</v>
      </c>
      <c r="AW433" s="231" t="s">
        <v>34</v>
      </c>
      <c r="AX433" s="231" t="s">
        <v>70</v>
      </c>
      <c r="AY433" s="233" t="s">
        <v>163</v>
      </c>
    </row>
    <row r="434" spans="2:65" s="239" customFormat="1">
      <c r="B434" s="238"/>
      <c r="D434" s="232" t="s">
        <v>171</v>
      </c>
      <c r="E434" s="240" t="s">
        <v>5</v>
      </c>
      <c r="F434" s="241" t="s">
        <v>714</v>
      </c>
      <c r="H434" s="242">
        <v>4</v>
      </c>
      <c r="L434" s="238"/>
      <c r="M434" s="337"/>
      <c r="N434" s="338"/>
      <c r="O434" s="338"/>
      <c r="P434" s="338"/>
      <c r="Q434" s="338"/>
      <c r="R434" s="338"/>
      <c r="S434" s="338"/>
      <c r="T434" s="339"/>
      <c r="AT434" s="240" t="s">
        <v>171</v>
      </c>
      <c r="AU434" s="240" t="s">
        <v>79</v>
      </c>
      <c r="AV434" s="239" t="s">
        <v>79</v>
      </c>
      <c r="AW434" s="239" t="s">
        <v>34</v>
      </c>
      <c r="AX434" s="239" t="s">
        <v>70</v>
      </c>
      <c r="AY434" s="240" t="s">
        <v>163</v>
      </c>
    </row>
    <row r="435" spans="2:65" s="239" customFormat="1">
      <c r="B435" s="238"/>
      <c r="D435" s="232" t="s">
        <v>171</v>
      </c>
      <c r="E435" s="240" t="s">
        <v>5</v>
      </c>
      <c r="F435" s="241" t="s">
        <v>715</v>
      </c>
      <c r="H435" s="242">
        <v>1</v>
      </c>
      <c r="L435" s="238"/>
      <c r="M435" s="337"/>
      <c r="N435" s="338"/>
      <c r="O435" s="338"/>
      <c r="P435" s="338"/>
      <c r="Q435" s="338"/>
      <c r="R435" s="338"/>
      <c r="S435" s="338"/>
      <c r="T435" s="339"/>
      <c r="AT435" s="240" t="s">
        <v>171</v>
      </c>
      <c r="AU435" s="240" t="s">
        <v>79</v>
      </c>
      <c r="AV435" s="239" t="s">
        <v>79</v>
      </c>
      <c r="AW435" s="239" t="s">
        <v>34</v>
      </c>
      <c r="AX435" s="239" t="s">
        <v>70</v>
      </c>
      <c r="AY435" s="240" t="s">
        <v>163</v>
      </c>
    </row>
    <row r="436" spans="2:65" s="341" customFormat="1">
      <c r="B436" s="340"/>
      <c r="D436" s="232" t="s">
        <v>171</v>
      </c>
      <c r="E436" s="342" t="s">
        <v>5</v>
      </c>
      <c r="F436" s="343" t="s">
        <v>194</v>
      </c>
      <c r="H436" s="344">
        <v>7</v>
      </c>
      <c r="L436" s="340"/>
      <c r="M436" s="345"/>
      <c r="N436" s="346"/>
      <c r="O436" s="346"/>
      <c r="P436" s="346"/>
      <c r="Q436" s="346"/>
      <c r="R436" s="346"/>
      <c r="S436" s="346"/>
      <c r="T436" s="347"/>
      <c r="AT436" s="342" t="s">
        <v>171</v>
      </c>
      <c r="AU436" s="342" t="s">
        <v>79</v>
      </c>
      <c r="AV436" s="341" t="s">
        <v>85</v>
      </c>
      <c r="AW436" s="341" t="s">
        <v>34</v>
      </c>
      <c r="AX436" s="341" t="s">
        <v>75</v>
      </c>
      <c r="AY436" s="342" t="s">
        <v>163</v>
      </c>
    </row>
    <row r="437" spans="2:65" s="116" customFormat="1" ht="25.5" customHeight="1">
      <c r="B437" s="117"/>
      <c r="C437" s="217" t="s">
        <v>716</v>
      </c>
      <c r="D437" s="217" t="s">
        <v>165</v>
      </c>
      <c r="E437" s="218" t="s">
        <v>717</v>
      </c>
      <c r="F437" s="219" t="s">
        <v>718</v>
      </c>
      <c r="G437" s="220" t="s">
        <v>288</v>
      </c>
      <c r="H437" s="221">
        <v>3</v>
      </c>
      <c r="I437" s="7"/>
      <c r="J437" s="222">
        <f>ROUND(I437*H437,2)</f>
        <v>0</v>
      </c>
      <c r="K437" s="219" t="s">
        <v>169</v>
      </c>
      <c r="L437" s="117"/>
      <c r="M437" s="223" t="s">
        <v>5</v>
      </c>
      <c r="N437" s="224" t="s">
        <v>41</v>
      </c>
      <c r="O437" s="118"/>
      <c r="P437" s="200">
        <f>O437*H437</f>
        <v>0</v>
      </c>
      <c r="Q437" s="200">
        <v>0</v>
      </c>
      <c r="R437" s="200">
        <f>Q437*H437</f>
        <v>0</v>
      </c>
      <c r="S437" s="200">
        <v>6.9000000000000006E-2</v>
      </c>
      <c r="T437" s="201">
        <f>S437*H437</f>
        <v>0.20700000000000002</v>
      </c>
      <c r="AR437" s="104" t="s">
        <v>85</v>
      </c>
      <c r="AT437" s="104" t="s">
        <v>165</v>
      </c>
      <c r="AU437" s="104" t="s">
        <v>79</v>
      </c>
      <c r="AY437" s="104" t="s">
        <v>163</v>
      </c>
      <c r="BE437" s="202">
        <f>IF(N437="základní",J437,0)</f>
        <v>0</v>
      </c>
      <c r="BF437" s="202">
        <f>IF(N437="snížená",J437,0)</f>
        <v>0</v>
      </c>
      <c r="BG437" s="202">
        <f>IF(N437="zákl. přenesená",J437,0)</f>
        <v>0</v>
      </c>
      <c r="BH437" s="202">
        <f>IF(N437="sníž. přenesená",J437,0)</f>
        <v>0</v>
      </c>
      <c r="BI437" s="202">
        <f>IF(N437="nulová",J437,0)</f>
        <v>0</v>
      </c>
      <c r="BJ437" s="104" t="s">
        <v>75</v>
      </c>
      <c r="BK437" s="202">
        <f>ROUND(I437*H437,2)</f>
        <v>0</v>
      </c>
      <c r="BL437" s="104" t="s">
        <v>85</v>
      </c>
      <c r="BM437" s="104" t="s">
        <v>719</v>
      </c>
    </row>
    <row r="438" spans="2:65" s="231" customFormat="1">
      <c r="B438" s="230"/>
      <c r="D438" s="232" t="s">
        <v>171</v>
      </c>
      <c r="E438" s="233" t="s">
        <v>5</v>
      </c>
      <c r="F438" s="234" t="s">
        <v>343</v>
      </c>
      <c r="H438" s="233" t="s">
        <v>5</v>
      </c>
      <c r="L438" s="230"/>
      <c r="M438" s="235"/>
      <c r="N438" s="236"/>
      <c r="O438" s="236"/>
      <c r="P438" s="236"/>
      <c r="Q438" s="236"/>
      <c r="R438" s="236"/>
      <c r="S438" s="236"/>
      <c r="T438" s="237"/>
      <c r="AT438" s="233" t="s">
        <v>171</v>
      </c>
      <c r="AU438" s="233" t="s">
        <v>79</v>
      </c>
      <c r="AV438" s="231" t="s">
        <v>75</v>
      </c>
      <c r="AW438" s="231" t="s">
        <v>34</v>
      </c>
      <c r="AX438" s="231" t="s">
        <v>70</v>
      </c>
      <c r="AY438" s="233" t="s">
        <v>163</v>
      </c>
    </row>
    <row r="439" spans="2:65" s="231" customFormat="1">
      <c r="B439" s="230"/>
      <c r="D439" s="232" t="s">
        <v>171</v>
      </c>
      <c r="E439" s="233" t="s">
        <v>5</v>
      </c>
      <c r="F439" s="234" t="s">
        <v>711</v>
      </c>
      <c r="H439" s="233" t="s">
        <v>5</v>
      </c>
      <c r="L439" s="230"/>
      <c r="M439" s="235"/>
      <c r="N439" s="236"/>
      <c r="O439" s="236"/>
      <c r="P439" s="236"/>
      <c r="Q439" s="236"/>
      <c r="R439" s="236"/>
      <c r="S439" s="236"/>
      <c r="T439" s="237"/>
      <c r="AT439" s="233" t="s">
        <v>171</v>
      </c>
      <c r="AU439" s="233" t="s">
        <v>79</v>
      </c>
      <c r="AV439" s="231" t="s">
        <v>75</v>
      </c>
      <c r="AW439" s="231" t="s">
        <v>34</v>
      </c>
      <c r="AX439" s="231" t="s">
        <v>70</v>
      </c>
      <c r="AY439" s="233" t="s">
        <v>163</v>
      </c>
    </row>
    <row r="440" spans="2:65" s="239" customFormat="1">
      <c r="B440" s="238"/>
      <c r="D440" s="232" t="s">
        <v>171</v>
      </c>
      <c r="E440" s="240" t="s">
        <v>5</v>
      </c>
      <c r="F440" s="241" t="s">
        <v>720</v>
      </c>
      <c r="H440" s="242">
        <v>1</v>
      </c>
      <c r="L440" s="238"/>
      <c r="M440" s="337"/>
      <c r="N440" s="338"/>
      <c r="O440" s="338"/>
      <c r="P440" s="338"/>
      <c r="Q440" s="338"/>
      <c r="R440" s="338"/>
      <c r="S440" s="338"/>
      <c r="T440" s="339"/>
      <c r="AT440" s="240" t="s">
        <v>171</v>
      </c>
      <c r="AU440" s="240" t="s">
        <v>79</v>
      </c>
      <c r="AV440" s="239" t="s">
        <v>79</v>
      </c>
      <c r="AW440" s="239" t="s">
        <v>34</v>
      </c>
      <c r="AX440" s="239" t="s">
        <v>70</v>
      </c>
      <c r="AY440" s="240" t="s">
        <v>163</v>
      </c>
    </row>
    <row r="441" spans="2:65" s="239" customFormat="1">
      <c r="B441" s="238"/>
      <c r="D441" s="232" t="s">
        <v>171</v>
      </c>
      <c r="E441" s="240" t="s">
        <v>5</v>
      </c>
      <c r="F441" s="241" t="s">
        <v>721</v>
      </c>
      <c r="H441" s="242">
        <v>2</v>
      </c>
      <c r="L441" s="238"/>
      <c r="M441" s="337"/>
      <c r="N441" s="338"/>
      <c r="O441" s="338"/>
      <c r="P441" s="338"/>
      <c r="Q441" s="338"/>
      <c r="R441" s="338"/>
      <c r="S441" s="338"/>
      <c r="T441" s="339"/>
      <c r="AT441" s="240" t="s">
        <v>171</v>
      </c>
      <c r="AU441" s="240" t="s">
        <v>79</v>
      </c>
      <c r="AV441" s="239" t="s">
        <v>79</v>
      </c>
      <c r="AW441" s="239" t="s">
        <v>34</v>
      </c>
      <c r="AX441" s="239" t="s">
        <v>70</v>
      </c>
      <c r="AY441" s="240" t="s">
        <v>163</v>
      </c>
    </row>
    <row r="442" spans="2:65" s="341" customFormat="1">
      <c r="B442" s="340"/>
      <c r="D442" s="232" t="s">
        <v>171</v>
      </c>
      <c r="E442" s="342" t="s">
        <v>5</v>
      </c>
      <c r="F442" s="343" t="s">
        <v>194</v>
      </c>
      <c r="H442" s="344">
        <v>3</v>
      </c>
      <c r="L442" s="340"/>
      <c r="M442" s="345"/>
      <c r="N442" s="346"/>
      <c r="O442" s="346"/>
      <c r="P442" s="346"/>
      <c r="Q442" s="346"/>
      <c r="R442" s="346"/>
      <c r="S442" s="346"/>
      <c r="T442" s="347"/>
      <c r="AT442" s="342" t="s">
        <v>171</v>
      </c>
      <c r="AU442" s="342" t="s">
        <v>79</v>
      </c>
      <c r="AV442" s="341" t="s">
        <v>85</v>
      </c>
      <c r="AW442" s="341" t="s">
        <v>34</v>
      </c>
      <c r="AX442" s="341" t="s">
        <v>75</v>
      </c>
      <c r="AY442" s="342" t="s">
        <v>163</v>
      </c>
    </row>
    <row r="443" spans="2:65" s="116" customFormat="1" ht="25.5" customHeight="1">
      <c r="B443" s="117"/>
      <c r="C443" s="217" t="s">
        <v>722</v>
      </c>
      <c r="D443" s="217" t="s">
        <v>165</v>
      </c>
      <c r="E443" s="218" t="s">
        <v>723</v>
      </c>
      <c r="F443" s="219" t="s">
        <v>724</v>
      </c>
      <c r="G443" s="220" t="s">
        <v>288</v>
      </c>
      <c r="H443" s="221">
        <v>2</v>
      </c>
      <c r="I443" s="7"/>
      <c r="J443" s="222">
        <f>ROUND(I443*H443,2)</f>
        <v>0</v>
      </c>
      <c r="K443" s="219" t="s">
        <v>169</v>
      </c>
      <c r="L443" s="117"/>
      <c r="M443" s="223" t="s">
        <v>5</v>
      </c>
      <c r="N443" s="224" t="s">
        <v>41</v>
      </c>
      <c r="O443" s="118"/>
      <c r="P443" s="200">
        <f>O443*H443</f>
        <v>0</v>
      </c>
      <c r="Q443" s="200">
        <v>0</v>
      </c>
      <c r="R443" s="200">
        <f>Q443*H443</f>
        <v>0</v>
      </c>
      <c r="S443" s="200">
        <v>0.20699999999999999</v>
      </c>
      <c r="T443" s="201">
        <f>S443*H443</f>
        <v>0.41399999999999998</v>
      </c>
      <c r="AR443" s="104" t="s">
        <v>85</v>
      </c>
      <c r="AT443" s="104" t="s">
        <v>165</v>
      </c>
      <c r="AU443" s="104" t="s">
        <v>79</v>
      </c>
      <c r="AY443" s="104" t="s">
        <v>163</v>
      </c>
      <c r="BE443" s="202">
        <f>IF(N443="základní",J443,0)</f>
        <v>0</v>
      </c>
      <c r="BF443" s="202">
        <f>IF(N443="snížená",J443,0)</f>
        <v>0</v>
      </c>
      <c r="BG443" s="202">
        <f>IF(N443="zákl. přenesená",J443,0)</f>
        <v>0</v>
      </c>
      <c r="BH443" s="202">
        <f>IF(N443="sníž. přenesená",J443,0)</f>
        <v>0</v>
      </c>
      <c r="BI443" s="202">
        <f>IF(N443="nulová",J443,0)</f>
        <v>0</v>
      </c>
      <c r="BJ443" s="104" t="s">
        <v>75</v>
      </c>
      <c r="BK443" s="202">
        <f>ROUND(I443*H443,2)</f>
        <v>0</v>
      </c>
      <c r="BL443" s="104" t="s">
        <v>85</v>
      </c>
      <c r="BM443" s="104" t="s">
        <v>725</v>
      </c>
    </row>
    <row r="444" spans="2:65" s="231" customFormat="1">
      <c r="B444" s="230"/>
      <c r="D444" s="232" t="s">
        <v>171</v>
      </c>
      <c r="E444" s="233" t="s">
        <v>5</v>
      </c>
      <c r="F444" s="234" t="s">
        <v>726</v>
      </c>
      <c r="H444" s="233" t="s">
        <v>5</v>
      </c>
      <c r="L444" s="230"/>
      <c r="M444" s="235"/>
      <c r="N444" s="236"/>
      <c r="O444" s="236"/>
      <c r="P444" s="236"/>
      <c r="Q444" s="236"/>
      <c r="R444" s="236"/>
      <c r="S444" s="236"/>
      <c r="T444" s="237"/>
      <c r="AT444" s="233" t="s">
        <v>171</v>
      </c>
      <c r="AU444" s="233" t="s">
        <v>79</v>
      </c>
      <c r="AV444" s="231" t="s">
        <v>75</v>
      </c>
      <c r="AW444" s="231" t="s">
        <v>34</v>
      </c>
      <c r="AX444" s="231" t="s">
        <v>70</v>
      </c>
      <c r="AY444" s="233" t="s">
        <v>163</v>
      </c>
    </row>
    <row r="445" spans="2:65" s="239" customFormat="1">
      <c r="B445" s="238"/>
      <c r="D445" s="232" t="s">
        <v>171</v>
      </c>
      <c r="E445" s="240" t="s">
        <v>5</v>
      </c>
      <c r="F445" s="241" t="s">
        <v>79</v>
      </c>
      <c r="H445" s="242">
        <v>2</v>
      </c>
      <c r="L445" s="238"/>
      <c r="M445" s="337"/>
      <c r="N445" s="338"/>
      <c r="O445" s="338"/>
      <c r="P445" s="338"/>
      <c r="Q445" s="338"/>
      <c r="R445" s="338"/>
      <c r="S445" s="338"/>
      <c r="T445" s="339"/>
      <c r="AT445" s="240" t="s">
        <v>171</v>
      </c>
      <c r="AU445" s="240" t="s">
        <v>79</v>
      </c>
      <c r="AV445" s="239" t="s">
        <v>79</v>
      </c>
      <c r="AW445" s="239" t="s">
        <v>34</v>
      </c>
      <c r="AX445" s="239" t="s">
        <v>75</v>
      </c>
      <c r="AY445" s="240" t="s">
        <v>163</v>
      </c>
    </row>
    <row r="446" spans="2:65" s="116" customFormat="1" ht="16.5" customHeight="1">
      <c r="B446" s="117"/>
      <c r="C446" s="217" t="s">
        <v>727</v>
      </c>
      <c r="D446" s="217" t="s">
        <v>165</v>
      </c>
      <c r="E446" s="218" t="s">
        <v>728</v>
      </c>
      <c r="F446" s="219" t="s">
        <v>729</v>
      </c>
      <c r="G446" s="220" t="s">
        <v>182</v>
      </c>
      <c r="H446" s="221">
        <v>0.35499999999999998</v>
      </c>
      <c r="I446" s="7"/>
      <c r="J446" s="222">
        <f>ROUND(I446*H446,2)</f>
        <v>0</v>
      </c>
      <c r="K446" s="219" t="s">
        <v>169</v>
      </c>
      <c r="L446" s="117"/>
      <c r="M446" s="223" t="s">
        <v>5</v>
      </c>
      <c r="N446" s="224" t="s">
        <v>41</v>
      </c>
      <c r="O446" s="118"/>
      <c r="P446" s="200">
        <f>O446*H446</f>
        <v>0</v>
      </c>
      <c r="Q446" s="200">
        <v>0</v>
      </c>
      <c r="R446" s="200">
        <f>Q446*H446</f>
        <v>0</v>
      </c>
      <c r="S446" s="200">
        <v>1.95</v>
      </c>
      <c r="T446" s="201">
        <f>S446*H446</f>
        <v>0.69224999999999992</v>
      </c>
      <c r="AR446" s="104" t="s">
        <v>85</v>
      </c>
      <c r="AT446" s="104" t="s">
        <v>165</v>
      </c>
      <c r="AU446" s="104" t="s">
        <v>79</v>
      </c>
      <c r="AY446" s="104" t="s">
        <v>163</v>
      </c>
      <c r="BE446" s="202">
        <f>IF(N446="základní",J446,0)</f>
        <v>0</v>
      </c>
      <c r="BF446" s="202">
        <f>IF(N446="snížená",J446,0)</f>
        <v>0</v>
      </c>
      <c r="BG446" s="202">
        <f>IF(N446="zákl. přenesená",J446,0)</f>
        <v>0</v>
      </c>
      <c r="BH446" s="202">
        <f>IF(N446="sníž. přenesená",J446,0)</f>
        <v>0</v>
      </c>
      <c r="BI446" s="202">
        <f>IF(N446="nulová",J446,0)</f>
        <v>0</v>
      </c>
      <c r="BJ446" s="104" t="s">
        <v>75</v>
      </c>
      <c r="BK446" s="202">
        <f>ROUND(I446*H446,2)</f>
        <v>0</v>
      </c>
      <c r="BL446" s="104" t="s">
        <v>85</v>
      </c>
      <c r="BM446" s="104" t="s">
        <v>730</v>
      </c>
    </row>
    <row r="447" spans="2:65" s="231" customFormat="1">
      <c r="B447" s="230"/>
      <c r="D447" s="232" t="s">
        <v>171</v>
      </c>
      <c r="E447" s="233" t="s">
        <v>5</v>
      </c>
      <c r="F447" s="234" t="s">
        <v>239</v>
      </c>
      <c r="H447" s="233" t="s">
        <v>5</v>
      </c>
      <c r="L447" s="230"/>
      <c r="M447" s="235"/>
      <c r="N447" s="236"/>
      <c r="O447" s="236"/>
      <c r="P447" s="236"/>
      <c r="Q447" s="236"/>
      <c r="R447" s="236"/>
      <c r="S447" s="236"/>
      <c r="T447" s="237"/>
      <c r="AT447" s="233" t="s">
        <v>171</v>
      </c>
      <c r="AU447" s="233" t="s">
        <v>79</v>
      </c>
      <c r="AV447" s="231" t="s">
        <v>75</v>
      </c>
      <c r="AW447" s="231" t="s">
        <v>34</v>
      </c>
      <c r="AX447" s="231" t="s">
        <v>70</v>
      </c>
      <c r="AY447" s="233" t="s">
        <v>163</v>
      </c>
    </row>
    <row r="448" spans="2:65" s="239" customFormat="1">
      <c r="B448" s="238"/>
      <c r="D448" s="232" t="s">
        <v>171</v>
      </c>
      <c r="E448" s="240" t="s">
        <v>5</v>
      </c>
      <c r="F448" s="241" t="s">
        <v>731</v>
      </c>
      <c r="H448" s="242">
        <v>0.35499999999999998</v>
      </c>
      <c r="L448" s="238"/>
      <c r="M448" s="337"/>
      <c r="N448" s="338"/>
      <c r="O448" s="338"/>
      <c r="P448" s="338"/>
      <c r="Q448" s="338"/>
      <c r="R448" s="338"/>
      <c r="S448" s="338"/>
      <c r="T448" s="339"/>
      <c r="AT448" s="240" t="s">
        <v>171</v>
      </c>
      <c r="AU448" s="240" t="s">
        <v>79</v>
      </c>
      <c r="AV448" s="239" t="s">
        <v>79</v>
      </c>
      <c r="AW448" s="239" t="s">
        <v>34</v>
      </c>
      <c r="AX448" s="239" t="s">
        <v>75</v>
      </c>
      <c r="AY448" s="240" t="s">
        <v>163</v>
      </c>
    </row>
    <row r="449" spans="2:65" s="116" customFormat="1" ht="25.5" customHeight="1">
      <c r="B449" s="117"/>
      <c r="C449" s="217" t="s">
        <v>732</v>
      </c>
      <c r="D449" s="217" t="s">
        <v>165</v>
      </c>
      <c r="E449" s="218" t="s">
        <v>733</v>
      </c>
      <c r="F449" s="219" t="s">
        <v>734</v>
      </c>
      <c r="G449" s="220" t="s">
        <v>288</v>
      </c>
      <c r="H449" s="221">
        <v>1</v>
      </c>
      <c r="I449" s="7"/>
      <c r="J449" s="222">
        <f>ROUND(I449*H449,2)</f>
        <v>0</v>
      </c>
      <c r="K449" s="219" t="s">
        <v>169</v>
      </c>
      <c r="L449" s="117"/>
      <c r="M449" s="223" t="s">
        <v>5</v>
      </c>
      <c r="N449" s="224" t="s">
        <v>41</v>
      </c>
      <c r="O449" s="118"/>
      <c r="P449" s="200">
        <f>O449*H449</f>
        <v>0</v>
      </c>
      <c r="Q449" s="200">
        <v>0</v>
      </c>
      <c r="R449" s="200">
        <f>Q449*H449</f>
        <v>0</v>
      </c>
      <c r="S449" s="200">
        <v>1.6E-2</v>
      </c>
      <c r="T449" s="201">
        <f>S449*H449</f>
        <v>1.6E-2</v>
      </c>
      <c r="AR449" s="104" t="s">
        <v>85</v>
      </c>
      <c r="AT449" s="104" t="s">
        <v>165</v>
      </c>
      <c r="AU449" s="104" t="s">
        <v>79</v>
      </c>
      <c r="AY449" s="104" t="s">
        <v>163</v>
      </c>
      <c r="BE449" s="202">
        <f>IF(N449="základní",J449,0)</f>
        <v>0</v>
      </c>
      <c r="BF449" s="202">
        <f>IF(N449="snížená",J449,0)</f>
        <v>0</v>
      </c>
      <c r="BG449" s="202">
        <f>IF(N449="zákl. přenesená",J449,0)</f>
        <v>0</v>
      </c>
      <c r="BH449" s="202">
        <f>IF(N449="sníž. přenesená",J449,0)</f>
        <v>0</v>
      </c>
      <c r="BI449" s="202">
        <f>IF(N449="nulová",J449,0)</f>
        <v>0</v>
      </c>
      <c r="BJ449" s="104" t="s">
        <v>75</v>
      </c>
      <c r="BK449" s="202">
        <f>ROUND(I449*H449,2)</f>
        <v>0</v>
      </c>
      <c r="BL449" s="104" t="s">
        <v>85</v>
      </c>
      <c r="BM449" s="104" t="s">
        <v>735</v>
      </c>
    </row>
    <row r="450" spans="2:65" s="231" customFormat="1">
      <c r="B450" s="230"/>
      <c r="D450" s="232" t="s">
        <v>171</v>
      </c>
      <c r="E450" s="233" t="s">
        <v>5</v>
      </c>
      <c r="F450" s="234" t="s">
        <v>239</v>
      </c>
      <c r="H450" s="233" t="s">
        <v>5</v>
      </c>
      <c r="L450" s="230"/>
      <c r="M450" s="235"/>
      <c r="N450" s="236"/>
      <c r="O450" s="236"/>
      <c r="P450" s="236"/>
      <c r="Q450" s="236"/>
      <c r="R450" s="236"/>
      <c r="S450" s="236"/>
      <c r="T450" s="237"/>
      <c r="AT450" s="233" t="s">
        <v>171</v>
      </c>
      <c r="AU450" s="233" t="s">
        <v>79</v>
      </c>
      <c r="AV450" s="231" t="s">
        <v>75</v>
      </c>
      <c r="AW450" s="231" t="s">
        <v>34</v>
      </c>
      <c r="AX450" s="231" t="s">
        <v>70</v>
      </c>
      <c r="AY450" s="233" t="s">
        <v>163</v>
      </c>
    </row>
    <row r="451" spans="2:65" s="239" customFormat="1">
      <c r="B451" s="238"/>
      <c r="D451" s="232" t="s">
        <v>171</v>
      </c>
      <c r="E451" s="240" t="s">
        <v>5</v>
      </c>
      <c r="F451" s="241" t="s">
        <v>75</v>
      </c>
      <c r="H451" s="242">
        <v>1</v>
      </c>
      <c r="L451" s="238"/>
      <c r="M451" s="337"/>
      <c r="N451" s="338"/>
      <c r="O451" s="338"/>
      <c r="P451" s="338"/>
      <c r="Q451" s="338"/>
      <c r="R451" s="338"/>
      <c r="S451" s="338"/>
      <c r="T451" s="339"/>
      <c r="AT451" s="240" t="s">
        <v>171</v>
      </c>
      <c r="AU451" s="240" t="s">
        <v>79</v>
      </c>
      <c r="AV451" s="239" t="s">
        <v>79</v>
      </c>
      <c r="AW451" s="239" t="s">
        <v>34</v>
      </c>
      <c r="AX451" s="239" t="s">
        <v>75</v>
      </c>
      <c r="AY451" s="240" t="s">
        <v>163</v>
      </c>
    </row>
    <row r="452" spans="2:65" s="116" customFormat="1" ht="25.5" customHeight="1">
      <c r="B452" s="117"/>
      <c r="C452" s="217" t="s">
        <v>736</v>
      </c>
      <c r="D452" s="217" t="s">
        <v>165</v>
      </c>
      <c r="E452" s="218" t="s">
        <v>737</v>
      </c>
      <c r="F452" s="219" t="s">
        <v>738</v>
      </c>
      <c r="G452" s="220" t="s">
        <v>168</v>
      </c>
      <c r="H452" s="221">
        <v>3.6190000000000002</v>
      </c>
      <c r="I452" s="7"/>
      <c r="J452" s="222">
        <f>ROUND(I452*H452,2)</f>
        <v>0</v>
      </c>
      <c r="K452" s="219" t="s">
        <v>169</v>
      </c>
      <c r="L452" s="117"/>
      <c r="M452" s="223" t="s">
        <v>5</v>
      </c>
      <c r="N452" s="224" t="s">
        <v>41</v>
      </c>
      <c r="O452" s="118"/>
      <c r="P452" s="200">
        <f>O452*H452</f>
        <v>0</v>
      </c>
      <c r="Q452" s="200">
        <v>0</v>
      </c>
      <c r="R452" s="200">
        <f>Q452*H452</f>
        <v>0</v>
      </c>
      <c r="S452" s="200">
        <v>0.11700000000000001</v>
      </c>
      <c r="T452" s="201">
        <f>S452*H452</f>
        <v>0.42342300000000005</v>
      </c>
      <c r="AR452" s="104" t="s">
        <v>85</v>
      </c>
      <c r="AT452" s="104" t="s">
        <v>165</v>
      </c>
      <c r="AU452" s="104" t="s">
        <v>79</v>
      </c>
      <c r="AY452" s="104" t="s">
        <v>163</v>
      </c>
      <c r="BE452" s="202">
        <f>IF(N452="základní",J452,0)</f>
        <v>0</v>
      </c>
      <c r="BF452" s="202">
        <f>IF(N452="snížená",J452,0)</f>
        <v>0</v>
      </c>
      <c r="BG452" s="202">
        <f>IF(N452="zákl. přenesená",J452,0)</f>
        <v>0</v>
      </c>
      <c r="BH452" s="202">
        <f>IF(N452="sníž. přenesená",J452,0)</f>
        <v>0</v>
      </c>
      <c r="BI452" s="202">
        <f>IF(N452="nulová",J452,0)</f>
        <v>0</v>
      </c>
      <c r="BJ452" s="104" t="s">
        <v>75</v>
      </c>
      <c r="BK452" s="202">
        <f>ROUND(I452*H452,2)</f>
        <v>0</v>
      </c>
      <c r="BL452" s="104" t="s">
        <v>85</v>
      </c>
      <c r="BM452" s="104" t="s">
        <v>739</v>
      </c>
    </row>
    <row r="453" spans="2:65" s="231" customFormat="1">
      <c r="B453" s="230"/>
      <c r="D453" s="232" t="s">
        <v>171</v>
      </c>
      <c r="E453" s="233" t="s">
        <v>5</v>
      </c>
      <c r="F453" s="234" t="s">
        <v>239</v>
      </c>
      <c r="H453" s="233" t="s">
        <v>5</v>
      </c>
      <c r="L453" s="230"/>
      <c r="M453" s="235"/>
      <c r="N453" s="236"/>
      <c r="O453" s="236"/>
      <c r="P453" s="236"/>
      <c r="Q453" s="236"/>
      <c r="R453" s="236"/>
      <c r="S453" s="236"/>
      <c r="T453" s="237"/>
      <c r="AT453" s="233" t="s">
        <v>171</v>
      </c>
      <c r="AU453" s="233" t="s">
        <v>79</v>
      </c>
      <c r="AV453" s="231" t="s">
        <v>75</v>
      </c>
      <c r="AW453" s="231" t="s">
        <v>34</v>
      </c>
      <c r="AX453" s="231" t="s">
        <v>70</v>
      </c>
      <c r="AY453" s="233" t="s">
        <v>163</v>
      </c>
    </row>
    <row r="454" spans="2:65" s="239" customFormat="1">
      <c r="B454" s="238"/>
      <c r="D454" s="232" t="s">
        <v>171</v>
      </c>
      <c r="E454" s="240" t="s">
        <v>5</v>
      </c>
      <c r="F454" s="241" t="s">
        <v>740</v>
      </c>
      <c r="H454" s="242">
        <v>2.1070000000000002</v>
      </c>
      <c r="L454" s="238"/>
      <c r="M454" s="337"/>
      <c r="N454" s="338"/>
      <c r="O454" s="338"/>
      <c r="P454" s="338"/>
      <c r="Q454" s="338"/>
      <c r="R454" s="338"/>
      <c r="S454" s="338"/>
      <c r="T454" s="339"/>
      <c r="AT454" s="240" t="s">
        <v>171</v>
      </c>
      <c r="AU454" s="240" t="s">
        <v>79</v>
      </c>
      <c r="AV454" s="239" t="s">
        <v>79</v>
      </c>
      <c r="AW454" s="239" t="s">
        <v>34</v>
      </c>
      <c r="AX454" s="239" t="s">
        <v>70</v>
      </c>
      <c r="AY454" s="240" t="s">
        <v>163</v>
      </c>
    </row>
    <row r="455" spans="2:65" s="239" customFormat="1">
      <c r="B455" s="238"/>
      <c r="D455" s="232" t="s">
        <v>171</v>
      </c>
      <c r="E455" s="240" t="s">
        <v>5</v>
      </c>
      <c r="F455" s="241" t="s">
        <v>741</v>
      </c>
      <c r="H455" s="242">
        <v>1.512</v>
      </c>
      <c r="L455" s="238"/>
      <c r="M455" s="337"/>
      <c r="N455" s="338"/>
      <c r="O455" s="338"/>
      <c r="P455" s="338"/>
      <c r="Q455" s="338"/>
      <c r="R455" s="338"/>
      <c r="S455" s="338"/>
      <c r="T455" s="339"/>
      <c r="AT455" s="240" t="s">
        <v>171</v>
      </c>
      <c r="AU455" s="240" t="s">
        <v>79</v>
      </c>
      <c r="AV455" s="239" t="s">
        <v>79</v>
      </c>
      <c r="AW455" s="239" t="s">
        <v>34</v>
      </c>
      <c r="AX455" s="239" t="s">
        <v>70</v>
      </c>
      <c r="AY455" s="240" t="s">
        <v>163</v>
      </c>
    </row>
    <row r="456" spans="2:65" s="341" customFormat="1">
      <c r="B456" s="340"/>
      <c r="D456" s="232" t="s">
        <v>171</v>
      </c>
      <c r="E456" s="342" t="s">
        <v>5</v>
      </c>
      <c r="F456" s="343" t="s">
        <v>194</v>
      </c>
      <c r="H456" s="344">
        <v>3.6190000000000002</v>
      </c>
      <c r="L456" s="340"/>
      <c r="M456" s="345"/>
      <c r="N456" s="346"/>
      <c r="O456" s="346"/>
      <c r="P456" s="346"/>
      <c r="Q456" s="346"/>
      <c r="R456" s="346"/>
      <c r="S456" s="346"/>
      <c r="T456" s="347"/>
      <c r="AT456" s="342" t="s">
        <v>171</v>
      </c>
      <c r="AU456" s="342" t="s">
        <v>79</v>
      </c>
      <c r="AV456" s="341" t="s">
        <v>85</v>
      </c>
      <c r="AW456" s="341" t="s">
        <v>34</v>
      </c>
      <c r="AX456" s="341" t="s">
        <v>75</v>
      </c>
      <c r="AY456" s="342" t="s">
        <v>163</v>
      </c>
    </row>
    <row r="457" spans="2:65" s="116" customFormat="1" ht="25.5" customHeight="1">
      <c r="B457" s="117"/>
      <c r="C457" s="217" t="s">
        <v>742</v>
      </c>
      <c r="D457" s="217" t="s">
        <v>165</v>
      </c>
      <c r="E457" s="218" t="s">
        <v>743</v>
      </c>
      <c r="F457" s="219" t="s">
        <v>744</v>
      </c>
      <c r="G457" s="220" t="s">
        <v>168</v>
      </c>
      <c r="H457" s="221">
        <v>2.1070000000000002</v>
      </c>
      <c r="I457" s="7"/>
      <c r="J457" s="222">
        <f>ROUND(I457*H457,2)</f>
        <v>0</v>
      </c>
      <c r="K457" s="219" t="s">
        <v>169</v>
      </c>
      <c r="L457" s="117"/>
      <c r="M457" s="223" t="s">
        <v>5</v>
      </c>
      <c r="N457" s="224" t="s">
        <v>41</v>
      </c>
      <c r="O457" s="118"/>
      <c r="P457" s="200">
        <f>O457*H457</f>
        <v>0</v>
      </c>
      <c r="Q457" s="200">
        <v>0</v>
      </c>
      <c r="R457" s="200">
        <f>Q457*H457</f>
        <v>0</v>
      </c>
      <c r="S457" s="200">
        <v>0.16500000000000001</v>
      </c>
      <c r="T457" s="201">
        <f>S457*H457</f>
        <v>0.34765500000000005</v>
      </c>
      <c r="AR457" s="104" t="s">
        <v>85</v>
      </c>
      <c r="AT457" s="104" t="s">
        <v>165</v>
      </c>
      <c r="AU457" s="104" t="s">
        <v>79</v>
      </c>
      <c r="AY457" s="104" t="s">
        <v>163</v>
      </c>
      <c r="BE457" s="202">
        <f>IF(N457="základní",J457,0)</f>
        <v>0</v>
      </c>
      <c r="BF457" s="202">
        <f>IF(N457="snížená",J457,0)</f>
        <v>0</v>
      </c>
      <c r="BG457" s="202">
        <f>IF(N457="zákl. přenesená",J457,0)</f>
        <v>0</v>
      </c>
      <c r="BH457" s="202">
        <f>IF(N457="sníž. přenesená",J457,0)</f>
        <v>0</v>
      </c>
      <c r="BI457" s="202">
        <f>IF(N457="nulová",J457,0)</f>
        <v>0</v>
      </c>
      <c r="BJ457" s="104" t="s">
        <v>75</v>
      </c>
      <c r="BK457" s="202">
        <f>ROUND(I457*H457,2)</f>
        <v>0</v>
      </c>
      <c r="BL457" s="104" t="s">
        <v>85</v>
      </c>
      <c r="BM457" s="104" t="s">
        <v>745</v>
      </c>
    </row>
    <row r="458" spans="2:65" s="231" customFormat="1">
      <c r="B458" s="230"/>
      <c r="D458" s="232" t="s">
        <v>171</v>
      </c>
      <c r="E458" s="233" t="s">
        <v>5</v>
      </c>
      <c r="F458" s="234" t="s">
        <v>239</v>
      </c>
      <c r="H458" s="233" t="s">
        <v>5</v>
      </c>
      <c r="L458" s="230"/>
      <c r="M458" s="235"/>
      <c r="N458" s="236"/>
      <c r="O458" s="236"/>
      <c r="P458" s="236"/>
      <c r="Q458" s="236"/>
      <c r="R458" s="236"/>
      <c r="S458" s="236"/>
      <c r="T458" s="237"/>
      <c r="AT458" s="233" t="s">
        <v>171</v>
      </c>
      <c r="AU458" s="233" t="s">
        <v>79</v>
      </c>
      <c r="AV458" s="231" t="s">
        <v>75</v>
      </c>
      <c r="AW458" s="231" t="s">
        <v>34</v>
      </c>
      <c r="AX458" s="231" t="s">
        <v>70</v>
      </c>
      <c r="AY458" s="233" t="s">
        <v>163</v>
      </c>
    </row>
    <row r="459" spans="2:65" s="239" customFormat="1">
      <c r="B459" s="238"/>
      <c r="D459" s="232" t="s">
        <v>171</v>
      </c>
      <c r="E459" s="240" t="s">
        <v>5</v>
      </c>
      <c r="F459" s="241" t="s">
        <v>740</v>
      </c>
      <c r="H459" s="242">
        <v>2.1070000000000002</v>
      </c>
      <c r="L459" s="238"/>
      <c r="M459" s="337"/>
      <c r="N459" s="338"/>
      <c r="O459" s="338"/>
      <c r="P459" s="338"/>
      <c r="Q459" s="338"/>
      <c r="R459" s="338"/>
      <c r="S459" s="338"/>
      <c r="T459" s="339"/>
      <c r="AT459" s="240" t="s">
        <v>171</v>
      </c>
      <c r="AU459" s="240" t="s">
        <v>79</v>
      </c>
      <c r="AV459" s="239" t="s">
        <v>79</v>
      </c>
      <c r="AW459" s="239" t="s">
        <v>34</v>
      </c>
      <c r="AX459" s="239" t="s">
        <v>75</v>
      </c>
      <c r="AY459" s="240" t="s">
        <v>163</v>
      </c>
    </row>
    <row r="460" spans="2:65" s="116" customFormat="1" ht="16.5" customHeight="1">
      <c r="B460" s="117"/>
      <c r="C460" s="217" t="s">
        <v>746</v>
      </c>
      <c r="D460" s="217" t="s">
        <v>165</v>
      </c>
      <c r="E460" s="218" t="s">
        <v>747</v>
      </c>
      <c r="F460" s="219" t="s">
        <v>748</v>
      </c>
      <c r="G460" s="220" t="s">
        <v>288</v>
      </c>
      <c r="H460" s="221">
        <v>6</v>
      </c>
      <c r="I460" s="7"/>
      <c r="J460" s="222">
        <f>ROUND(I460*H460,2)</f>
        <v>0</v>
      </c>
      <c r="K460" s="219" t="s">
        <v>2443</v>
      </c>
      <c r="L460" s="117"/>
      <c r="M460" s="223" t="s">
        <v>5</v>
      </c>
      <c r="N460" s="224" t="s">
        <v>41</v>
      </c>
      <c r="O460" s="118"/>
      <c r="P460" s="200">
        <f>O460*H460</f>
        <v>0</v>
      </c>
      <c r="Q460" s="200">
        <v>0</v>
      </c>
      <c r="R460" s="200">
        <f>Q460*H460</f>
        <v>0</v>
      </c>
      <c r="S460" s="200">
        <v>0.09</v>
      </c>
      <c r="T460" s="201">
        <f>S460*H460</f>
        <v>0.54</v>
      </c>
      <c r="AR460" s="104" t="s">
        <v>85</v>
      </c>
      <c r="AT460" s="104" t="s">
        <v>165</v>
      </c>
      <c r="AU460" s="104" t="s">
        <v>79</v>
      </c>
      <c r="AY460" s="104" t="s">
        <v>163</v>
      </c>
      <c r="BE460" s="202">
        <f>IF(N460="základní",J460,0)</f>
        <v>0</v>
      </c>
      <c r="BF460" s="202">
        <f>IF(N460="snížená",J460,0)</f>
        <v>0</v>
      </c>
      <c r="BG460" s="202">
        <f>IF(N460="zákl. přenesená",J460,0)</f>
        <v>0</v>
      </c>
      <c r="BH460" s="202">
        <f>IF(N460="sníž. přenesená",J460,0)</f>
        <v>0</v>
      </c>
      <c r="BI460" s="202">
        <f>IF(N460="nulová",J460,0)</f>
        <v>0</v>
      </c>
      <c r="BJ460" s="104" t="s">
        <v>75</v>
      </c>
      <c r="BK460" s="202">
        <f>ROUND(I460*H460,2)</f>
        <v>0</v>
      </c>
      <c r="BL460" s="104" t="s">
        <v>85</v>
      </c>
      <c r="BM460" s="104" t="s">
        <v>749</v>
      </c>
    </row>
    <row r="461" spans="2:65" s="231" customFormat="1">
      <c r="B461" s="230"/>
      <c r="D461" s="232" t="s">
        <v>171</v>
      </c>
      <c r="E461" s="233" t="s">
        <v>5</v>
      </c>
      <c r="F461" s="234" t="s">
        <v>239</v>
      </c>
      <c r="H461" s="233" t="s">
        <v>5</v>
      </c>
      <c r="L461" s="230"/>
      <c r="M461" s="235"/>
      <c r="N461" s="236"/>
      <c r="O461" s="236"/>
      <c r="P461" s="236"/>
      <c r="Q461" s="236"/>
      <c r="R461" s="236"/>
      <c r="S461" s="236"/>
      <c r="T461" s="237"/>
      <c r="AT461" s="233" t="s">
        <v>171</v>
      </c>
      <c r="AU461" s="233" t="s">
        <v>79</v>
      </c>
      <c r="AV461" s="231" t="s">
        <v>75</v>
      </c>
      <c r="AW461" s="231" t="s">
        <v>34</v>
      </c>
      <c r="AX461" s="231" t="s">
        <v>70</v>
      </c>
      <c r="AY461" s="233" t="s">
        <v>163</v>
      </c>
    </row>
    <row r="462" spans="2:65" s="231" customFormat="1">
      <c r="B462" s="230"/>
      <c r="D462" s="232" t="s">
        <v>171</v>
      </c>
      <c r="E462" s="233" t="s">
        <v>5</v>
      </c>
      <c r="F462" s="234" t="s">
        <v>750</v>
      </c>
      <c r="H462" s="233" t="s">
        <v>5</v>
      </c>
      <c r="L462" s="230"/>
      <c r="M462" s="235"/>
      <c r="N462" s="236"/>
      <c r="O462" s="236"/>
      <c r="P462" s="236"/>
      <c r="Q462" s="236"/>
      <c r="R462" s="236"/>
      <c r="S462" s="236"/>
      <c r="T462" s="237"/>
      <c r="AT462" s="233" t="s">
        <v>171</v>
      </c>
      <c r="AU462" s="233" t="s">
        <v>79</v>
      </c>
      <c r="AV462" s="231" t="s">
        <v>75</v>
      </c>
      <c r="AW462" s="231" t="s">
        <v>34</v>
      </c>
      <c r="AX462" s="231" t="s">
        <v>70</v>
      </c>
      <c r="AY462" s="233" t="s">
        <v>163</v>
      </c>
    </row>
    <row r="463" spans="2:65" s="239" customFormat="1">
      <c r="B463" s="238"/>
      <c r="D463" s="232" t="s">
        <v>171</v>
      </c>
      <c r="E463" s="240" t="s">
        <v>5</v>
      </c>
      <c r="F463" s="241" t="s">
        <v>107</v>
      </c>
      <c r="H463" s="242">
        <v>6</v>
      </c>
      <c r="L463" s="238"/>
      <c r="M463" s="337"/>
      <c r="N463" s="338"/>
      <c r="O463" s="338"/>
      <c r="P463" s="338"/>
      <c r="Q463" s="338"/>
      <c r="R463" s="338"/>
      <c r="S463" s="338"/>
      <c r="T463" s="339"/>
      <c r="AT463" s="240" t="s">
        <v>171</v>
      </c>
      <c r="AU463" s="240" t="s">
        <v>79</v>
      </c>
      <c r="AV463" s="239" t="s">
        <v>79</v>
      </c>
      <c r="AW463" s="239" t="s">
        <v>34</v>
      </c>
      <c r="AX463" s="239" t="s">
        <v>75</v>
      </c>
      <c r="AY463" s="240" t="s">
        <v>163</v>
      </c>
    </row>
    <row r="464" spans="2:65" s="116" customFormat="1" ht="25.5" customHeight="1">
      <c r="B464" s="117"/>
      <c r="C464" s="217" t="s">
        <v>751</v>
      </c>
      <c r="D464" s="217" t="s">
        <v>165</v>
      </c>
      <c r="E464" s="218" t="s">
        <v>752</v>
      </c>
      <c r="F464" s="219" t="s">
        <v>753</v>
      </c>
      <c r="G464" s="220" t="s">
        <v>372</v>
      </c>
      <c r="H464" s="221">
        <v>24.8</v>
      </c>
      <c r="I464" s="7"/>
      <c r="J464" s="222">
        <f>ROUND(I464*H464,2)</f>
        <v>0</v>
      </c>
      <c r="K464" s="219" t="s">
        <v>169</v>
      </c>
      <c r="L464" s="117"/>
      <c r="M464" s="223" t="s">
        <v>5</v>
      </c>
      <c r="N464" s="224" t="s">
        <v>41</v>
      </c>
      <c r="O464" s="118"/>
      <c r="P464" s="200">
        <f>O464*H464</f>
        <v>0</v>
      </c>
      <c r="Q464" s="200">
        <v>0</v>
      </c>
      <c r="R464" s="200">
        <f>Q464*H464</f>
        <v>0</v>
      </c>
      <c r="S464" s="200">
        <v>7.0000000000000001E-3</v>
      </c>
      <c r="T464" s="201">
        <f>S464*H464</f>
        <v>0.1736</v>
      </c>
      <c r="AR464" s="104" t="s">
        <v>85</v>
      </c>
      <c r="AT464" s="104" t="s">
        <v>165</v>
      </c>
      <c r="AU464" s="104" t="s">
        <v>79</v>
      </c>
      <c r="AY464" s="104" t="s">
        <v>163</v>
      </c>
      <c r="BE464" s="202">
        <f>IF(N464="základní",J464,0)</f>
        <v>0</v>
      </c>
      <c r="BF464" s="202">
        <f>IF(N464="snížená",J464,0)</f>
        <v>0</v>
      </c>
      <c r="BG464" s="202">
        <f>IF(N464="zákl. přenesená",J464,0)</f>
        <v>0</v>
      </c>
      <c r="BH464" s="202">
        <f>IF(N464="sníž. přenesená",J464,0)</f>
        <v>0</v>
      </c>
      <c r="BI464" s="202">
        <f>IF(N464="nulová",J464,0)</f>
        <v>0</v>
      </c>
      <c r="BJ464" s="104" t="s">
        <v>75</v>
      </c>
      <c r="BK464" s="202">
        <f>ROUND(I464*H464,2)</f>
        <v>0</v>
      </c>
      <c r="BL464" s="104" t="s">
        <v>85</v>
      </c>
      <c r="BM464" s="104" t="s">
        <v>754</v>
      </c>
    </row>
    <row r="465" spans="2:65" s="231" customFormat="1">
      <c r="B465" s="230"/>
      <c r="D465" s="232" t="s">
        <v>171</v>
      </c>
      <c r="E465" s="233" t="s">
        <v>5</v>
      </c>
      <c r="F465" s="234" t="s">
        <v>343</v>
      </c>
      <c r="H465" s="233" t="s">
        <v>5</v>
      </c>
      <c r="L465" s="230"/>
      <c r="M465" s="235"/>
      <c r="N465" s="236"/>
      <c r="O465" s="236"/>
      <c r="P465" s="236"/>
      <c r="Q465" s="236"/>
      <c r="R465" s="236"/>
      <c r="S465" s="236"/>
      <c r="T465" s="237"/>
      <c r="AT465" s="233" t="s">
        <v>171</v>
      </c>
      <c r="AU465" s="233" t="s">
        <v>79</v>
      </c>
      <c r="AV465" s="231" t="s">
        <v>75</v>
      </c>
      <c r="AW465" s="231" t="s">
        <v>34</v>
      </c>
      <c r="AX465" s="231" t="s">
        <v>70</v>
      </c>
      <c r="AY465" s="233" t="s">
        <v>163</v>
      </c>
    </row>
    <row r="466" spans="2:65" s="239" customFormat="1">
      <c r="B466" s="238"/>
      <c r="D466" s="232" t="s">
        <v>171</v>
      </c>
      <c r="E466" s="240" t="s">
        <v>5</v>
      </c>
      <c r="F466" s="241" t="s">
        <v>755</v>
      </c>
      <c r="H466" s="242">
        <v>24.8</v>
      </c>
      <c r="L466" s="238"/>
      <c r="M466" s="337"/>
      <c r="N466" s="338"/>
      <c r="O466" s="338"/>
      <c r="P466" s="338"/>
      <c r="Q466" s="338"/>
      <c r="R466" s="338"/>
      <c r="S466" s="338"/>
      <c r="T466" s="339"/>
      <c r="AT466" s="240" t="s">
        <v>171</v>
      </c>
      <c r="AU466" s="240" t="s">
        <v>79</v>
      </c>
      <c r="AV466" s="239" t="s">
        <v>79</v>
      </c>
      <c r="AW466" s="239" t="s">
        <v>34</v>
      </c>
      <c r="AX466" s="239" t="s">
        <v>75</v>
      </c>
      <c r="AY466" s="240" t="s">
        <v>163</v>
      </c>
    </row>
    <row r="467" spans="2:65" s="116" customFormat="1" ht="25.5" customHeight="1">
      <c r="B467" s="117"/>
      <c r="C467" s="217" t="s">
        <v>756</v>
      </c>
      <c r="D467" s="217" t="s">
        <v>165</v>
      </c>
      <c r="E467" s="218" t="s">
        <v>757</v>
      </c>
      <c r="F467" s="219" t="s">
        <v>758</v>
      </c>
      <c r="G467" s="220" t="s">
        <v>372</v>
      </c>
      <c r="H467" s="221">
        <v>24.8</v>
      </c>
      <c r="I467" s="7"/>
      <c r="J467" s="222">
        <f>ROUND(I467*H467,2)</f>
        <v>0</v>
      </c>
      <c r="K467" s="219" t="s">
        <v>169</v>
      </c>
      <c r="L467" s="117"/>
      <c r="M467" s="223" t="s">
        <v>5</v>
      </c>
      <c r="N467" s="224" t="s">
        <v>41</v>
      </c>
      <c r="O467" s="118"/>
      <c r="P467" s="200">
        <f>O467*H467</f>
        <v>0</v>
      </c>
      <c r="Q467" s="200">
        <v>0</v>
      </c>
      <c r="R467" s="200">
        <f>Q467*H467</f>
        <v>0</v>
      </c>
      <c r="S467" s="200">
        <v>8.9999999999999993E-3</v>
      </c>
      <c r="T467" s="201">
        <f>S467*H467</f>
        <v>0.22319999999999998</v>
      </c>
      <c r="AR467" s="104" t="s">
        <v>85</v>
      </c>
      <c r="AT467" s="104" t="s">
        <v>165</v>
      </c>
      <c r="AU467" s="104" t="s">
        <v>79</v>
      </c>
      <c r="AY467" s="104" t="s">
        <v>163</v>
      </c>
      <c r="BE467" s="202">
        <f>IF(N467="základní",J467,0)</f>
        <v>0</v>
      </c>
      <c r="BF467" s="202">
        <f>IF(N467="snížená",J467,0)</f>
        <v>0</v>
      </c>
      <c r="BG467" s="202">
        <f>IF(N467="zákl. přenesená",J467,0)</f>
        <v>0</v>
      </c>
      <c r="BH467" s="202">
        <f>IF(N467="sníž. přenesená",J467,0)</f>
        <v>0</v>
      </c>
      <c r="BI467" s="202">
        <f>IF(N467="nulová",J467,0)</f>
        <v>0</v>
      </c>
      <c r="BJ467" s="104" t="s">
        <v>75</v>
      </c>
      <c r="BK467" s="202">
        <f>ROUND(I467*H467,2)</f>
        <v>0</v>
      </c>
      <c r="BL467" s="104" t="s">
        <v>85</v>
      </c>
      <c r="BM467" s="104" t="s">
        <v>759</v>
      </c>
    </row>
    <row r="468" spans="2:65" s="231" customFormat="1">
      <c r="B468" s="230"/>
      <c r="D468" s="232" t="s">
        <v>171</v>
      </c>
      <c r="E468" s="233" t="s">
        <v>5</v>
      </c>
      <c r="F468" s="234" t="s">
        <v>343</v>
      </c>
      <c r="H468" s="233" t="s">
        <v>5</v>
      </c>
      <c r="L468" s="230"/>
      <c r="M468" s="235"/>
      <c r="N468" s="236"/>
      <c r="O468" s="236"/>
      <c r="P468" s="236"/>
      <c r="Q468" s="236"/>
      <c r="R468" s="236"/>
      <c r="S468" s="236"/>
      <c r="T468" s="237"/>
      <c r="AT468" s="233" t="s">
        <v>171</v>
      </c>
      <c r="AU468" s="233" t="s">
        <v>79</v>
      </c>
      <c r="AV468" s="231" t="s">
        <v>75</v>
      </c>
      <c r="AW468" s="231" t="s">
        <v>34</v>
      </c>
      <c r="AX468" s="231" t="s">
        <v>70</v>
      </c>
      <c r="AY468" s="233" t="s">
        <v>163</v>
      </c>
    </row>
    <row r="469" spans="2:65" s="239" customFormat="1">
      <c r="B469" s="238"/>
      <c r="D469" s="232" t="s">
        <v>171</v>
      </c>
      <c r="E469" s="240" t="s">
        <v>5</v>
      </c>
      <c r="F469" s="241" t="s">
        <v>755</v>
      </c>
      <c r="H469" s="242">
        <v>24.8</v>
      </c>
      <c r="L469" s="238"/>
      <c r="M469" s="337"/>
      <c r="N469" s="338"/>
      <c r="O469" s="338"/>
      <c r="P469" s="338"/>
      <c r="Q469" s="338"/>
      <c r="R469" s="338"/>
      <c r="S469" s="338"/>
      <c r="T469" s="339"/>
      <c r="AT469" s="240" t="s">
        <v>171</v>
      </c>
      <c r="AU469" s="240" t="s">
        <v>79</v>
      </c>
      <c r="AV469" s="239" t="s">
        <v>79</v>
      </c>
      <c r="AW469" s="239" t="s">
        <v>34</v>
      </c>
      <c r="AX469" s="239" t="s">
        <v>75</v>
      </c>
      <c r="AY469" s="240" t="s">
        <v>163</v>
      </c>
    </row>
    <row r="470" spans="2:65" s="116" customFormat="1" ht="16.5" customHeight="1">
      <c r="B470" s="117"/>
      <c r="C470" s="217" t="s">
        <v>760</v>
      </c>
      <c r="D470" s="217" t="s">
        <v>165</v>
      </c>
      <c r="E470" s="218" t="s">
        <v>761</v>
      </c>
      <c r="F470" s="219" t="s">
        <v>762</v>
      </c>
      <c r="G470" s="220" t="s">
        <v>372</v>
      </c>
      <c r="H470" s="221">
        <v>180</v>
      </c>
      <c r="I470" s="7"/>
      <c r="J470" s="222">
        <f>ROUND(I470*H470,2)</f>
        <v>0</v>
      </c>
      <c r="K470" s="219" t="s">
        <v>169</v>
      </c>
      <c r="L470" s="117"/>
      <c r="M470" s="223" t="s">
        <v>5</v>
      </c>
      <c r="N470" s="224" t="s">
        <v>41</v>
      </c>
      <c r="O470" s="118"/>
      <c r="P470" s="200">
        <f>O470*H470</f>
        <v>0</v>
      </c>
      <c r="Q470" s="200">
        <v>0</v>
      </c>
      <c r="R470" s="200">
        <f>Q470*H470</f>
        <v>0</v>
      </c>
      <c r="S470" s="200">
        <v>0.04</v>
      </c>
      <c r="T470" s="201">
        <f>S470*H470</f>
        <v>7.2</v>
      </c>
      <c r="AR470" s="104" t="s">
        <v>85</v>
      </c>
      <c r="AT470" s="104" t="s">
        <v>165</v>
      </c>
      <c r="AU470" s="104" t="s">
        <v>79</v>
      </c>
      <c r="AY470" s="104" t="s">
        <v>163</v>
      </c>
      <c r="BE470" s="202">
        <f>IF(N470="základní",J470,0)</f>
        <v>0</v>
      </c>
      <c r="BF470" s="202">
        <f>IF(N470="snížená",J470,0)</f>
        <v>0</v>
      </c>
      <c r="BG470" s="202">
        <f>IF(N470="zákl. přenesená",J470,0)</f>
        <v>0</v>
      </c>
      <c r="BH470" s="202">
        <f>IF(N470="sníž. přenesená",J470,0)</f>
        <v>0</v>
      </c>
      <c r="BI470" s="202">
        <f>IF(N470="nulová",J470,0)</f>
        <v>0</v>
      </c>
      <c r="BJ470" s="104" t="s">
        <v>75</v>
      </c>
      <c r="BK470" s="202">
        <f>ROUND(I470*H470,2)</f>
        <v>0</v>
      </c>
      <c r="BL470" s="104" t="s">
        <v>85</v>
      </c>
      <c r="BM470" s="104" t="s">
        <v>763</v>
      </c>
    </row>
    <row r="471" spans="2:65" s="231" customFormat="1">
      <c r="B471" s="230"/>
      <c r="D471" s="232" t="s">
        <v>171</v>
      </c>
      <c r="E471" s="233" t="s">
        <v>5</v>
      </c>
      <c r="F471" s="234" t="s">
        <v>764</v>
      </c>
      <c r="H471" s="233" t="s">
        <v>5</v>
      </c>
      <c r="L471" s="230"/>
      <c r="M471" s="235"/>
      <c r="N471" s="236"/>
      <c r="O471" s="236"/>
      <c r="P471" s="236"/>
      <c r="Q471" s="236"/>
      <c r="R471" s="236"/>
      <c r="S471" s="236"/>
      <c r="T471" s="237"/>
      <c r="AT471" s="233" t="s">
        <v>171</v>
      </c>
      <c r="AU471" s="233" t="s">
        <v>79</v>
      </c>
      <c r="AV471" s="231" t="s">
        <v>75</v>
      </c>
      <c r="AW471" s="231" t="s">
        <v>34</v>
      </c>
      <c r="AX471" s="231" t="s">
        <v>70</v>
      </c>
      <c r="AY471" s="233" t="s">
        <v>163</v>
      </c>
    </row>
    <row r="472" spans="2:65" s="239" customFormat="1">
      <c r="B472" s="238"/>
      <c r="D472" s="232" t="s">
        <v>171</v>
      </c>
      <c r="E472" s="240" t="s">
        <v>5</v>
      </c>
      <c r="F472" s="241" t="s">
        <v>765</v>
      </c>
      <c r="H472" s="242">
        <v>180</v>
      </c>
      <c r="L472" s="238"/>
      <c r="M472" s="337"/>
      <c r="N472" s="338"/>
      <c r="O472" s="338"/>
      <c r="P472" s="338"/>
      <c r="Q472" s="338"/>
      <c r="R472" s="338"/>
      <c r="S472" s="338"/>
      <c r="T472" s="339"/>
      <c r="AT472" s="240" t="s">
        <v>171</v>
      </c>
      <c r="AU472" s="240" t="s">
        <v>79</v>
      </c>
      <c r="AV472" s="239" t="s">
        <v>79</v>
      </c>
      <c r="AW472" s="239" t="s">
        <v>34</v>
      </c>
      <c r="AX472" s="239" t="s">
        <v>75</v>
      </c>
      <c r="AY472" s="240" t="s">
        <v>163</v>
      </c>
    </row>
    <row r="473" spans="2:65" s="116" customFormat="1" ht="25.5" customHeight="1">
      <c r="B473" s="117"/>
      <c r="C473" s="217" t="s">
        <v>766</v>
      </c>
      <c r="D473" s="217" t="s">
        <v>165</v>
      </c>
      <c r="E473" s="218" t="s">
        <v>767</v>
      </c>
      <c r="F473" s="219" t="s">
        <v>768</v>
      </c>
      <c r="G473" s="220" t="s">
        <v>372</v>
      </c>
      <c r="H473" s="221">
        <v>11.7</v>
      </c>
      <c r="I473" s="7"/>
      <c r="J473" s="222">
        <f>ROUND(I473*H473,2)</f>
        <v>0</v>
      </c>
      <c r="K473" s="219" t="s">
        <v>169</v>
      </c>
      <c r="L473" s="117"/>
      <c r="M473" s="223" t="s">
        <v>5</v>
      </c>
      <c r="N473" s="224" t="s">
        <v>41</v>
      </c>
      <c r="O473" s="118"/>
      <c r="P473" s="200">
        <f>O473*H473</f>
        <v>0</v>
      </c>
      <c r="Q473" s="200">
        <v>0</v>
      </c>
      <c r="R473" s="200">
        <f>Q473*H473</f>
        <v>0</v>
      </c>
      <c r="S473" s="200">
        <v>4.2000000000000003E-2</v>
      </c>
      <c r="T473" s="201">
        <f>S473*H473</f>
        <v>0.4914</v>
      </c>
      <c r="AR473" s="104" t="s">
        <v>85</v>
      </c>
      <c r="AT473" s="104" t="s">
        <v>165</v>
      </c>
      <c r="AU473" s="104" t="s">
        <v>79</v>
      </c>
      <c r="AY473" s="104" t="s">
        <v>163</v>
      </c>
      <c r="BE473" s="202">
        <f>IF(N473="základní",J473,0)</f>
        <v>0</v>
      </c>
      <c r="BF473" s="202">
        <f>IF(N473="snížená",J473,0)</f>
        <v>0</v>
      </c>
      <c r="BG473" s="202">
        <f>IF(N473="zákl. přenesená",J473,0)</f>
        <v>0</v>
      </c>
      <c r="BH473" s="202">
        <f>IF(N473="sníž. přenesená",J473,0)</f>
        <v>0</v>
      </c>
      <c r="BI473" s="202">
        <f>IF(N473="nulová",J473,0)</f>
        <v>0</v>
      </c>
      <c r="BJ473" s="104" t="s">
        <v>75</v>
      </c>
      <c r="BK473" s="202">
        <f>ROUND(I473*H473,2)</f>
        <v>0</v>
      </c>
      <c r="BL473" s="104" t="s">
        <v>85</v>
      </c>
      <c r="BM473" s="104" t="s">
        <v>769</v>
      </c>
    </row>
    <row r="474" spans="2:65" s="231" customFormat="1">
      <c r="B474" s="230"/>
      <c r="D474" s="232" t="s">
        <v>171</v>
      </c>
      <c r="E474" s="233" t="s">
        <v>5</v>
      </c>
      <c r="F474" s="234" t="s">
        <v>770</v>
      </c>
      <c r="H474" s="233" t="s">
        <v>5</v>
      </c>
      <c r="L474" s="230"/>
      <c r="M474" s="235"/>
      <c r="N474" s="236"/>
      <c r="O474" s="236"/>
      <c r="P474" s="236"/>
      <c r="Q474" s="236"/>
      <c r="R474" s="236"/>
      <c r="S474" s="236"/>
      <c r="T474" s="237"/>
      <c r="AT474" s="233" t="s">
        <v>171</v>
      </c>
      <c r="AU474" s="233" t="s">
        <v>79</v>
      </c>
      <c r="AV474" s="231" t="s">
        <v>75</v>
      </c>
      <c r="AW474" s="231" t="s">
        <v>34</v>
      </c>
      <c r="AX474" s="231" t="s">
        <v>70</v>
      </c>
      <c r="AY474" s="233" t="s">
        <v>163</v>
      </c>
    </row>
    <row r="475" spans="2:65" s="239" customFormat="1">
      <c r="B475" s="238"/>
      <c r="D475" s="232" t="s">
        <v>171</v>
      </c>
      <c r="E475" s="240" t="s">
        <v>5</v>
      </c>
      <c r="F475" s="241" t="s">
        <v>771</v>
      </c>
      <c r="H475" s="242">
        <v>4.8</v>
      </c>
      <c r="L475" s="238"/>
      <c r="M475" s="337"/>
      <c r="N475" s="338"/>
      <c r="O475" s="338"/>
      <c r="P475" s="338"/>
      <c r="Q475" s="338"/>
      <c r="R475" s="338"/>
      <c r="S475" s="338"/>
      <c r="T475" s="339"/>
      <c r="AT475" s="240" t="s">
        <v>171</v>
      </c>
      <c r="AU475" s="240" t="s">
        <v>79</v>
      </c>
      <c r="AV475" s="239" t="s">
        <v>79</v>
      </c>
      <c r="AW475" s="239" t="s">
        <v>34</v>
      </c>
      <c r="AX475" s="239" t="s">
        <v>70</v>
      </c>
      <c r="AY475" s="240" t="s">
        <v>163</v>
      </c>
    </row>
    <row r="476" spans="2:65" s="231" customFormat="1">
      <c r="B476" s="230"/>
      <c r="D476" s="232" t="s">
        <v>171</v>
      </c>
      <c r="E476" s="233" t="s">
        <v>5</v>
      </c>
      <c r="F476" s="234" t="s">
        <v>772</v>
      </c>
      <c r="H476" s="233" t="s">
        <v>5</v>
      </c>
      <c r="L476" s="230"/>
      <c r="M476" s="235"/>
      <c r="N476" s="236"/>
      <c r="O476" s="236"/>
      <c r="P476" s="236"/>
      <c r="Q476" s="236"/>
      <c r="R476" s="236"/>
      <c r="S476" s="236"/>
      <c r="T476" s="237"/>
      <c r="AT476" s="233" t="s">
        <v>171</v>
      </c>
      <c r="AU476" s="233" t="s">
        <v>79</v>
      </c>
      <c r="AV476" s="231" t="s">
        <v>75</v>
      </c>
      <c r="AW476" s="231" t="s">
        <v>34</v>
      </c>
      <c r="AX476" s="231" t="s">
        <v>70</v>
      </c>
      <c r="AY476" s="233" t="s">
        <v>163</v>
      </c>
    </row>
    <row r="477" spans="2:65" s="239" customFormat="1">
      <c r="B477" s="238"/>
      <c r="D477" s="232" t="s">
        <v>171</v>
      </c>
      <c r="E477" s="240" t="s">
        <v>5</v>
      </c>
      <c r="F477" s="241" t="s">
        <v>773</v>
      </c>
      <c r="H477" s="242">
        <v>6.9</v>
      </c>
      <c r="L477" s="238"/>
      <c r="M477" s="337"/>
      <c r="N477" s="338"/>
      <c r="O477" s="338"/>
      <c r="P477" s="338"/>
      <c r="Q477" s="338"/>
      <c r="R477" s="338"/>
      <c r="S477" s="338"/>
      <c r="T477" s="339"/>
      <c r="AT477" s="240" t="s">
        <v>171</v>
      </c>
      <c r="AU477" s="240" t="s">
        <v>79</v>
      </c>
      <c r="AV477" s="239" t="s">
        <v>79</v>
      </c>
      <c r="AW477" s="239" t="s">
        <v>34</v>
      </c>
      <c r="AX477" s="239" t="s">
        <v>70</v>
      </c>
      <c r="AY477" s="240" t="s">
        <v>163</v>
      </c>
    </row>
    <row r="478" spans="2:65" s="341" customFormat="1">
      <c r="B478" s="340"/>
      <c r="D478" s="232" t="s">
        <v>171</v>
      </c>
      <c r="E478" s="342" t="s">
        <v>5</v>
      </c>
      <c r="F478" s="343" t="s">
        <v>194</v>
      </c>
      <c r="H478" s="344">
        <v>11.7</v>
      </c>
      <c r="L478" s="340"/>
      <c r="M478" s="345"/>
      <c r="N478" s="346"/>
      <c r="O478" s="346"/>
      <c r="P478" s="346"/>
      <c r="Q478" s="346"/>
      <c r="R478" s="346"/>
      <c r="S478" s="346"/>
      <c r="T478" s="347"/>
      <c r="AT478" s="342" t="s">
        <v>171</v>
      </c>
      <c r="AU478" s="342" t="s">
        <v>79</v>
      </c>
      <c r="AV478" s="341" t="s">
        <v>85</v>
      </c>
      <c r="AW478" s="341" t="s">
        <v>34</v>
      </c>
      <c r="AX478" s="341" t="s">
        <v>75</v>
      </c>
      <c r="AY478" s="342" t="s">
        <v>163</v>
      </c>
    </row>
    <row r="479" spans="2:65" s="116" customFormat="1" ht="25.5" customHeight="1">
      <c r="B479" s="117"/>
      <c r="C479" s="217" t="s">
        <v>774</v>
      </c>
      <c r="D479" s="217" t="s">
        <v>165</v>
      </c>
      <c r="E479" s="218" t="s">
        <v>775</v>
      </c>
      <c r="F479" s="219" t="s">
        <v>776</v>
      </c>
      <c r="G479" s="220" t="s">
        <v>372</v>
      </c>
      <c r="H479" s="221">
        <v>2.25</v>
      </c>
      <c r="I479" s="7"/>
      <c r="J479" s="222">
        <f>ROUND(I479*H479,2)</f>
        <v>0</v>
      </c>
      <c r="K479" s="219" t="s">
        <v>169</v>
      </c>
      <c r="L479" s="117"/>
      <c r="M479" s="223" t="s">
        <v>5</v>
      </c>
      <c r="N479" s="224" t="s">
        <v>41</v>
      </c>
      <c r="O479" s="118"/>
      <c r="P479" s="200">
        <f>O479*H479</f>
        <v>0</v>
      </c>
      <c r="Q479" s="200">
        <v>0</v>
      </c>
      <c r="R479" s="200">
        <f>Q479*H479</f>
        <v>0</v>
      </c>
      <c r="S479" s="200">
        <v>8.0000000000000002E-3</v>
      </c>
      <c r="T479" s="201">
        <f>S479*H479</f>
        <v>1.8000000000000002E-2</v>
      </c>
      <c r="AR479" s="104" t="s">
        <v>85</v>
      </c>
      <c r="AT479" s="104" t="s">
        <v>165</v>
      </c>
      <c r="AU479" s="104" t="s">
        <v>79</v>
      </c>
      <c r="AY479" s="104" t="s">
        <v>163</v>
      </c>
      <c r="BE479" s="202">
        <f>IF(N479="základní",J479,0)</f>
        <v>0</v>
      </c>
      <c r="BF479" s="202">
        <f>IF(N479="snížená",J479,0)</f>
        <v>0</v>
      </c>
      <c r="BG479" s="202">
        <f>IF(N479="zákl. přenesená",J479,0)</f>
        <v>0</v>
      </c>
      <c r="BH479" s="202">
        <f>IF(N479="sníž. přenesená",J479,0)</f>
        <v>0</v>
      </c>
      <c r="BI479" s="202">
        <f>IF(N479="nulová",J479,0)</f>
        <v>0</v>
      </c>
      <c r="BJ479" s="104" t="s">
        <v>75</v>
      </c>
      <c r="BK479" s="202">
        <f>ROUND(I479*H479,2)</f>
        <v>0</v>
      </c>
      <c r="BL479" s="104" t="s">
        <v>85</v>
      </c>
      <c r="BM479" s="104" t="s">
        <v>777</v>
      </c>
    </row>
    <row r="480" spans="2:65" s="231" customFormat="1">
      <c r="B480" s="230"/>
      <c r="D480" s="232" t="s">
        <v>171</v>
      </c>
      <c r="E480" s="233" t="s">
        <v>5</v>
      </c>
      <c r="F480" s="234" t="s">
        <v>239</v>
      </c>
      <c r="H480" s="233" t="s">
        <v>5</v>
      </c>
      <c r="L480" s="230"/>
      <c r="M480" s="235"/>
      <c r="N480" s="236"/>
      <c r="O480" s="236"/>
      <c r="P480" s="236"/>
      <c r="Q480" s="236"/>
      <c r="R480" s="236"/>
      <c r="S480" s="236"/>
      <c r="T480" s="237"/>
      <c r="AT480" s="233" t="s">
        <v>171</v>
      </c>
      <c r="AU480" s="233" t="s">
        <v>79</v>
      </c>
      <c r="AV480" s="231" t="s">
        <v>75</v>
      </c>
      <c r="AW480" s="231" t="s">
        <v>34</v>
      </c>
      <c r="AX480" s="231" t="s">
        <v>70</v>
      </c>
      <c r="AY480" s="233" t="s">
        <v>163</v>
      </c>
    </row>
    <row r="481" spans="2:65" s="231" customFormat="1">
      <c r="B481" s="230"/>
      <c r="D481" s="232" t="s">
        <v>171</v>
      </c>
      <c r="E481" s="233" t="s">
        <v>5</v>
      </c>
      <c r="F481" s="234" t="s">
        <v>778</v>
      </c>
      <c r="H481" s="233" t="s">
        <v>5</v>
      </c>
      <c r="L481" s="230"/>
      <c r="M481" s="235"/>
      <c r="N481" s="236"/>
      <c r="O481" s="236"/>
      <c r="P481" s="236"/>
      <c r="Q481" s="236"/>
      <c r="R481" s="236"/>
      <c r="S481" s="236"/>
      <c r="T481" s="237"/>
      <c r="AT481" s="233" t="s">
        <v>171</v>
      </c>
      <c r="AU481" s="233" t="s">
        <v>79</v>
      </c>
      <c r="AV481" s="231" t="s">
        <v>75</v>
      </c>
      <c r="AW481" s="231" t="s">
        <v>34</v>
      </c>
      <c r="AX481" s="231" t="s">
        <v>70</v>
      </c>
      <c r="AY481" s="233" t="s">
        <v>163</v>
      </c>
    </row>
    <row r="482" spans="2:65" s="239" customFormat="1">
      <c r="B482" s="238"/>
      <c r="D482" s="232" t="s">
        <v>171</v>
      </c>
      <c r="E482" s="240" t="s">
        <v>5</v>
      </c>
      <c r="F482" s="241" t="s">
        <v>779</v>
      </c>
      <c r="H482" s="242">
        <v>2.25</v>
      </c>
      <c r="L482" s="238"/>
      <c r="M482" s="337"/>
      <c r="N482" s="338"/>
      <c r="O482" s="338"/>
      <c r="P482" s="338"/>
      <c r="Q482" s="338"/>
      <c r="R482" s="338"/>
      <c r="S482" s="338"/>
      <c r="T482" s="339"/>
      <c r="AT482" s="240" t="s">
        <v>171</v>
      </c>
      <c r="AU482" s="240" t="s">
        <v>79</v>
      </c>
      <c r="AV482" s="239" t="s">
        <v>79</v>
      </c>
      <c r="AW482" s="239" t="s">
        <v>34</v>
      </c>
      <c r="AX482" s="239" t="s">
        <v>75</v>
      </c>
      <c r="AY482" s="240" t="s">
        <v>163</v>
      </c>
    </row>
    <row r="483" spans="2:65" s="116" customFormat="1" ht="25.5" customHeight="1">
      <c r="B483" s="117"/>
      <c r="C483" s="217" t="s">
        <v>780</v>
      </c>
      <c r="D483" s="217" t="s">
        <v>165</v>
      </c>
      <c r="E483" s="218" t="s">
        <v>781</v>
      </c>
      <c r="F483" s="219" t="s">
        <v>782</v>
      </c>
      <c r="G483" s="220" t="s">
        <v>372</v>
      </c>
      <c r="H483" s="221">
        <v>14.85</v>
      </c>
      <c r="I483" s="7"/>
      <c r="J483" s="222">
        <f>ROUND(I483*H483,2)</f>
        <v>0</v>
      </c>
      <c r="K483" s="219" t="s">
        <v>169</v>
      </c>
      <c r="L483" s="117"/>
      <c r="M483" s="223" t="s">
        <v>5</v>
      </c>
      <c r="N483" s="224" t="s">
        <v>41</v>
      </c>
      <c r="O483" s="118"/>
      <c r="P483" s="200">
        <f>O483*H483</f>
        <v>0</v>
      </c>
      <c r="Q483" s="200">
        <v>0</v>
      </c>
      <c r="R483" s="200">
        <f>Q483*H483</f>
        <v>0</v>
      </c>
      <c r="S483" s="200">
        <v>0.05</v>
      </c>
      <c r="T483" s="201">
        <f>S483*H483</f>
        <v>0.74250000000000005</v>
      </c>
      <c r="AR483" s="104" t="s">
        <v>85</v>
      </c>
      <c r="AT483" s="104" t="s">
        <v>165</v>
      </c>
      <c r="AU483" s="104" t="s">
        <v>79</v>
      </c>
      <c r="AY483" s="104" t="s">
        <v>163</v>
      </c>
      <c r="BE483" s="202">
        <f>IF(N483="základní",J483,0)</f>
        <v>0</v>
      </c>
      <c r="BF483" s="202">
        <f>IF(N483="snížená",J483,0)</f>
        <v>0</v>
      </c>
      <c r="BG483" s="202">
        <f>IF(N483="zákl. přenesená",J483,0)</f>
        <v>0</v>
      </c>
      <c r="BH483" s="202">
        <f>IF(N483="sníž. přenesená",J483,0)</f>
        <v>0</v>
      </c>
      <c r="BI483" s="202">
        <f>IF(N483="nulová",J483,0)</f>
        <v>0</v>
      </c>
      <c r="BJ483" s="104" t="s">
        <v>75</v>
      </c>
      <c r="BK483" s="202">
        <f>ROUND(I483*H483,2)</f>
        <v>0</v>
      </c>
      <c r="BL483" s="104" t="s">
        <v>85</v>
      </c>
      <c r="BM483" s="104" t="s">
        <v>783</v>
      </c>
    </row>
    <row r="484" spans="2:65" s="231" customFormat="1">
      <c r="B484" s="230"/>
      <c r="D484" s="232" t="s">
        <v>171</v>
      </c>
      <c r="E484" s="233" t="s">
        <v>5</v>
      </c>
      <c r="F484" s="234" t="s">
        <v>239</v>
      </c>
      <c r="H484" s="233" t="s">
        <v>5</v>
      </c>
      <c r="L484" s="230"/>
      <c r="M484" s="235"/>
      <c r="N484" s="236"/>
      <c r="O484" s="236"/>
      <c r="P484" s="236"/>
      <c r="Q484" s="236"/>
      <c r="R484" s="236"/>
      <c r="S484" s="236"/>
      <c r="T484" s="237"/>
      <c r="AT484" s="233" t="s">
        <v>171</v>
      </c>
      <c r="AU484" s="233" t="s">
        <v>79</v>
      </c>
      <c r="AV484" s="231" t="s">
        <v>75</v>
      </c>
      <c r="AW484" s="231" t="s">
        <v>34</v>
      </c>
      <c r="AX484" s="231" t="s">
        <v>70</v>
      </c>
      <c r="AY484" s="233" t="s">
        <v>163</v>
      </c>
    </row>
    <row r="485" spans="2:65" s="231" customFormat="1">
      <c r="B485" s="230"/>
      <c r="D485" s="232" t="s">
        <v>171</v>
      </c>
      <c r="E485" s="233" t="s">
        <v>5</v>
      </c>
      <c r="F485" s="234" t="s">
        <v>516</v>
      </c>
      <c r="H485" s="233" t="s">
        <v>5</v>
      </c>
      <c r="L485" s="230"/>
      <c r="M485" s="235"/>
      <c r="N485" s="236"/>
      <c r="O485" s="236"/>
      <c r="P485" s="236"/>
      <c r="Q485" s="236"/>
      <c r="R485" s="236"/>
      <c r="S485" s="236"/>
      <c r="T485" s="237"/>
      <c r="AT485" s="233" t="s">
        <v>171</v>
      </c>
      <c r="AU485" s="233" t="s">
        <v>79</v>
      </c>
      <c r="AV485" s="231" t="s">
        <v>75</v>
      </c>
      <c r="AW485" s="231" t="s">
        <v>34</v>
      </c>
      <c r="AX485" s="231" t="s">
        <v>70</v>
      </c>
      <c r="AY485" s="233" t="s">
        <v>163</v>
      </c>
    </row>
    <row r="486" spans="2:65" s="239" customFormat="1">
      <c r="B486" s="238"/>
      <c r="D486" s="232" t="s">
        <v>171</v>
      </c>
      <c r="E486" s="240" t="s">
        <v>5</v>
      </c>
      <c r="F486" s="241" t="s">
        <v>784</v>
      </c>
      <c r="H486" s="242">
        <v>12.95</v>
      </c>
      <c r="L486" s="238"/>
      <c r="M486" s="337"/>
      <c r="N486" s="338"/>
      <c r="O486" s="338"/>
      <c r="P486" s="338"/>
      <c r="Q486" s="338"/>
      <c r="R486" s="338"/>
      <c r="S486" s="338"/>
      <c r="T486" s="339"/>
      <c r="AT486" s="240" t="s">
        <v>171</v>
      </c>
      <c r="AU486" s="240" t="s">
        <v>79</v>
      </c>
      <c r="AV486" s="239" t="s">
        <v>79</v>
      </c>
      <c r="AW486" s="239" t="s">
        <v>34</v>
      </c>
      <c r="AX486" s="239" t="s">
        <v>70</v>
      </c>
      <c r="AY486" s="240" t="s">
        <v>163</v>
      </c>
    </row>
    <row r="487" spans="2:65" s="231" customFormat="1">
      <c r="B487" s="230"/>
      <c r="D487" s="232" t="s">
        <v>171</v>
      </c>
      <c r="E487" s="233" t="s">
        <v>5</v>
      </c>
      <c r="F487" s="234" t="s">
        <v>785</v>
      </c>
      <c r="H487" s="233" t="s">
        <v>5</v>
      </c>
      <c r="L487" s="230"/>
      <c r="M487" s="235"/>
      <c r="N487" s="236"/>
      <c r="O487" s="236"/>
      <c r="P487" s="236"/>
      <c r="Q487" s="236"/>
      <c r="R487" s="236"/>
      <c r="S487" s="236"/>
      <c r="T487" s="237"/>
      <c r="AT487" s="233" t="s">
        <v>171</v>
      </c>
      <c r="AU487" s="233" t="s">
        <v>79</v>
      </c>
      <c r="AV487" s="231" t="s">
        <v>75</v>
      </c>
      <c r="AW487" s="231" t="s">
        <v>34</v>
      </c>
      <c r="AX487" s="231" t="s">
        <v>70</v>
      </c>
      <c r="AY487" s="233" t="s">
        <v>163</v>
      </c>
    </row>
    <row r="488" spans="2:65" s="239" customFormat="1">
      <c r="B488" s="238"/>
      <c r="D488" s="232" t="s">
        <v>171</v>
      </c>
      <c r="E488" s="240" t="s">
        <v>5</v>
      </c>
      <c r="F488" s="241" t="s">
        <v>786</v>
      </c>
      <c r="H488" s="242">
        <v>1.9</v>
      </c>
      <c r="L488" s="238"/>
      <c r="M488" s="337"/>
      <c r="N488" s="338"/>
      <c r="O488" s="338"/>
      <c r="P488" s="338"/>
      <c r="Q488" s="338"/>
      <c r="R488" s="338"/>
      <c r="S488" s="338"/>
      <c r="T488" s="339"/>
      <c r="AT488" s="240" t="s">
        <v>171</v>
      </c>
      <c r="AU488" s="240" t="s">
        <v>79</v>
      </c>
      <c r="AV488" s="239" t="s">
        <v>79</v>
      </c>
      <c r="AW488" s="239" t="s">
        <v>34</v>
      </c>
      <c r="AX488" s="239" t="s">
        <v>70</v>
      </c>
      <c r="AY488" s="240" t="s">
        <v>163</v>
      </c>
    </row>
    <row r="489" spans="2:65" s="341" customFormat="1">
      <c r="B489" s="340"/>
      <c r="D489" s="232" t="s">
        <v>171</v>
      </c>
      <c r="E489" s="342" t="s">
        <v>5</v>
      </c>
      <c r="F489" s="343" t="s">
        <v>194</v>
      </c>
      <c r="H489" s="344">
        <v>14.85</v>
      </c>
      <c r="L489" s="340"/>
      <c r="M489" s="345"/>
      <c r="N489" s="346"/>
      <c r="O489" s="346"/>
      <c r="P489" s="346"/>
      <c r="Q489" s="346"/>
      <c r="R489" s="346"/>
      <c r="S489" s="346"/>
      <c r="T489" s="347"/>
      <c r="AT489" s="342" t="s">
        <v>171</v>
      </c>
      <c r="AU489" s="342" t="s">
        <v>79</v>
      </c>
      <c r="AV489" s="341" t="s">
        <v>85</v>
      </c>
      <c r="AW489" s="341" t="s">
        <v>34</v>
      </c>
      <c r="AX489" s="341" t="s">
        <v>75</v>
      </c>
      <c r="AY489" s="342" t="s">
        <v>163</v>
      </c>
    </row>
    <row r="490" spans="2:65" s="116" customFormat="1" ht="25.5" customHeight="1">
      <c r="B490" s="117"/>
      <c r="C490" s="217" t="s">
        <v>787</v>
      </c>
      <c r="D490" s="217" t="s">
        <v>165</v>
      </c>
      <c r="E490" s="218" t="s">
        <v>788</v>
      </c>
      <c r="F490" s="219" t="s">
        <v>789</v>
      </c>
      <c r="G490" s="220" t="s">
        <v>372</v>
      </c>
      <c r="H490" s="221">
        <v>92</v>
      </c>
      <c r="I490" s="7"/>
      <c r="J490" s="222">
        <f>ROUND(I490*H490,2)</f>
        <v>0</v>
      </c>
      <c r="K490" s="219" t="s">
        <v>2443</v>
      </c>
      <c r="L490" s="117"/>
      <c r="M490" s="223" t="s">
        <v>5</v>
      </c>
      <c r="N490" s="224" t="s">
        <v>41</v>
      </c>
      <c r="O490" s="118"/>
      <c r="P490" s="200">
        <f>O490*H490</f>
        <v>0</v>
      </c>
      <c r="Q490" s="200">
        <v>0</v>
      </c>
      <c r="R490" s="200">
        <f>Q490*H490</f>
        <v>0</v>
      </c>
      <c r="S490" s="200">
        <v>9.9000000000000005E-2</v>
      </c>
      <c r="T490" s="201">
        <f>S490*H490</f>
        <v>9.1080000000000005</v>
      </c>
      <c r="AR490" s="104" t="s">
        <v>85</v>
      </c>
      <c r="AT490" s="104" t="s">
        <v>165</v>
      </c>
      <c r="AU490" s="104" t="s">
        <v>79</v>
      </c>
      <c r="AY490" s="104" t="s">
        <v>163</v>
      </c>
      <c r="BE490" s="202">
        <f>IF(N490="základní",J490,0)</f>
        <v>0</v>
      </c>
      <c r="BF490" s="202">
        <f>IF(N490="snížená",J490,0)</f>
        <v>0</v>
      </c>
      <c r="BG490" s="202">
        <f>IF(N490="zákl. přenesená",J490,0)</f>
        <v>0</v>
      </c>
      <c r="BH490" s="202">
        <f>IF(N490="sníž. přenesená",J490,0)</f>
        <v>0</v>
      </c>
      <c r="BI490" s="202">
        <f>IF(N490="nulová",J490,0)</f>
        <v>0</v>
      </c>
      <c r="BJ490" s="104" t="s">
        <v>75</v>
      </c>
      <c r="BK490" s="202">
        <f>ROUND(I490*H490,2)</f>
        <v>0</v>
      </c>
      <c r="BL490" s="104" t="s">
        <v>85</v>
      </c>
      <c r="BM490" s="104" t="s">
        <v>790</v>
      </c>
    </row>
    <row r="491" spans="2:65" s="231" customFormat="1">
      <c r="B491" s="230"/>
      <c r="D491" s="232" t="s">
        <v>171</v>
      </c>
      <c r="E491" s="233" t="s">
        <v>5</v>
      </c>
      <c r="F491" s="234" t="s">
        <v>791</v>
      </c>
      <c r="H491" s="233" t="s">
        <v>5</v>
      </c>
      <c r="L491" s="230"/>
      <c r="M491" s="235"/>
      <c r="N491" s="236"/>
      <c r="O491" s="236"/>
      <c r="P491" s="236"/>
      <c r="Q491" s="236"/>
      <c r="R491" s="236"/>
      <c r="S491" s="236"/>
      <c r="T491" s="237"/>
      <c r="AT491" s="233" t="s">
        <v>171</v>
      </c>
      <c r="AU491" s="233" t="s">
        <v>79</v>
      </c>
      <c r="AV491" s="231" t="s">
        <v>75</v>
      </c>
      <c r="AW491" s="231" t="s">
        <v>34</v>
      </c>
      <c r="AX491" s="231" t="s">
        <v>70</v>
      </c>
      <c r="AY491" s="233" t="s">
        <v>163</v>
      </c>
    </row>
    <row r="492" spans="2:65" s="239" customFormat="1">
      <c r="B492" s="238"/>
      <c r="D492" s="232" t="s">
        <v>171</v>
      </c>
      <c r="E492" s="240" t="s">
        <v>5</v>
      </c>
      <c r="F492" s="241" t="s">
        <v>707</v>
      </c>
      <c r="H492" s="242">
        <v>92</v>
      </c>
      <c r="L492" s="238"/>
      <c r="M492" s="337"/>
      <c r="N492" s="338"/>
      <c r="O492" s="338"/>
      <c r="P492" s="338"/>
      <c r="Q492" s="338"/>
      <c r="R492" s="338"/>
      <c r="S492" s="338"/>
      <c r="T492" s="339"/>
      <c r="AT492" s="240" t="s">
        <v>171</v>
      </c>
      <c r="AU492" s="240" t="s">
        <v>79</v>
      </c>
      <c r="AV492" s="239" t="s">
        <v>79</v>
      </c>
      <c r="AW492" s="239" t="s">
        <v>34</v>
      </c>
      <c r="AX492" s="239" t="s">
        <v>75</v>
      </c>
      <c r="AY492" s="240" t="s">
        <v>163</v>
      </c>
    </row>
    <row r="493" spans="2:65" s="116" customFormat="1" ht="16.5" customHeight="1">
      <c r="B493" s="117"/>
      <c r="C493" s="217" t="s">
        <v>792</v>
      </c>
      <c r="D493" s="217" t="s">
        <v>165</v>
      </c>
      <c r="E493" s="218" t="s">
        <v>793</v>
      </c>
      <c r="F493" s="219" t="s">
        <v>794</v>
      </c>
      <c r="G493" s="220" t="s">
        <v>288</v>
      </c>
      <c r="H493" s="221">
        <v>3</v>
      </c>
      <c r="I493" s="7"/>
      <c r="J493" s="222">
        <f>ROUND(I493*H493,2)</f>
        <v>0</v>
      </c>
      <c r="K493" s="219" t="s">
        <v>169</v>
      </c>
      <c r="L493" s="117"/>
      <c r="M493" s="223" t="s">
        <v>5</v>
      </c>
      <c r="N493" s="224" t="s">
        <v>41</v>
      </c>
      <c r="O493" s="118"/>
      <c r="P493" s="200">
        <f>O493*H493</f>
        <v>0</v>
      </c>
      <c r="Q493" s="200">
        <v>0</v>
      </c>
      <c r="R493" s="200">
        <f>Q493*H493</f>
        <v>0</v>
      </c>
      <c r="S493" s="200">
        <v>4.4999999999999998E-2</v>
      </c>
      <c r="T493" s="201">
        <f>S493*H493</f>
        <v>0.13500000000000001</v>
      </c>
      <c r="AR493" s="104" t="s">
        <v>85</v>
      </c>
      <c r="AT493" s="104" t="s">
        <v>165</v>
      </c>
      <c r="AU493" s="104" t="s">
        <v>79</v>
      </c>
      <c r="AY493" s="104" t="s">
        <v>163</v>
      </c>
      <c r="BE493" s="202">
        <f>IF(N493="základní",J493,0)</f>
        <v>0</v>
      </c>
      <c r="BF493" s="202">
        <f>IF(N493="snížená",J493,0)</f>
        <v>0</v>
      </c>
      <c r="BG493" s="202">
        <f>IF(N493="zákl. přenesená",J493,0)</f>
        <v>0</v>
      </c>
      <c r="BH493" s="202">
        <f>IF(N493="sníž. přenesená",J493,0)</f>
        <v>0</v>
      </c>
      <c r="BI493" s="202">
        <f>IF(N493="nulová",J493,0)</f>
        <v>0</v>
      </c>
      <c r="BJ493" s="104" t="s">
        <v>75</v>
      </c>
      <c r="BK493" s="202">
        <f>ROUND(I493*H493,2)</f>
        <v>0</v>
      </c>
      <c r="BL493" s="104" t="s">
        <v>85</v>
      </c>
      <c r="BM493" s="104" t="s">
        <v>795</v>
      </c>
    </row>
    <row r="494" spans="2:65" s="231" customFormat="1">
      <c r="B494" s="230"/>
      <c r="D494" s="232" t="s">
        <v>171</v>
      </c>
      <c r="E494" s="233" t="s">
        <v>5</v>
      </c>
      <c r="F494" s="234" t="s">
        <v>796</v>
      </c>
      <c r="H494" s="233" t="s">
        <v>5</v>
      </c>
      <c r="L494" s="230"/>
      <c r="M494" s="235"/>
      <c r="N494" s="236"/>
      <c r="O494" s="236"/>
      <c r="P494" s="236"/>
      <c r="Q494" s="236"/>
      <c r="R494" s="236"/>
      <c r="S494" s="236"/>
      <c r="T494" s="237"/>
      <c r="AT494" s="233" t="s">
        <v>171</v>
      </c>
      <c r="AU494" s="233" t="s">
        <v>79</v>
      </c>
      <c r="AV494" s="231" t="s">
        <v>75</v>
      </c>
      <c r="AW494" s="231" t="s">
        <v>34</v>
      </c>
      <c r="AX494" s="231" t="s">
        <v>70</v>
      </c>
      <c r="AY494" s="233" t="s">
        <v>163</v>
      </c>
    </row>
    <row r="495" spans="2:65" s="239" customFormat="1">
      <c r="B495" s="238"/>
      <c r="D495" s="232" t="s">
        <v>171</v>
      </c>
      <c r="E495" s="240" t="s">
        <v>5</v>
      </c>
      <c r="F495" s="241" t="s">
        <v>82</v>
      </c>
      <c r="H495" s="242">
        <v>3</v>
      </c>
      <c r="L495" s="238"/>
      <c r="M495" s="337"/>
      <c r="N495" s="338"/>
      <c r="O495" s="338"/>
      <c r="P495" s="338"/>
      <c r="Q495" s="338"/>
      <c r="R495" s="338"/>
      <c r="S495" s="338"/>
      <c r="T495" s="339"/>
      <c r="AT495" s="240" t="s">
        <v>171</v>
      </c>
      <c r="AU495" s="240" t="s">
        <v>79</v>
      </c>
      <c r="AV495" s="239" t="s">
        <v>79</v>
      </c>
      <c r="AW495" s="239" t="s">
        <v>34</v>
      </c>
      <c r="AX495" s="239" t="s">
        <v>75</v>
      </c>
      <c r="AY495" s="240" t="s">
        <v>163</v>
      </c>
    </row>
    <row r="496" spans="2:65" s="116" customFormat="1" ht="16.5" customHeight="1">
      <c r="B496" s="117"/>
      <c r="C496" s="217" t="s">
        <v>797</v>
      </c>
      <c r="D496" s="217" t="s">
        <v>165</v>
      </c>
      <c r="E496" s="218" t="s">
        <v>798</v>
      </c>
      <c r="F496" s="219" t="s">
        <v>799</v>
      </c>
      <c r="G496" s="220" t="s">
        <v>372</v>
      </c>
      <c r="H496" s="221">
        <v>0.52</v>
      </c>
      <c r="I496" s="7"/>
      <c r="J496" s="222">
        <f>ROUND(I496*H496,2)</f>
        <v>0</v>
      </c>
      <c r="K496" s="219" t="s">
        <v>169</v>
      </c>
      <c r="L496" s="117"/>
      <c r="M496" s="223" t="s">
        <v>5</v>
      </c>
      <c r="N496" s="224" t="s">
        <v>41</v>
      </c>
      <c r="O496" s="118"/>
      <c r="P496" s="200">
        <f>O496*H496</f>
        <v>0</v>
      </c>
      <c r="Q496" s="200">
        <v>1.07E-3</v>
      </c>
      <c r="R496" s="200">
        <f>Q496*H496</f>
        <v>5.5639999999999997E-4</v>
      </c>
      <c r="S496" s="200">
        <v>4.4999999999999998E-2</v>
      </c>
      <c r="T496" s="201">
        <f>S496*H496</f>
        <v>2.3400000000000001E-2</v>
      </c>
      <c r="AR496" s="104" t="s">
        <v>85</v>
      </c>
      <c r="AT496" s="104" t="s">
        <v>165</v>
      </c>
      <c r="AU496" s="104" t="s">
        <v>79</v>
      </c>
      <c r="AY496" s="104" t="s">
        <v>163</v>
      </c>
      <c r="BE496" s="202">
        <f>IF(N496="základní",J496,0)</f>
        <v>0</v>
      </c>
      <c r="BF496" s="202">
        <f>IF(N496="snížená",J496,0)</f>
        <v>0</v>
      </c>
      <c r="BG496" s="202">
        <f>IF(N496="zákl. přenesená",J496,0)</f>
        <v>0</v>
      </c>
      <c r="BH496" s="202">
        <f>IF(N496="sníž. přenesená",J496,0)</f>
        <v>0</v>
      </c>
      <c r="BI496" s="202">
        <f>IF(N496="nulová",J496,0)</f>
        <v>0</v>
      </c>
      <c r="BJ496" s="104" t="s">
        <v>75</v>
      </c>
      <c r="BK496" s="202">
        <f>ROUND(I496*H496,2)</f>
        <v>0</v>
      </c>
      <c r="BL496" s="104" t="s">
        <v>85</v>
      </c>
      <c r="BM496" s="104" t="s">
        <v>800</v>
      </c>
    </row>
    <row r="497" spans="2:65" s="231" customFormat="1">
      <c r="B497" s="230"/>
      <c r="D497" s="232" t="s">
        <v>171</v>
      </c>
      <c r="E497" s="233" t="s">
        <v>5</v>
      </c>
      <c r="F497" s="234" t="s">
        <v>801</v>
      </c>
      <c r="H497" s="233" t="s">
        <v>5</v>
      </c>
      <c r="L497" s="230"/>
      <c r="M497" s="235"/>
      <c r="N497" s="236"/>
      <c r="O497" s="236"/>
      <c r="P497" s="236"/>
      <c r="Q497" s="236"/>
      <c r="R497" s="236"/>
      <c r="S497" s="236"/>
      <c r="T497" s="237"/>
      <c r="AT497" s="233" t="s">
        <v>171</v>
      </c>
      <c r="AU497" s="233" t="s">
        <v>79</v>
      </c>
      <c r="AV497" s="231" t="s">
        <v>75</v>
      </c>
      <c r="AW497" s="231" t="s">
        <v>34</v>
      </c>
      <c r="AX497" s="231" t="s">
        <v>70</v>
      </c>
      <c r="AY497" s="233" t="s">
        <v>163</v>
      </c>
    </row>
    <row r="498" spans="2:65" s="239" customFormat="1">
      <c r="B498" s="238"/>
      <c r="D498" s="232" t="s">
        <v>171</v>
      </c>
      <c r="E498" s="240" t="s">
        <v>5</v>
      </c>
      <c r="F498" s="241" t="s">
        <v>802</v>
      </c>
      <c r="H498" s="242">
        <v>0.52</v>
      </c>
      <c r="L498" s="238"/>
      <c r="M498" s="337"/>
      <c r="N498" s="338"/>
      <c r="O498" s="338"/>
      <c r="P498" s="338"/>
      <c r="Q498" s="338"/>
      <c r="R498" s="338"/>
      <c r="S498" s="338"/>
      <c r="T498" s="339"/>
      <c r="AT498" s="240" t="s">
        <v>171</v>
      </c>
      <c r="AU498" s="240" t="s">
        <v>79</v>
      </c>
      <c r="AV498" s="239" t="s">
        <v>79</v>
      </c>
      <c r="AW498" s="239" t="s">
        <v>34</v>
      </c>
      <c r="AX498" s="239" t="s">
        <v>75</v>
      </c>
      <c r="AY498" s="240" t="s">
        <v>163</v>
      </c>
    </row>
    <row r="499" spans="2:65" s="116" customFormat="1" ht="16.5" customHeight="1">
      <c r="B499" s="117"/>
      <c r="C499" s="217" t="s">
        <v>803</v>
      </c>
      <c r="D499" s="217" t="s">
        <v>165</v>
      </c>
      <c r="E499" s="218" t="s">
        <v>804</v>
      </c>
      <c r="F499" s="219" t="s">
        <v>805</v>
      </c>
      <c r="G499" s="220" t="s">
        <v>372</v>
      </c>
      <c r="H499" s="221">
        <v>0.63</v>
      </c>
      <c r="I499" s="7"/>
      <c r="J499" s="222">
        <f>ROUND(I499*H499,2)</f>
        <v>0</v>
      </c>
      <c r="K499" s="219" t="s">
        <v>169</v>
      </c>
      <c r="L499" s="117"/>
      <c r="M499" s="223" t="s">
        <v>5</v>
      </c>
      <c r="N499" s="224" t="s">
        <v>41</v>
      </c>
      <c r="O499" s="118"/>
      <c r="P499" s="200">
        <f>O499*H499</f>
        <v>0</v>
      </c>
      <c r="Q499" s="200">
        <v>2.82E-3</v>
      </c>
      <c r="R499" s="200">
        <f>Q499*H499</f>
        <v>1.7765999999999999E-3</v>
      </c>
      <c r="S499" s="200">
        <v>0.10100000000000001</v>
      </c>
      <c r="T499" s="201">
        <f>S499*H499</f>
        <v>6.3630000000000006E-2</v>
      </c>
      <c r="AR499" s="104" t="s">
        <v>85</v>
      </c>
      <c r="AT499" s="104" t="s">
        <v>165</v>
      </c>
      <c r="AU499" s="104" t="s">
        <v>79</v>
      </c>
      <c r="AY499" s="104" t="s">
        <v>163</v>
      </c>
      <c r="BE499" s="202">
        <f>IF(N499="základní",J499,0)</f>
        <v>0</v>
      </c>
      <c r="BF499" s="202">
        <f>IF(N499="snížená",J499,0)</f>
        <v>0</v>
      </c>
      <c r="BG499" s="202">
        <f>IF(N499="zákl. přenesená",J499,0)</f>
        <v>0</v>
      </c>
      <c r="BH499" s="202">
        <f>IF(N499="sníž. přenesená",J499,0)</f>
        <v>0</v>
      </c>
      <c r="BI499" s="202">
        <f>IF(N499="nulová",J499,0)</f>
        <v>0</v>
      </c>
      <c r="BJ499" s="104" t="s">
        <v>75</v>
      </c>
      <c r="BK499" s="202">
        <f>ROUND(I499*H499,2)</f>
        <v>0</v>
      </c>
      <c r="BL499" s="104" t="s">
        <v>85</v>
      </c>
      <c r="BM499" s="104" t="s">
        <v>806</v>
      </c>
    </row>
    <row r="500" spans="2:65" s="231" customFormat="1">
      <c r="B500" s="230"/>
      <c r="D500" s="232" t="s">
        <v>171</v>
      </c>
      <c r="E500" s="233" t="s">
        <v>5</v>
      </c>
      <c r="F500" s="234" t="s">
        <v>801</v>
      </c>
      <c r="H500" s="233" t="s">
        <v>5</v>
      </c>
      <c r="L500" s="230"/>
      <c r="M500" s="235"/>
      <c r="N500" s="236"/>
      <c r="O500" s="236"/>
      <c r="P500" s="236"/>
      <c r="Q500" s="236"/>
      <c r="R500" s="236"/>
      <c r="S500" s="236"/>
      <c r="T500" s="237"/>
      <c r="AT500" s="233" t="s">
        <v>171</v>
      </c>
      <c r="AU500" s="233" t="s">
        <v>79</v>
      </c>
      <c r="AV500" s="231" t="s">
        <v>75</v>
      </c>
      <c r="AW500" s="231" t="s">
        <v>34</v>
      </c>
      <c r="AX500" s="231" t="s">
        <v>70</v>
      </c>
      <c r="AY500" s="233" t="s">
        <v>163</v>
      </c>
    </row>
    <row r="501" spans="2:65" s="239" customFormat="1">
      <c r="B501" s="238"/>
      <c r="D501" s="232" t="s">
        <v>171</v>
      </c>
      <c r="E501" s="240" t="s">
        <v>5</v>
      </c>
      <c r="F501" s="241" t="s">
        <v>807</v>
      </c>
      <c r="H501" s="242">
        <v>0.63</v>
      </c>
      <c r="L501" s="238"/>
      <c r="M501" s="337"/>
      <c r="N501" s="338"/>
      <c r="O501" s="338"/>
      <c r="P501" s="338"/>
      <c r="Q501" s="338"/>
      <c r="R501" s="338"/>
      <c r="S501" s="338"/>
      <c r="T501" s="339"/>
      <c r="AT501" s="240" t="s">
        <v>171</v>
      </c>
      <c r="AU501" s="240" t="s">
        <v>79</v>
      </c>
      <c r="AV501" s="239" t="s">
        <v>79</v>
      </c>
      <c r="AW501" s="239" t="s">
        <v>34</v>
      </c>
      <c r="AX501" s="239" t="s">
        <v>75</v>
      </c>
      <c r="AY501" s="240" t="s">
        <v>163</v>
      </c>
    </row>
    <row r="502" spans="2:65" s="116" customFormat="1" ht="16.5" customHeight="1">
      <c r="B502" s="117"/>
      <c r="C502" s="217" t="s">
        <v>808</v>
      </c>
      <c r="D502" s="217" t="s">
        <v>165</v>
      </c>
      <c r="E502" s="218" t="s">
        <v>809</v>
      </c>
      <c r="F502" s="219" t="s">
        <v>810</v>
      </c>
      <c r="G502" s="220" t="s">
        <v>372</v>
      </c>
      <c r="H502" s="221">
        <v>0.15</v>
      </c>
      <c r="I502" s="7"/>
      <c r="J502" s="222">
        <f>ROUND(I502*H502,2)</f>
        <v>0</v>
      </c>
      <c r="K502" s="219" t="s">
        <v>169</v>
      </c>
      <c r="L502" s="117"/>
      <c r="M502" s="223" t="s">
        <v>5</v>
      </c>
      <c r="N502" s="224" t="s">
        <v>41</v>
      </c>
      <c r="O502" s="118"/>
      <c r="P502" s="200">
        <f>O502*H502</f>
        <v>0</v>
      </c>
      <c r="Q502" s="200">
        <v>3.3400000000000001E-3</v>
      </c>
      <c r="R502" s="200">
        <f>Q502*H502</f>
        <v>5.0100000000000003E-4</v>
      </c>
      <c r="S502" s="200">
        <v>0.159</v>
      </c>
      <c r="T502" s="201">
        <f>S502*H502</f>
        <v>2.385E-2</v>
      </c>
      <c r="AR502" s="104" t="s">
        <v>85</v>
      </c>
      <c r="AT502" s="104" t="s">
        <v>165</v>
      </c>
      <c r="AU502" s="104" t="s">
        <v>79</v>
      </c>
      <c r="AY502" s="104" t="s">
        <v>163</v>
      </c>
      <c r="BE502" s="202">
        <f>IF(N502="základní",J502,0)</f>
        <v>0</v>
      </c>
      <c r="BF502" s="202">
        <f>IF(N502="snížená",J502,0)</f>
        <v>0</v>
      </c>
      <c r="BG502" s="202">
        <f>IF(N502="zákl. přenesená",J502,0)</f>
        <v>0</v>
      </c>
      <c r="BH502" s="202">
        <f>IF(N502="sníž. přenesená",J502,0)</f>
        <v>0</v>
      </c>
      <c r="BI502" s="202">
        <f>IF(N502="nulová",J502,0)</f>
        <v>0</v>
      </c>
      <c r="BJ502" s="104" t="s">
        <v>75</v>
      </c>
      <c r="BK502" s="202">
        <f>ROUND(I502*H502,2)</f>
        <v>0</v>
      </c>
      <c r="BL502" s="104" t="s">
        <v>85</v>
      </c>
      <c r="BM502" s="104" t="s">
        <v>811</v>
      </c>
    </row>
    <row r="503" spans="2:65" s="231" customFormat="1">
      <c r="B503" s="230"/>
      <c r="D503" s="232" t="s">
        <v>171</v>
      </c>
      <c r="E503" s="233" t="s">
        <v>5</v>
      </c>
      <c r="F503" s="234" t="s">
        <v>812</v>
      </c>
      <c r="H503" s="233" t="s">
        <v>5</v>
      </c>
      <c r="L503" s="230"/>
      <c r="M503" s="235"/>
      <c r="N503" s="236"/>
      <c r="O503" s="236"/>
      <c r="P503" s="236"/>
      <c r="Q503" s="236"/>
      <c r="R503" s="236"/>
      <c r="S503" s="236"/>
      <c r="T503" s="237"/>
      <c r="AT503" s="233" t="s">
        <v>171</v>
      </c>
      <c r="AU503" s="233" t="s">
        <v>79</v>
      </c>
      <c r="AV503" s="231" t="s">
        <v>75</v>
      </c>
      <c r="AW503" s="231" t="s">
        <v>34</v>
      </c>
      <c r="AX503" s="231" t="s">
        <v>70</v>
      </c>
      <c r="AY503" s="233" t="s">
        <v>163</v>
      </c>
    </row>
    <row r="504" spans="2:65" s="239" customFormat="1">
      <c r="B504" s="238"/>
      <c r="D504" s="232" t="s">
        <v>171</v>
      </c>
      <c r="E504" s="240" t="s">
        <v>5</v>
      </c>
      <c r="F504" s="241" t="s">
        <v>813</v>
      </c>
      <c r="H504" s="242">
        <v>0.15</v>
      </c>
      <c r="L504" s="238"/>
      <c r="M504" s="337"/>
      <c r="N504" s="338"/>
      <c r="O504" s="338"/>
      <c r="P504" s="338"/>
      <c r="Q504" s="338"/>
      <c r="R504" s="338"/>
      <c r="S504" s="338"/>
      <c r="T504" s="339"/>
      <c r="AT504" s="240" t="s">
        <v>171</v>
      </c>
      <c r="AU504" s="240" t="s">
        <v>79</v>
      </c>
      <c r="AV504" s="239" t="s">
        <v>79</v>
      </c>
      <c r="AW504" s="239" t="s">
        <v>34</v>
      </c>
      <c r="AX504" s="239" t="s">
        <v>75</v>
      </c>
      <c r="AY504" s="240" t="s">
        <v>163</v>
      </c>
    </row>
    <row r="505" spans="2:65" s="116" customFormat="1" ht="16.5" customHeight="1">
      <c r="B505" s="117"/>
      <c r="C505" s="217" t="s">
        <v>814</v>
      </c>
      <c r="D505" s="217" t="s">
        <v>165</v>
      </c>
      <c r="E505" s="218" t="s">
        <v>815</v>
      </c>
      <c r="F505" s="219" t="s">
        <v>816</v>
      </c>
      <c r="G505" s="220" t="s">
        <v>372</v>
      </c>
      <c r="H505" s="221">
        <v>0.1</v>
      </c>
      <c r="I505" s="7"/>
      <c r="J505" s="222">
        <f>ROUND(I505*H505,2)</f>
        <v>0</v>
      </c>
      <c r="K505" s="219" t="s">
        <v>169</v>
      </c>
      <c r="L505" s="117"/>
      <c r="M505" s="223" t="s">
        <v>5</v>
      </c>
      <c r="N505" s="224" t="s">
        <v>41</v>
      </c>
      <c r="O505" s="118"/>
      <c r="P505" s="200">
        <f>O505*H505</f>
        <v>0</v>
      </c>
      <c r="Q505" s="200">
        <v>4.1700000000000001E-3</v>
      </c>
      <c r="R505" s="200">
        <f>Q505*H505</f>
        <v>4.1700000000000005E-4</v>
      </c>
      <c r="S505" s="200">
        <v>0.28299999999999997</v>
      </c>
      <c r="T505" s="201">
        <f>S505*H505</f>
        <v>2.8299999999999999E-2</v>
      </c>
      <c r="AR505" s="104" t="s">
        <v>85</v>
      </c>
      <c r="AT505" s="104" t="s">
        <v>165</v>
      </c>
      <c r="AU505" s="104" t="s">
        <v>79</v>
      </c>
      <c r="AY505" s="104" t="s">
        <v>163</v>
      </c>
      <c r="BE505" s="202">
        <f>IF(N505="základní",J505,0)</f>
        <v>0</v>
      </c>
      <c r="BF505" s="202">
        <f>IF(N505="snížená",J505,0)</f>
        <v>0</v>
      </c>
      <c r="BG505" s="202">
        <f>IF(N505="zákl. přenesená",J505,0)</f>
        <v>0</v>
      </c>
      <c r="BH505" s="202">
        <f>IF(N505="sníž. přenesená",J505,0)</f>
        <v>0</v>
      </c>
      <c r="BI505" s="202">
        <f>IF(N505="nulová",J505,0)</f>
        <v>0</v>
      </c>
      <c r="BJ505" s="104" t="s">
        <v>75</v>
      </c>
      <c r="BK505" s="202">
        <f>ROUND(I505*H505,2)</f>
        <v>0</v>
      </c>
      <c r="BL505" s="104" t="s">
        <v>85</v>
      </c>
      <c r="BM505" s="104" t="s">
        <v>817</v>
      </c>
    </row>
    <row r="506" spans="2:65" s="231" customFormat="1">
      <c r="B506" s="230"/>
      <c r="D506" s="232" t="s">
        <v>171</v>
      </c>
      <c r="E506" s="233" t="s">
        <v>5</v>
      </c>
      <c r="F506" s="234" t="s">
        <v>801</v>
      </c>
      <c r="H506" s="233" t="s">
        <v>5</v>
      </c>
      <c r="L506" s="230"/>
      <c r="M506" s="235"/>
      <c r="N506" s="236"/>
      <c r="O506" s="236"/>
      <c r="P506" s="236"/>
      <c r="Q506" s="236"/>
      <c r="R506" s="236"/>
      <c r="S506" s="236"/>
      <c r="T506" s="237"/>
      <c r="AT506" s="233" t="s">
        <v>171</v>
      </c>
      <c r="AU506" s="233" t="s">
        <v>79</v>
      </c>
      <c r="AV506" s="231" t="s">
        <v>75</v>
      </c>
      <c r="AW506" s="231" t="s">
        <v>34</v>
      </c>
      <c r="AX506" s="231" t="s">
        <v>70</v>
      </c>
      <c r="AY506" s="233" t="s">
        <v>163</v>
      </c>
    </row>
    <row r="507" spans="2:65" s="239" customFormat="1">
      <c r="B507" s="238"/>
      <c r="D507" s="232" t="s">
        <v>171</v>
      </c>
      <c r="E507" s="240" t="s">
        <v>5</v>
      </c>
      <c r="F507" s="241" t="s">
        <v>818</v>
      </c>
      <c r="H507" s="242">
        <v>0.1</v>
      </c>
      <c r="L507" s="238"/>
      <c r="M507" s="337"/>
      <c r="N507" s="338"/>
      <c r="O507" s="338"/>
      <c r="P507" s="338"/>
      <c r="Q507" s="338"/>
      <c r="R507" s="338"/>
      <c r="S507" s="338"/>
      <c r="T507" s="339"/>
      <c r="AT507" s="240" t="s">
        <v>171</v>
      </c>
      <c r="AU507" s="240" t="s">
        <v>79</v>
      </c>
      <c r="AV507" s="239" t="s">
        <v>79</v>
      </c>
      <c r="AW507" s="239" t="s">
        <v>34</v>
      </c>
      <c r="AX507" s="239" t="s">
        <v>75</v>
      </c>
      <c r="AY507" s="240" t="s">
        <v>163</v>
      </c>
    </row>
    <row r="508" spans="2:65" s="116" customFormat="1" ht="16.5" customHeight="1">
      <c r="B508" s="117"/>
      <c r="C508" s="217" t="s">
        <v>819</v>
      </c>
      <c r="D508" s="217" t="s">
        <v>165</v>
      </c>
      <c r="E508" s="218" t="s">
        <v>820</v>
      </c>
      <c r="F508" s="219" t="s">
        <v>821</v>
      </c>
      <c r="G508" s="220" t="s">
        <v>372</v>
      </c>
      <c r="H508" s="221">
        <v>0.1</v>
      </c>
      <c r="I508" s="7"/>
      <c r="J508" s="222">
        <f>ROUND(I508*H508,2)</f>
        <v>0</v>
      </c>
      <c r="K508" s="219" t="s">
        <v>169</v>
      </c>
      <c r="L508" s="117"/>
      <c r="M508" s="223" t="s">
        <v>5</v>
      </c>
      <c r="N508" s="224" t="s">
        <v>41</v>
      </c>
      <c r="O508" s="118"/>
      <c r="P508" s="200">
        <f>O508*H508</f>
        <v>0</v>
      </c>
      <c r="Q508" s="200">
        <v>6.7200000000000003E-3</v>
      </c>
      <c r="R508" s="200">
        <f>Q508*H508</f>
        <v>6.7200000000000007E-4</v>
      </c>
      <c r="S508" s="200">
        <v>0.502</v>
      </c>
      <c r="T508" s="201">
        <f>S508*H508</f>
        <v>5.0200000000000002E-2</v>
      </c>
      <c r="AR508" s="104" t="s">
        <v>85</v>
      </c>
      <c r="AT508" s="104" t="s">
        <v>165</v>
      </c>
      <c r="AU508" s="104" t="s">
        <v>79</v>
      </c>
      <c r="AY508" s="104" t="s">
        <v>163</v>
      </c>
      <c r="BE508" s="202">
        <f>IF(N508="základní",J508,0)</f>
        <v>0</v>
      </c>
      <c r="BF508" s="202">
        <f>IF(N508="snížená",J508,0)</f>
        <v>0</v>
      </c>
      <c r="BG508" s="202">
        <f>IF(N508="zákl. přenesená",J508,0)</f>
        <v>0</v>
      </c>
      <c r="BH508" s="202">
        <f>IF(N508="sníž. přenesená",J508,0)</f>
        <v>0</v>
      </c>
      <c r="BI508" s="202">
        <f>IF(N508="nulová",J508,0)</f>
        <v>0</v>
      </c>
      <c r="BJ508" s="104" t="s">
        <v>75</v>
      </c>
      <c r="BK508" s="202">
        <f>ROUND(I508*H508,2)</f>
        <v>0</v>
      </c>
      <c r="BL508" s="104" t="s">
        <v>85</v>
      </c>
      <c r="BM508" s="104" t="s">
        <v>822</v>
      </c>
    </row>
    <row r="509" spans="2:65" s="231" customFormat="1">
      <c r="B509" s="230"/>
      <c r="D509" s="232" t="s">
        <v>171</v>
      </c>
      <c r="E509" s="233" t="s">
        <v>5</v>
      </c>
      <c r="F509" s="234" t="s">
        <v>801</v>
      </c>
      <c r="H509" s="233" t="s">
        <v>5</v>
      </c>
      <c r="L509" s="230"/>
      <c r="M509" s="235"/>
      <c r="N509" s="236"/>
      <c r="O509" s="236"/>
      <c r="P509" s="236"/>
      <c r="Q509" s="236"/>
      <c r="R509" s="236"/>
      <c r="S509" s="236"/>
      <c r="T509" s="237"/>
      <c r="AT509" s="233" t="s">
        <v>171</v>
      </c>
      <c r="AU509" s="233" t="s">
        <v>79</v>
      </c>
      <c r="AV509" s="231" t="s">
        <v>75</v>
      </c>
      <c r="AW509" s="231" t="s">
        <v>34</v>
      </c>
      <c r="AX509" s="231" t="s">
        <v>70</v>
      </c>
      <c r="AY509" s="233" t="s">
        <v>163</v>
      </c>
    </row>
    <row r="510" spans="2:65" s="239" customFormat="1">
      <c r="B510" s="238"/>
      <c r="D510" s="232" t="s">
        <v>171</v>
      </c>
      <c r="E510" s="240" t="s">
        <v>5</v>
      </c>
      <c r="F510" s="241" t="s">
        <v>818</v>
      </c>
      <c r="H510" s="242">
        <v>0.1</v>
      </c>
      <c r="L510" s="238"/>
      <c r="M510" s="337"/>
      <c r="N510" s="338"/>
      <c r="O510" s="338"/>
      <c r="P510" s="338"/>
      <c r="Q510" s="338"/>
      <c r="R510" s="338"/>
      <c r="S510" s="338"/>
      <c r="T510" s="339"/>
      <c r="AT510" s="240" t="s">
        <v>171</v>
      </c>
      <c r="AU510" s="240" t="s">
        <v>79</v>
      </c>
      <c r="AV510" s="239" t="s">
        <v>79</v>
      </c>
      <c r="AW510" s="239" t="s">
        <v>34</v>
      </c>
      <c r="AX510" s="239" t="s">
        <v>75</v>
      </c>
      <c r="AY510" s="240" t="s">
        <v>163</v>
      </c>
    </row>
    <row r="511" spans="2:65" s="116" customFormat="1" ht="25.5" customHeight="1">
      <c r="B511" s="117"/>
      <c r="C511" s="217" t="s">
        <v>823</v>
      </c>
      <c r="D511" s="217" t="s">
        <v>165</v>
      </c>
      <c r="E511" s="218" t="s">
        <v>824</v>
      </c>
      <c r="F511" s="219" t="s">
        <v>825</v>
      </c>
      <c r="G511" s="220" t="s">
        <v>372</v>
      </c>
      <c r="H511" s="221">
        <v>1.1100000000000001</v>
      </c>
      <c r="I511" s="7"/>
      <c r="J511" s="222">
        <f>ROUND(I511*H511,2)</f>
        <v>0</v>
      </c>
      <c r="K511" s="219" t="s">
        <v>169</v>
      </c>
      <c r="L511" s="117"/>
      <c r="M511" s="223" t="s">
        <v>5</v>
      </c>
      <c r="N511" s="224" t="s">
        <v>41</v>
      </c>
      <c r="O511" s="118"/>
      <c r="P511" s="200">
        <f>O511*H511</f>
        <v>0</v>
      </c>
      <c r="Q511" s="200">
        <v>1.15E-3</v>
      </c>
      <c r="R511" s="200">
        <f>Q511*H511</f>
        <v>1.2765000000000001E-3</v>
      </c>
      <c r="S511" s="200">
        <v>3.1E-2</v>
      </c>
      <c r="T511" s="201">
        <f>S511*H511</f>
        <v>3.4410000000000003E-2</v>
      </c>
      <c r="AR511" s="104" t="s">
        <v>85</v>
      </c>
      <c r="AT511" s="104" t="s">
        <v>165</v>
      </c>
      <c r="AU511" s="104" t="s">
        <v>79</v>
      </c>
      <c r="AY511" s="104" t="s">
        <v>163</v>
      </c>
      <c r="BE511" s="202">
        <f>IF(N511="základní",J511,0)</f>
        <v>0</v>
      </c>
      <c r="BF511" s="202">
        <f>IF(N511="snížená",J511,0)</f>
        <v>0</v>
      </c>
      <c r="BG511" s="202">
        <f>IF(N511="zákl. přenesená",J511,0)</f>
        <v>0</v>
      </c>
      <c r="BH511" s="202">
        <f>IF(N511="sníž. přenesená",J511,0)</f>
        <v>0</v>
      </c>
      <c r="BI511" s="202">
        <f>IF(N511="nulová",J511,0)</f>
        <v>0</v>
      </c>
      <c r="BJ511" s="104" t="s">
        <v>75</v>
      </c>
      <c r="BK511" s="202">
        <f>ROUND(I511*H511,2)</f>
        <v>0</v>
      </c>
      <c r="BL511" s="104" t="s">
        <v>85</v>
      </c>
      <c r="BM511" s="104" t="s">
        <v>826</v>
      </c>
    </row>
    <row r="512" spans="2:65" s="231" customFormat="1">
      <c r="B512" s="230"/>
      <c r="D512" s="232" t="s">
        <v>171</v>
      </c>
      <c r="E512" s="233" t="s">
        <v>5</v>
      </c>
      <c r="F512" s="234" t="s">
        <v>827</v>
      </c>
      <c r="H512" s="233" t="s">
        <v>5</v>
      </c>
      <c r="L512" s="230"/>
      <c r="M512" s="235"/>
      <c r="N512" s="236"/>
      <c r="O512" s="236"/>
      <c r="P512" s="236"/>
      <c r="Q512" s="236"/>
      <c r="R512" s="236"/>
      <c r="S512" s="236"/>
      <c r="T512" s="237"/>
      <c r="AT512" s="233" t="s">
        <v>171</v>
      </c>
      <c r="AU512" s="233" t="s">
        <v>79</v>
      </c>
      <c r="AV512" s="231" t="s">
        <v>75</v>
      </c>
      <c r="AW512" s="231" t="s">
        <v>34</v>
      </c>
      <c r="AX512" s="231" t="s">
        <v>70</v>
      </c>
      <c r="AY512" s="233" t="s">
        <v>163</v>
      </c>
    </row>
    <row r="513" spans="2:65" s="239" customFormat="1">
      <c r="B513" s="238"/>
      <c r="D513" s="232" t="s">
        <v>171</v>
      </c>
      <c r="E513" s="240" t="s">
        <v>5</v>
      </c>
      <c r="F513" s="241" t="s">
        <v>828</v>
      </c>
      <c r="H513" s="242">
        <v>1.1100000000000001</v>
      </c>
      <c r="L513" s="238"/>
      <c r="M513" s="337"/>
      <c r="N513" s="338"/>
      <c r="O513" s="338"/>
      <c r="P513" s="338"/>
      <c r="Q513" s="338"/>
      <c r="R513" s="338"/>
      <c r="S513" s="338"/>
      <c r="T513" s="339"/>
      <c r="AT513" s="240" t="s">
        <v>171</v>
      </c>
      <c r="AU513" s="240" t="s">
        <v>79</v>
      </c>
      <c r="AV513" s="239" t="s">
        <v>79</v>
      </c>
      <c r="AW513" s="239" t="s">
        <v>34</v>
      </c>
      <c r="AX513" s="239" t="s">
        <v>75</v>
      </c>
      <c r="AY513" s="240" t="s">
        <v>163</v>
      </c>
    </row>
    <row r="514" spans="2:65" s="116" customFormat="1" ht="25.5" customHeight="1">
      <c r="B514" s="117"/>
      <c r="C514" s="217" t="s">
        <v>829</v>
      </c>
      <c r="D514" s="217" t="s">
        <v>165</v>
      </c>
      <c r="E514" s="218" t="s">
        <v>830</v>
      </c>
      <c r="F514" s="219" t="s">
        <v>831</v>
      </c>
      <c r="G514" s="220" t="s">
        <v>372</v>
      </c>
      <c r="H514" s="221">
        <v>0.37</v>
      </c>
      <c r="I514" s="7"/>
      <c r="J514" s="222">
        <f>ROUND(I514*H514,2)</f>
        <v>0</v>
      </c>
      <c r="K514" s="219" t="s">
        <v>169</v>
      </c>
      <c r="L514" s="117"/>
      <c r="M514" s="223" t="s">
        <v>5</v>
      </c>
      <c r="N514" s="224" t="s">
        <v>41</v>
      </c>
      <c r="O514" s="118"/>
      <c r="P514" s="200">
        <f>O514*H514</f>
        <v>0</v>
      </c>
      <c r="Q514" s="200">
        <v>3.63E-3</v>
      </c>
      <c r="R514" s="200">
        <f>Q514*H514</f>
        <v>1.3431000000000001E-3</v>
      </c>
      <c r="S514" s="200">
        <v>0.159</v>
      </c>
      <c r="T514" s="201">
        <f>S514*H514</f>
        <v>5.883E-2</v>
      </c>
      <c r="AR514" s="104" t="s">
        <v>85</v>
      </c>
      <c r="AT514" s="104" t="s">
        <v>165</v>
      </c>
      <c r="AU514" s="104" t="s">
        <v>79</v>
      </c>
      <c r="AY514" s="104" t="s">
        <v>163</v>
      </c>
      <c r="BE514" s="202">
        <f>IF(N514="základní",J514,0)</f>
        <v>0</v>
      </c>
      <c r="BF514" s="202">
        <f>IF(N514="snížená",J514,0)</f>
        <v>0</v>
      </c>
      <c r="BG514" s="202">
        <f>IF(N514="zákl. přenesená",J514,0)</f>
        <v>0</v>
      </c>
      <c r="BH514" s="202">
        <f>IF(N514="sníž. přenesená",J514,0)</f>
        <v>0</v>
      </c>
      <c r="BI514" s="202">
        <f>IF(N514="nulová",J514,0)</f>
        <v>0</v>
      </c>
      <c r="BJ514" s="104" t="s">
        <v>75</v>
      </c>
      <c r="BK514" s="202">
        <f>ROUND(I514*H514,2)</f>
        <v>0</v>
      </c>
      <c r="BL514" s="104" t="s">
        <v>85</v>
      </c>
      <c r="BM514" s="104" t="s">
        <v>832</v>
      </c>
    </row>
    <row r="515" spans="2:65" s="231" customFormat="1">
      <c r="B515" s="230"/>
      <c r="D515" s="232" t="s">
        <v>171</v>
      </c>
      <c r="E515" s="233" t="s">
        <v>5</v>
      </c>
      <c r="F515" s="234" t="s">
        <v>827</v>
      </c>
      <c r="H515" s="233" t="s">
        <v>5</v>
      </c>
      <c r="L515" s="230"/>
      <c r="M515" s="235"/>
      <c r="N515" s="236"/>
      <c r="O515" s="236"/>
      <c r="P515" s="236"/>
      <c r="Q515" s="236"/>
      <c r="R515" s="236"/>
      <c r="S515" s="236"/>
      <c r="T515" s="237"/>
      <c r="AT515" s="233" t="s">
        <v>171</v>
      </c>
      <c r="AU515" s="233" t="s">
        <v>79</v>
      </c>
      <c r="AV515" s="231" t="s">
        <v>75</v>
      </c>
      <c r="AW515" s="231" t="s">
        <v>34</v>
      </c>
      <c r="AX515" s="231" t="s">
        <v>70</v>
      </c>
      <c r="AY515" s="233" t="s">
        <v>163</v>
      </c>
    </row>
    <row r="516" spans="2:65" s="239" customFormat="1">
      <c r="B516" s="238"/>
      <c r="D516" s="232" t="s">
        <v>171</v>
      </c>
      <c r="E516" s="240" t="s">
        <v>5</v>
      </c>
      <c r="F516" s="241" t="s">
        <v>833</v>
      </c>
      <c r="H516" s="242">
        <v>0.37</v>
      </c>
      <c r="L516" s="238"/>
      <c r="M516" s="337"/>
      <c r="N516" s="338"/>
      <c r="O516" s="338"/>
      <c r="P516" s="338"/>
      <c r="Q516" s="338"/>
      <c r="R516" s="338"/>
      <c r="S516" s="338"/>
      <c r="T516" s="339"/>
      <c r="AT516" s="240" t="s">
        <v>171</v>
      </c>
      <c r="AU516" s="240" t="s">
        <v>79</v>
      </c>
      <c r="AV516" s="239" t="s">
        <v>79</v>
      </c>
      <c r="AW516" s="239" t="s">
        <v>34</v>
      </c>
      <c r="AX516" s="239" t="s">
        <v>75</v>
      </c>
      <c r="AY516" s="240" t="s">
        <v>163</v>
      </c>
    </row>
    <row r="517" spans="2:65" s="116" customFormat="1" ht="25.5" customHeight="1">
      <c r="B517" s="117"/>
      <c r="C517" s="217" t="s">
        <v>834</v>
      </c>
      <c r="D517" s="217" t="s">
        <v>165</v>
      </c>
      <c r="E517" s="218" t="s">
        <v>835</v>
      </c>
      <c r="F517" s="219" t="s">
        <v>836</v>
      </c>
      <c r="G517" s="220" t="s">
        <v>638</v>
      </c>
      <c r="H517" s="221">
        <v>10</v>
      </c>
      <c r="I517" s="7"/>
      <c r="J517" s="222">
        <f>ROUND(I517*H517,2)</f>
        <v>0</v>
      </c>
      <c r="K517" s="219" t="s">
        <v>2443</v>
      </c>
      <c r="L517" s="117"/>
      <c r="M517" s="223" t="s">
        <v>5</v>
      </c>
      <c r="N517" s="224" t="s">
        <v>41</v>
      </c>
      <c r="O517" s="118"/>
      <c r="P517" s="200">
        <f>O517*H517</f>
        <v>0</v>
      </c>
      <c r="Q517" s="200">
        <v>0</v>
      </c>
      <c r="R517" s="200">
        <f>Q517*H517</f>
        <v>0</v>
      </c>
      <c r="S517" s="200">
        <v>0</v>
      </c>
      <c r="T517" s="201">
        <f>S517*H517</f>
        <v>0</v>
      </c>
      <c r="AR517" s="104" t="s">
        <v>85</v>
      </c>
      <c r="AT517" s="104" t="s">
        <v>165</v>
      </c>
      <c r="AU517" s="104" t="s">
        <v>79</v>
      </c>
      <c r="AY517" s="104" t="s">
        <v>163</v>
      </c>
      <c r="BE517" s="202">
        <f>IF(N517="základní",J517,0)</f>
        <v>0</v>
      </c>
      <c r="BF517" s="202">
        <f>IF(N517="snížená",J517,0)</f>
        <v>0</v>
      </c>
      <c r="BG517" s="202">
        <f>IF(N517="zákl. přenesená",J517,0)</f>
        <v>0</v>
      </c>
      <c r="BH517" s="202">
        <f>IF(N517="sníž. přenesená",J517,0)</f>
        <v>0</v>
      </c>
      <c r="BI517" s="202">
        <f>IF(N517="nulová",J517,0)</f>
        <v>0</v>
      </c>
      <c r="BJ517" s="104" t="s">
        <v>75</v>
      </c>
      <c r="BK517" s="202">
        <f>ROUND(I517*H517,2)</f>
        <v>0</v>
      </c>
      <c r="BL517" s="104" t="s">
        <v>85</v>
      </c>
      <c r="BM517" s="104" t="s">
        <v>837</v>
      </c>
    </row>
    <row r="518" spans="2:65" s="116" customFormat="1" ht="16.5" customHeight="1">
      <c r="B518" s="117"/>
      <c r="C518" s="217" t="s">
        <v>838</v>
      </c>
      <c r="D518" s="217" t="s">
        <v>165</v>
      </c>
      <c r="E518" s="218" t="s">
        <v>839</v>
      </c>
      <c r="F518" s="219" t="s">
        <v>840</v>
      </c>
      <c r="G518" s="220" t="s">
        <v>372</v>
      </c>
      <c r="H518" s="221">
        <v>42.4</v>
      </c>
      <c r="I518" s="7"/>
      <c r="J518" s="222">
        <f>ROUND(I518*H518,2)</f>
        <v>0</v>
      </c>
      <c r="K518" s="219" t="s">
        <v>169</v>
      </c>
      <c r="L518" s="117"/>
      <c r="M518" s="223" t="s">
        <v>5</v>
      </c>
      <c r="N518" s="224" t="s">
        <v>41</v>
      </c>
      <c r="O518" s="118"/>
      <c r="P518" s="200">
        <f>O518*H518</f>
        <v>0</v>
      </c>
      <c r="Q518" s="200">
        <v>0</v>
      </c>
      <c r="R518" s="200">
        <f>Q518*H518</f>
        <v>0</v>
      </c>
      <c r="S518" s="200">
        <v>0</v>
      </c>
      <c r="T518" s="201">
        <f>S518*H518</f>
        <v>0</v>
      </c>
      <c r="AR518" s="104" t="s">
        <v>85</v>
      </c>
      <c r="AT518" s="104" t="s">
        <v>165</v>
      </c>
      <c r="AU518" s="104" t="s">
        <v>79</v>
      </c>
      <c r="AY518" s="104" t="s">
        <v>163</v>
      </c>
      <c r="BE518" s="202">
        <f>IF(N518="základní",J518,0)</f>
        <v>0</v>
      </c>
      <c r="BF518" s="202">
        <f>IF(N518="snížená",J518,0)</f>
        <v>0</v>
      </c>
      <c r="BG518" s="202">
        <f>IF(N518="zákl. přenesená",J518,0)</f>
        <v>0</v>
      </c>
      <c r="BH518" s="202">
        <f>IF(N518="sníž. přenesená",J518,0)</f>
        <v>0</v>
      </c>
      <c r="BI518" s="202">
        <f>IF(N518="nulová",J518,0)</f>
        <v>0</v>
      </c>
      <c r="BJ518" s="104" t="s">
        <v>75</v>
      </c>
      <c r="BK518" s="202">
        <f>ROUND(I518*H518,2)</f>
        <v>0</v>
      </c>
      <c r="BL518" s="104" t="s">
        <v>85</v>
      </c>
      <c r="BM518" s="104" t="s">
        <v>841</v>
      </c>
    </row>
    <row r="519" spans="2:65" s="231" customFormat="1">
      <c r="B519" s="230"/>
      <c r="D519" s="232" t="s">
        <v>171</v>
      </c>
      <c r="E519" s="233" t="s">
        <v>5</v>
      </c>
      <c r="F519" s="234" t="s">
        <v>239</v>
      </c>
      <c r="H519" s="233" t="s">
        <v>5</v>
      </c>
      <c r="L519" s="230"/>
      <c r="M519" s="235"/>
      <c r="N519" s="236"/>
      <c r="O519" s="236"/>
      <c r="P519" s="236"/>
      <c r="Q519" s="236"/>
      <c r="R519" s="236"/>
      <c r="S519" s="236"/>
      <c r="T519" s="237"/>
      <c r="AT519" s="233" t="s">
        <v>171</v>
      </c>
      <c r="AU519" s="233" t="s">
        <v>79</v>
      </c>
      <c r="AV519" s="231" t="s">
        <v>75</v>
      </c>
      <c r="AW519" s="231" t="s">
        <v>34</v>
      </c>
      <c r="AX519" s="231" t="s">
        <v>70</v>
      </c>
      <c r="AY519" s="233" t="s">
        <v>163</v>
      </c>
    </row>
    <row r="520" spans="2:65" s="231" customFormat="1">
      <c r="B520" s="230"/>
      <c r="D520" s="232" t="s">
        <v>171</v>
      </c>
      <c r="E520" s="233" t="s">
        <v>5</v>
      </c>
      <c r="F520" s="234" t="s">
        <v>516</v>
      </c>
      <c r="H520" s="233" t="s">
        <v>5</v>
      </c>
      <c r="L520" s="230"/>
      <c r="M520" s="235"/>
      <c r="N520" s="236"/>
      <c r="O520" s="236"/>
      <c r="P520" s="236"/>
      <c r="Q520" s="236"/>
      <c r="R520" s="236"/>
      <c r="S520" s="236"/>
      <c r="T520" s="237"/>
      <c r="AT520" s="233" t="s">
        <v>171</v>
      </c>
      <c r="AU520" s="233" t="s">
        <v>79</v>
      </c>
      <c r="AV520" s="231" t="s">
        <v>75</v>
      </c>
      <c r="AW520" s="231" t="s">
        <v>34</v>
      </c>
      <c r="AX520" s="231" t="s">
        <v>70</v>
      </c>
      <c r="AY520" s="233" t="s">
        <v>163</v>
      </c>
    </row>
    <row r="521" spans="2:65" s="239" customFormat="1">
      <c r="B521" s="238"/>
      <c r="D521" s="232" t="s">
        <v>171</v>
      </c>
      <c r="E521" s="240" t="s">
        <v>5</v>
      </c>
      <c r="F521" s="241" t="s">
        <v>842</v>
      </c>
      <c r="H521" s="242">
        <v>25.9</v>
      </c>
      <c r="L521" s="238"/>
      <c r="M521" s="337"/>
      <c r="N521" s="338"/>
      <c r="O521" s="338"/>
      <c r="P521" s="338"/>
      <c r="Q521" s="338"/>
      <c r="R521" s="338"/>
      <c r="S521" s="338"/>
      <c r="T521" s="339"/>
      <c r="AT521" s="240" t="s">
        <v>171</v>
      </c>
      <c r="AU521" s="240" t="s">
        <v>79</v>
      </c>
      <c r="AV521" s="239" t="s">
        <v>79</v>
      </c>
      <c r="AW521" s="239" t="s">
        <v>34</v>
      </c>
      <c r="AX521" s="239" t="s">
        <v>70</v>
      </c>
      <c r="AY521" s="240" t="s">
        <v>163</v>
      </c>
    </row>
    <row r="522" spans="2:65" s="231" customFormat="1">
      <c r="B522" s="230"/>
      <c r="D522" s="232" t="s">
        <v>171</v>
      </c>
      <c r="E522" s="233" t="s">
        <v>5</v>
      </c>
      <c r="F522" s="234" t="s">
        <v>750</v>
      </c>
      <c r="H522" s="233" t="s">
        <v>5</v>
      </c>
      <c r="L522" s="230"/>
      <c r="M522" s="235"/>
      <c r="N522" s="236"/>
      <c r="O522" s="236"/>
      <c r="P522" s="236"/>
      <c r="Q522" s="236"/>
      <c r="R522" s="236"/>
      <c r="S522" s="236"/>
      <c r="T522" s="237"/>
      <c r="AT522" s="233" t="s">
        <v>171</v>
      </c>
      <c r="AU522" s="233" t="s">
        <v>79</v>
      </c>
      <c r="AV522" s="231" t="s">
        <v>75</v>
      </c>
      <c r="AW522" s="231" t="s">
        <v>34</v>
      </c>
      <c r="AX522" s="231" t="s">
        <v>70</v>
      </c>
      <c r="AY522" s="233" t="s">
        <v>163</v>
      </c>
    </row>
    <row r="523" spans="2:65" s="239" customFormat="1">
      <c r="B523" s="238"/>
      <c r="D523" s="232" t="s">
        <v>171</v>
      </c>
      <c r="E523" s="240" t="s">
        <v>5</v>
      </c>
      <c r="F523" s="241" t="s">
        <v>843</v>
      </c>
      <c r="H523" s="242">
        <v>12</v>
      </c>
      <c r="L523" s="238"/>
      <c r="M523" s="337"/>
      <c r="N523" s="338"/>
      <c r="O523" s="338"/>
      <c r="P523" s="338"/>
      <c r="Q523" s="338"/>
      <c r="R523" s="338"/>
      <c r="S523" s="338"/>
      <c r="T523" s="339"/>
      <c r="AT523" s="240" t="s">
        <v>171</v>
      </c>
      <c r="AU523" s="240" t="s">
        <v>79</v>
      </c>
      <c r="AV523" s="239" t="s">
        <v>79</v>
      </c>
      <c r="AW523" s="239" t="s">
        <v>34</v>
      </c>
      <c r="AX523" s="239" t="s">
        <v>70</v>
      </c>
      <c r="AY523" s="240" t="s">
        <v>163</v>
      </c>
    </row>
    <row r="524" spans="2:65" s="231" customFormat="1">
      <c r="B524" s="230"/>
      <c r="D524" s="232" t="s">
        <v>171</v>
      </c>
      <c r="E524" s="233" t="s">
        <v>5</v>
      </c>
      <c r="F524" s="234" t="s">
        <v>778</v>
      </c>
      <c r="H524" s="233" t="s">
        <v>5</v>
      </c>
      <c r="L524" s="230"/>
      <c r="M524" s="235"/>
      <c r="N524" s="236"/>
      <c r="O524" s="236"/>
      <c r="P524" s="236"/>
      <c r="Q524" s="236"/>
      <c r="R524" s="236"/>
      <c r="S524" s="236"/>
      <c r="T524" s="237"/>
      <c r="AT524" s="233" t="s">
        <v>171</v>
      </c>
      <c r="AU524" s="233" t="s">
        <v>79</v>
      </c>
      <c r="AV524" s="231" t="s">
        <v>75</v>
      </c>
      <c r="AW524" s="231" t="s">
        <v>34</v>
      </c>
      <c r="AX524" s="231" t="s">
        <v>70</v>
      </c>
      <c r="AY524" s="233" t="s">
        <v>163</v>
      </c>
    </row>
    <row r="525" spans="2:65" s="239" customFormat="1">
      <c r="B525" s="238"/>
      <c r="D525" s="232" t="s">
        <v>171</v>
      </c>
      <c r="E525" s="240" t="s">
        <v>5</v>
      </c>
      <c r="F525" s="241" t="s">
        <v>844</v>
      </c>
      <c r="H525" s="242">
        <v>4.5</v>
      </c>
      <c r="L525" s="238"/>
      <c r="M525" s="337"/>
      <c r="N525" s="338"/>
      <c r="O525" s="338"/>
      <c r="P525" s="338"/>
      <c r="Q525" s="338"/>
      <c r="R525" s="338"/>
      <c r="S525" s="338"/>
      <c r="T525" s="339"/>
      <c r="AT525" s="240" t="s">
        <v>171</v>
      </c>
      <c r="AU525" s="240" t="s">
        <v>79</v>
      </c>
      <c r="AV525" s="239" t="s">
        <v>79</v>
      </c>
      <c r="AW525" s="239" t="s">
        <v>34</v>
      </c>
      <c r="AX525" s="239" t="s">
        <v>70</v>
      </c>
      <c r="AY525" s="240" t="s">
        <v>163</v>
      </c>
    </row>
    <row r="526" spans="2:65" s="341" customFormat="1">
      <c r="B526" s="340"/>
      <c r="D526" s="232" t="s">
        <v>171</v>
      </c>
      <c r="E526" s="342" t="s">
        <v>5</v>
      </c>
      <c r="F526" s="343" t="s">
        <v>194</v>
      </c>
      <c r="H526" s="344">
        <v>42.4</v>
      </c>
      <c r="L526" s="340"/>
      <c r="M526" s="345"/>
      <c r="N526" s="346"/>
      <c r="O526" s="346"/>
      <c r="P526" s="346"/>
      <c r="Q526" s="346"/>
      <c r="R526" s="346"/>
      <c r="S526" s="346"/>
      <c r="T526" s="347"/>
      <c r="AT526" s="342" t="s">
        <v>171</v>
      </c>
      <c r="AU526" s="342" t="s">
        <v>79</v>
      </c>
      <c r="AV526" s="341" t="s">
        <v>85</v>
      </c>
      <c r="AW526" s="341" t="s">
        <v>34</v>
      </c>
      <c r="AX526" s="341" t="s">
        <v>75</v>
      </c>
      <c r="AY526" s="342" t="s">
        <v>163</v>
      </c>
    </row>
    <row r="527" spans="2:65" s="116" customFormat="1" ht="25.5" customHeight="1">
      <c r="B527" s="117"/>
      <c r="C527" s="217" t="s">
        <v>845</v>
      </c>
      <c r="D527" s="217" t="s">
        <v>165</v>
      </c>
      <c r="E527" s="218" t="s">
        <v>846</v>
      </c>
      <c r="F527" s="219" t="s">
        <v>847</v>
      </c>
      <c r="G527" s="220" t="s">
        <v>168</v>
      </c>
      <c r="H527" s="221">
        <v>365.96</v>
      </c>
      <c r="I527" s="7"/>
      <c r="J527" s="222">
        <f>ROUND(I527*H527,2)</f>
        <v>0</v>
      </c>
      <c r="K527" s="219" t="s">
        <v>169</v>
      </c>
      <c r="L527" s="117"/>
      <c r="M527" s="223" t="s">
        <v>5</v>
      </c>
      <c r="N527" s="224" t="s">
        <v>41</v>
      </c>
      <c r="O527" s="118"/>
      <c r="P527" s="200">
        <f>O527*H527</f>
        <v>0</v>
      </c>
      <c r="Q527" s="200">
        <v>0</v>
      </c>
      <c r="R527" s="200">
        <f>Q527*H527</f>
        <v>0</v>
      </c>
      <c r="S527" s="200">
        <v>0.01</v>
      </c>
      <c r="T527" s="201">
        <f>S527*H527</f>
        <v>3.6595999999999997</v>
      </c>
      <c r="AR527" s="104" t="s">
        <v>85</v>
      </c>
      <c r="AT527" s="104" t="s">
        <v>165</v>
      </c>
      <c r="AU527" s="104" t="s">
        <v>79</v>
      </c>
      <c r="AY527" s="104" t="s">
        <v>163</v>
      </c>
      <c r="BE527" s="202">
        <f>IF(N527="základní",J527,0)</f>
        <v>0</v>
      </c>
      <c r="BF527" s="202">
        <f>IF(N527="snížená",J527,0)</f>
        <v>0</v>
      </c>
      <c r="BG527" s="202">
        <f>IF(N527="zákl. přenesená",J527,0)</f>
        <v>0</v>
      </c>
      <c r="BH527" s="202">
        <f>IF(N527="sníž. přenesená",J527,0)</f>
        <v>0</v>
      </c>
      <c r="BI527" s="202">
        <f>IF(N527="nulová",J527,0)</f>
        <v>0</v>
      </c>
      <c r="BJ527" s="104" t="s">
        <v>75</v>
      </c>
      <c r="BK527" s="202">
        <f>ROUND(I527*H527,2)</f>
        <v>0</v>
      </c>
      <c r="BL527" s="104" t="s">
        <v>85</v>
      </c>
      <c r="BM527" s="104" t="s">
        <v>848</v>
      </c>
    </row>
    <row r="528" spans="2:65" s="231" customFormat="1">
      <c r="B528" s="230"/>
      <c r="D528" s="232" t="s">
        <v>171</v>
      </c>
      <c r="E528" s="233" t="s">
        <v>5</v>
      </c>
      <c r="F528" s="234" t="s">
        <v>239</v>
      </c>
      <c r="H528" s="233" t="s">
        <v>5</v>
      </c>
      <c r="L528" s="230"/>
      <c r="M528" s="235"/>
      <c r="N528" s="236"/>
      <c r="O528" s="236"/>
      <c r="P528" s="236"/>
      <c r="Q528" s="236"/>
      <c r="R528" s="236"/>
      <c r="S528" s="236"/>
      <c r="T528" s="237"/>
      <c r="AT528" s="233" t="s">
        <v>171</v>
      </c>
      <c r="AU528" s="233" t="s">
        <v>79</v>
      </c>
      <c r="AV528" s="231" t="s">
        <v>75</v>
      </c>
      <c r="AW528" s="231" t="s">
        <v>34</v>
      </c>
      <c r="AX528" s="231" t="s">
        <v>70</v>
      </c>
      <c r="AY528" s="233" t="s">
        <v>163</v>
      </c>
    </row>
    <row r="529" spans="2:65" s="239" customFormat="1">
      <c r="B529" s="238"/>
      <c r="D529" s="232" t="s">
        <v>171</v>
      </c>
      <c r="E529" s="240" t="s">
        <v>5</v>
      </c>
      <c r="F529" s="241" t="s">
        <v>849</v>
      </c>
      <c r="H529" s="242">
        <v>365.96</v>
      </c>
      <c r="L529" s="238"/>
      <c r="M529" s="337"/>
      <c r="N529" s="338"/>
      <c r="O529" s="338"/>
      <c r="P529" s="338"/>
      <c r="Q529" s="338"/>
      <c r="R529" s="338"/>
      <c r="S529" s="338"/>
      <c r="T529" s="339"/>
      <c r="AT529" s="240" t="s">
        <v>171</v>
      </c>
      <c r="AU529" s="240" t="s">
        <v>79</v>
      </c>
      <c r="AV529" s="239" t="s">
        <v>79</v>
      </c>
      <c r="AW529" s="239" t="s">
        <v>34</v>
      </c>
      <c r="AX529" s="239" t="s">
        <v>75</v>
      </c>
      <c r="AY529" s="240" t="s">
        <v>163</v>
      </c>
    </row>
    <row r="530" spans="2:65" s="116" customFormat="1" ht="25.5" customHeight="1">
      <c r="B530" s="117"/>
      <c r="C530" s="217" t="s">
        <v>850</v>
      </c>
      <c r="D530" s="217" t="s">
        <v>165</v>
      </c>
      <c r="E530" s="218" t="s">
        <v>851</v>
      </c>
      <c r="F530" s="219" t="s">
        <v>852</v>
      </c>
      <c r="G530" s="220" t="s">
        <v>168</v>
      </c>
      <c r="H530" s="221">
        <v>880.13900000000001</v>
      </c>
      <c r="I530" s="7"/>
      <c r="J530" s="222">
        <f>ROUND(I530*H530,2)</f>
        <v>0</v>
      </c>
      <c r="K530" s="219" t="s">
        <v>169</v>
      </c>
      <c r="L530" s="117"/>
      <c r="M530" s="223" t="s">
        <v>5</v>
      </c>
      <c r="N530" s="224" t="s">
        <v>41</v>
      </c>
      <c r="O530" s="118"/>
      <c r="P530" s="200">
        <f>O530*H530</f>
        <v>0</v>
      </c>
      <c r="Q530" s="200">
        <v>0</v>
      </c>
      <c r="R530" s="200">
        <f>Q530*H530</f>
        <v>0</v>
      </c>
      <c r="S530" s="200">
        <v>4.5999999999999999E-2</v>
      </c>
      <c r="T530" s="201">
        <f>S530*H530</f>
        <v>40.486393999999997</v>
      </c>
      <c r="AR530" s="104" t="s">
        <v>85</v>
      </c>
      <c r="AT530" s="104" t="s">
        <v>165</v>
      </c>
      <c r="AU530" s="104" t="s">
        <v>79</v>
      </c>
      <c r="AY530" s="104" t="s">
        <v>163</v>
      </c>
      <c r="BE530" s="202">
        <f>IF(N530="základní",J530,0)</f>
        <v>0</v>
      </c>
      <c r="BF530" s="202">
        <f>IF(N530="snížená",J530,0)</f>
        <v>0</v>
      </c>
      <c r="BG530" s="202">
        <f>IF(N530="zákl. přenesená",J530,0)</f>
        <v>0</v>
      </c>
      <c r="BH530" s="202">
        <f>IF(N530="sníž. přenesená",J530,0)</f>
        <v>0</v>
      </c>
      <c r="BI530" s="202">
        <f>IF(N530="nulová",J530,0)</f>
        <v>0</v>
      </c>
      <c r="BJ530" s="104" t="s">
        <v>75</v>
      </c>
      <c r="BK530" s="202">
        <f>ROUND(I530*H530,2)</f>
        <v>0</v>
      </c>
      <c r="BL530" s="104" t="s">
        <v>85</v>
      </c>
      <c r="BM530" s="104" t="s">
        <v>853</v>
      </c>
    </row>
    <row r="531" spans="2:65" s="231" customFormat="1">
      <c r="B531" s="230"/>
      <c r="D531" s="232" t="s">
        <v>171</v>
      </c>
      <c r="E531" s="233" t="s">
        <v>5</v>
      </c>
      <c r="F531" s="234" t="s">
        <v>239</v>
      </c>
      <c r="H531" s="233" t="s">
        <v>5</v>
      </c>
      <c r="L531" s="230"/>
      <c r="M531" s="235"/>
      <c r="N531" s="236"/>
      <c r="O531" s="236"/>
      <c r="P531" s="236"/>
      <c r="Q531" s="236"/>
      <c r="R531" s="236"/>
      <c r="S531" s="236"/>
      <c r="T531" s="237"/>
      <c r="AT531" s="233" t="s">
        <v>171</v>
      </c>
      <c r="AU531" s="233" t="s">
        <v>79</v>
      </c>
      <c r="AV531" s="231" t="s">
        <v>75</v>
      </c>
      <c r="AW531" s="231" t="s">
        <v>34</v>
      </c>
      <c r="AX531" s="231" t="s">
        <v>70</v>
      </c>
      <c r="AY531" s="233" t="s">
        <v>163</v>
      </c>
    </row>
    <row r="532" spans="2:65" s="239" customFormat="1">
      <c r="B532" s="238"/>
      <c r="D532" s="232" t="s">
        <v>171</v>
      </c>
      <c r="E532" s="240" t="s">
        <v>5</v>
      </c>
      <c r="F532" s="241" t="s">
        <v>854</v>
      </c>
      <c r="H532" s="242">
        <v>48.84</v>
      </c>
      <c r="L532" s="238"/>
      <c r="M532" s="337"/>
      <c r="N532" s="338"/>
      <c r="O532" s="338"/>
      <c r="P532" s="338"/>
      <c r="Q532" s="338"/>
      <c r="R532" s="338"/>
      <c r="S532" s="338"/>
      <c r="T532" s="339"/>
      <c r="AT532" s="240" t="s">
        <v>171</v>
      </c>
      <c r="AU532" s="240" t="s">
        <v>79</v>
      </c>
      <c r="AV532" s="239" t="s">
        <v>79</v>
      </c>
      <c r="AW532" s="239" t="s">
        <v>34</v>
      </c>
      <c r="AX532" s="239" t="s">
        <v>70</v>
      </c>
      <c r="AY532" s="240" t="s">
        <v>163</v>
      </c>
    </row>
    <row r="533" spans="2:65" s="239" customFormat="1">
      <c r="B533" s="238"/>
      <c r="D533" s="232" t="s">
        <v>171</v>
      </c>
      <c r="E533" s="240" t="s">
        <v>5</v>
      </c>
      <c r="F533" s="241" t="s">
        <v>855</v>
      </c>
      <c r="H533" s="242">
        <v>52.89</v>
      </c>
      <c r="L533" s="238"/>
      <c r="M533" s="337"/>
      <c r="N533" s="338"/>
      <c r="O533" s="338"/>
      <c r="P533" s="338"/>
      <c r="Q533" s="338"/>
      <c r="R533" s="338"/>
      <c r="S533" s="338"/>
      <c r="T533" s="339"/>
      <c r="AT533" s="240" t="s">
        <v>171</v>
      </c>
      <c r="AU533" s="240" t="s">
        <v>79</v>
      </c>
      <c r="AV533" s="239" t="s">
        <v>79</v>
      </c>
      <c r="AW533" s="239" t="s">
        <v>34</v>
      </c>
      <c r="AX533" s="239" t="s">
        <v>70</v>
      </c>
      <c r="AY533" s="240" t="s">
        <v>163</v>
      </c>
    </row>
    <row r="534" spans="2:65" s="239" customFormat="1">
      <c r="B534" s="238"/>
      <c r="D534" s="232" t="s">
        <v>171</v>
      </c>
      <c r="E534" s="240" t="s">
        <v>5</v>
      </c>
      <c r="F534" s="241" t="s">
        <v>856</v>
      </c>
      <c r="H534" s="242">
        <v>51.72</v>
      </c>
      <c r="L534" s="238"/>
      <c r="M534" s="337"/>
      <c r="N534" s="338"/>
      <c r="O534" s="338"/>
      <c r="P534" s="338"/>
      <c r="Q534" s="338"/>
      <c r="R534" s="338"/>
      <c r="S534" s="338"/>
      <c r="T534" s="339"/>
      <c r="AT534" s="240" t="s">
        <v>171</v>
      </c>
      <c r="AU534" s="240" t="s">
        <v>79</v>
      </c>
      <c r="AV534" s="239" t="s">
        <v>79</v>
      </c>
      <c r="AW534" s="239" t="s">
        <v>34</v>
      </c>
      <c r="AX534" s="239" t="s">
        <v>70</v>
      </c>
      <c r="AY534" s="240" t="s">
        <v>163</v>
      </c>
    </row>
    <row r="535" spans="2:65" s="239" customFormat="1">
      <c r="B535" s="238"/>
      <c r="D535" s="232" t="s">
        <v>171</v>
      </c>
      <c r="E535" s="240" t="s">
        <v>5</v>
      </c>
      <c r="F535" s="241" t="s">
        <v>857</v>
      </c>
      <c r="H535" s="242">
        <v>49.89</v>
      </c>
      <c r="L535" s="238"/>
      <c r="M535" s="337"/>
      <c r="N535" s="338"/>
      <c r="O535" s="338"/>
      <c r="P535" s="338"/>
      <c r="Q535" s="338"/>
      <c r="R535" s="338"/>
      <c r="S535" s="338"/>
      <c r="T535" s="339"/>
      <c r="AT535" s="240" t="s">
        <v>171</v>
      </c>
      <c r="AU535" s="240" t="s">
        <v>79</v>
      </c>
      <c r="AV535" s="239" t="s">
        <v>79</v>
      </c>
      <c r="AW535" s="239" t="s">
        <v>34</v>
      </c>
      <c r="AX535" s="239" t="s">
        <v>70</v>
      </c>
      <c r="AY535" s="240" t="s">
        <v>163</v>
      </c>
    </row>
    <row r="536" spans="2:65" s="239" customFormat="1">
      <c r="B536" s="238"/>
      <c r="D536" s="232" t="s">
        <v>171</v>
      </c>
      <c r="E536" s="240" t="s">
        <v>5</v>
      </c>
      <c r="F536" s="241" t="s">
        <v>858</v>
      </c>
      <c r="H536" s="242">
        <v>50.52</v>
      </c>
      <c r="L536" s="238"/>
      <c r="M536" s="337"/>
      <c r="N536" s="338"/>
      <c r="O536" s="338"/>
      <c r="P536" s="338"/>
      <c r="Q536" s="338"/>
      <c r="R536" s="338"/>
      <c r="S536" s="338"/>
      <c r="T536" s="339"/>
      <c r="AT536" s="240" t="s">
        <v>171</v>
      </c>
      <c r="AU536" s="240" t="s">
        <v>79</v>
      </c>
      <c r="AV536" s="239" t="s">
        <v>79</v>
      </c>
      <c r="AW536" s="239" t="s">
        <v>34</v>
      </c>
      <c r="AX536" s="239" t="s">
        <v>70</v>
      </c>
      <c r="AY536" s="240" t="s">
        <v>163</v>
      </c>
    </row>
    <row r="537" spans="2:65" s="239" customFormat="1">
      <c r="B537" s="238"/>
      <c r="D537" s="232" t="s">
        <v>171</v>
      </c>
      <c r="E537" s="240" t="s">
        <v>5</v>
      </c>
      <c r="F537" s="241" t="s">
        <v>859</v>
      </c>
      <c r="H537" s="242">
        <v>136.47</v>
      </c>
      <c r="L537" s="238"/>
      <c r="M537" s="337"/>
      <c r="N537" s="338"/>
      <c r="O537" s="338"/>
      <c r="P537" s="338"/>
      <c r="Q537" s="338"/>
      <c r="R537" s="338"/>
      <c r="S537" s="338"/>
      <c r="T537" s="339"/>
      <c r="AT537" s="240" t="s">
        <v>171</v>
      </c>
      <c r="AU537" s="240" t="s">
        <v>79</v>
      </c>
      <c r="AV537" s="239" t="s">
        <v>79</v>
      </c>
      <c r="AW537" s="239" t="s">
        <v>34</v>
      </c>
      <c r="AX537" s="239" t="s">
        <v>70</v>
      </c>
      <c r="AY537" s="240" t="s">
        <v>163</v>
      </c>
    </row>
    <row r="538" spans="2:65" s="239" customFormat="1">
      <c r="B538" s="238"/>
      <c r="D538" s="232" t="s">
        <v>171</v>
      </c>
      <c r="E538" s="240" t="s">
        <v>5</v>
      </c>
      <c r="F538" s="241" t="s">
        <v>860</v>
      </c>
      <c r="H538" s="242">
        <v>15.3</v>
      </c>
      <c r="L538" s="238"/>
      <c r="M538" s="337"/>
      <c r="N538" s="338"/>
      <c r="O538" s="338"/>
      <c r="P538" s="338"/>
      <c r="Q538" s="338"/>
      <c r="R538" s="338"/>
      <c r="S538" s="338"/>
      <c r="T538" s="339"/>
      <c r="AT538" s="240" t="s">
        <v>171</v>
      </c>
      <c r="AU538" s="240" t="s">
        <v>79</v>
      </c>
      <c r="AV538" s="239" t="s">
        <v>79</v>
      </c>
      <c r="AW538" s="239" t="s">
        <v>34</v>
      </c>
      <c r="AX538" s="239" t="s">
        <v>70</v>
      </c>
      <c r="AY538" s="240" t="s">
        <v>163</v>
      </c>
    </row>
    <row r="539" spans="2:65" s="239" customFormat="1">
      <c r="B539" s="238"/>
      <c r="D539" s="232" t="s">
        <v>171</v>
      </c>
      <c r="E539" s="240" t="s">
        <v>5</v>
      </c>
      <c r="F539" s="241" t="s">
        <v>861</v>
      </c>
      <c r="H539" s="242">
        <v>78.468000000000004</v>
      </c>
      <c r="L539" s="238"/>
      <c r="M539" s="337"/>
      <c r="N539" s="338"/>
      <c r="O539" s="338"/>
      <c r="P539" s="338"/>
      <c r="Q539" s="338"/>
      <c r="R539" s="338"/>
      <c r="S539" s="338"/>
      <c r="T539" s="339"/>
      <c r="AT539" s="240" t="s">
        <v>171</v>
      </c>
      <c r="AU539" s="240" t="s">
        <v>79</v>
      </c>
      <c r="AV539" s="239" t="s">
        <v>79</v>
      </c>
      <c r="AW539" s="239" t="s">
        <v>34</v>
      </c>
      <c r="AX539" s="239" t="s">
        <v>70</v>
      </c>
      <c r="AY539" s="240" t="s">
        <v>163</v>
      </c>
    </row>
    <row r="540" spans="2:65" s="239" customFormat="1">
      <c r="B540" s="238"/>
      <c r="D540" s="232" t="s">
        <v>171</v>
      </c>
      <c r="E540" s="240" t="s">
        <v>5</v>
      </c>
      <c r="F540" s="241" t="s">
        <v>862</v>
      </c>
      <c r="H540" s="242">
        <v>-1.575</v>
      </c>
      <c r="L540" s="238"/>
      <c r="M540" s="337"/>
      <c r="N540" s="338"/>
      <c r="O540" s="338"/>
      <c r="P540" s="338"/>
      <c r="Q540" s="338"/>
      <c r="R540" s="338"/>
      <c r="S540" s="338"/>
      <c r="T540" s="339"/>
      <c r="AT540" s="240" t="s">
        <v>171</v>
      </c>
      <c r="AU540" s="240" t="s">
        <v>79</v>
      </c>
      <c r="AV540" s="239" t="s">
        <v>79</v>
      </c>
      <c r="AW540" s="239" t="s">
        <v>34</v>
      </c>
      <c r="AX540" s="239" t="s">
        <v>70</v>
      </c>
      <c r="AY540" s="240" t="s">
        <v>163</v>
      </c>
    </row>
    <row r="541" spans="2:65" s="239" customFormat="1">
      <c r="B541" s="238"/>
      <c r="D541" s="232" t="s">
        <v>171</v>
      </c>
      <c r="E541" s="240" t="s">
        <v>5</v>
      </c>
      <c r="F541" s="241" t="s">
        <v>863</v>
      </c>
      <c r="H541" s="242">
        <v>127.026</v>
      </c>
      <c r="L541" s="238"/>
      <c r="M541" s="337"/>
      <c r="N541" s="338"/>
      <c r="O541" s="338"/>
      <c r="P541" s="338"/>
      <c r="Q541" s="338"/>
      <c r="R541" s="338"/>
      <c r="S541" s="338"/>
      <c r="T541" s="339"/>
      <c r="AT541" s="240" t="s">
        <v>171</v>
      </c>
      <c r="AU541" s="240" t="s">
        <v>79</v>
      </c>
      <c r="AV541" s="239" t="s">
        <v>79</v>
      </c>
      <c r="AW541" s="239" t="s">
        <v>34</v>
      </c>
      <c r="AX541" s="239" t="s">
        <v>70</v>
      </c>
      <c r="AY541" s="240" t="s">
        <v>163</v>
      </c>
    </row>
    <row r="542" spans="2:65" s="239" customFormat="1">
      <c r="B542" s="238"/>
      <c r="D542" s="232" t="s">
        <v>171</v>
      </c>
      <c r="E542" s="240" t="s">
        <v>5</v>
      </c>
      <c r="F542" s="241" t="s">
        <v>864</v>
      </c>
      <c r="H542" s="242">
        <v>29.7</v>
      </c>
      <c r="L542" s="238"/>
      <c r="M542" s="337"/>
      <c r="N542" s="338"/>
      <c r="O542" s="338"/>
      <c r="P542" s="338"/>
      <c r="Q542" s="338"/>
      <c r="R542" s="338"/>
      <c r="S542" s="338"/>
      <c r="T542" s="339"/>
      <c r="AT542" s="240" t="s">
        <v>171</v>
      </c>
      <c r="AU542" s="240" t="s">
        <v>79</v>
      </c>
      <c r="AV542" s="239" t="s">
        <v>79</v>
      </c>
      <c r="AW542" s="239" t="s">
        <v>34</v>
      </c>
      <c r="AX542" s="239" t="s">
        <v>70</v>
      </c>
      <c r="AY542" s="240" t="s">
        <v>163</v>
      </c>
    </row>
    <row r="543" spans="2:65" s="239" customFormat="1">
      <c r="B543" s="238"/>
      <c r="D543" s="232" t="s">
        <v>171</v>
      </c>
      <c r="E543" s="240" t="s">
        <v>5</v>
      </c>
      <c r="F543" s="241" t="s">
        <v>865</v>
      </c>
      <c r="H543" s="242">
        <v>22.2</v>
      </c>
      <c r="L543" s="238"/>
      <c r="M543" s="337"/>
      <c r="N543" s="338"/>
      <c r="O543" s="338"/>
      <c r="P543" s="338"/>
      <c r="Q543" s="338"/>
      <c r="R543" s="338"/>
      <c r="S543" s="338"/>
      <c r="T543" s="339"/>
      <c r="AT543" s="240" t="s">
        <v>171</v>
      </c>
      <c r="AU543" s="240" t="s">
        <v>79</v>
      </c>
      <c r="AV543" s="239" t="s">
        <v>79</v>
      </c>
      <c r="AW543" s="239" t="s">
        <v>34</v>
      </c>
      <c r="AX543" s="239" t="s">
        <v>70</v>
      </c>
      <c r="AY543" s="240" t="s">
        <v>163</v>
      </c>
    </row>
    <row r="544" spans="2:65" s="239" customFormat="1">
      <c r="B544" s="238"/>
      <c r="D544" s="232" t="s">
        <v>171</v>
      </c>
      <c r="E544" s="240" t="s">
        <v>5</v>
      </c>
      <c r="F544" s="241" t="s">
        <v>866</v>
      </c>
      <c r="H544" s="242">
        <v>38.28</v>
      </c>
      <c r="L544" s="238"/>
      <c r="M544" s="337"/>
      <c r="N544" s="338"/>
      <c r="O544" s="338"/>
      <c r="P544" s="338"/>
      <c r="Q544" s="338"/>
      <c r="R544" s="338"/>
      <c r="S544" s="338"/>
      <c r="T544" s="339"/>
      <c r="AT544" s="240" t="s">
        <v>171</v>
      </c>
      <c r="AU544" s="240" t="s">
        <v>79</v>
      </c>
      <c r="AV544" s="239" t="s">
        <v>79</v>
      </c>
      <c r="AW544" s="239" t="s">
        <v>34</v>
      </c>
      <c r="AX544" s="239" t="s">
        <v>70</v>
      </c>
      <c r="AY544" s="240" t="s">
        <v>163</v>
      </c>
    </row>
    <row r="545" spans="2:65" s="239" customFormat="1">
      <c r="B545" s="238"/>
      <c r="D545" s="232" t="s">
        <v>171</v>
      </c>
      <c r="E545" s="240" t="s">
        <v>5</v>
      </c>
      <c r="F545" s="241" t="s">
        <v>867</v>
      </c>
      <c r="H545" s="242">
        <v>34.020000000000003</v>
      </c>
      <c r="L545" s="238"/>
      <c r="M545" s="337"/>
      <c r="N545" s="338"/>
      <c r="O545" s="338"/>
      <c r="P545" s="338"/>
      <c r="Q545" s="338"/>
      <c r="R545" s="338"/>
      <c r="S545" s="338"/>
      <c r="T545" s="339"/>
      <c r="AT545" s="240" t="s">
        <v>171</v>
      </c>
      <c r="AU545" s="240" t="s">
        <v>79</v>
      </c>
      <c r="AV545" s="239" t="s">
        <v>79</v>
      </c>
      <c r="AW545" s="239" t="s">
        <v>34</v>
      </c>
      <c r="AX545" s="239" t="s">
        <v>70</v>
      </c>
      <c r="AY545" s="240" t="s">
        <v>163</v>
      </c>
    </row>
    <row r="546" spans="2:65" s="239" customFormat="1">
      <c r="B546" s="238"/>
      <c r="D546" s="232" t="s">
        <v>171</v>
      </c>
      <c r="E546" s="240" t="s">
        <v>5</v>
      </c>
      <c r="F546" s="241" t="s">
        <v>868</v>
      </c>
      <c r="H546" s="242">
        <v>35.159999999999997</v>
      </c>
      <c r="L546" s="238"/>
      <c r="M546" s="337"/>
      <c r="N546" s="338"/>
      <c r="O546" s="338"/>
      <c r="P546" s="338"/>
      <c r="Q546" s="338"/>
      <c r="R546" s="338"/>
      <c r="S546" s="338"/>
      <c r="T546" s="339"/>
      <c r="AT546" s="240" t="s">
        <v>171</v>
      </c>
      <c r="AU546" s="240" t="s">
        <v>79</v>
      </c>
      <c r="AV546" s="239" t="s">
        <v>79</v>
      </c>
      <c r="AW546" s="239" t="s">
        <v>34</v>
      </c>
      <c r="AX546" s="239" t="s">
        <v>70</v>
      </c>
      <c r="AY546" s="240" t="s">
        <v>163</v>
      </c>
    </row>
    <row r="547" spans="2:65" s="239" customFormat="1">
      <c r="B547" s="238"/>
      <c r="D547" s="232" t="s">
        <v>171</v>
      </c>
      <c r="E547" s="240" t="s">
        <v>5</v>
      </c>
      <c r="F547" s="241" t="s">
        <v>869</v>
      </c>
      <c r="H547" s="242">
        <v>37.08</v>
      </c>
      <c r="L547" s="238"/>
      <c r="M547" s="337"/>
      <c r="N547" s="338"/>
      <c r="O547" s="338"/>
      <c r="P547" s="338"/>
      <c r="Q547" s="338"/>
      <c r="R547" s="338"/>
      <c r="S547" s="338"/>
      <c r="T547" s="339"/>
      <c r="AT547" s="240" t="s">
        <v>171</v>
      </c>
      <c r="AU547" s="240" t="s">
        <v>79</v>
      </c>
      <c r="AV547" s="239" t="s">
        <v>79</v>
      </c>
      <c r="AW547" s="239" t="s">
        <v>34</v>
      </c>
      <c r="AX547" s="239" t="s">
        <v>70</v>
      </c>
      <c r="AY547" s="240" t="s">
        <v>163</v>
      </c>
    </row>
    <row r="548" spans="2:65" s="239" customFormat="1">
      <c r="B548" s="238"/>
      <c r="D548" s="232" t="s">
        <v>171</v>
      </c>
      <c r="E548" s="240" t="s">
        <v>5</v>
      </c>
      <c r="F548" s="241" t="s">
        <v>870</v>
      </c>
      <c r="H548" s="242">
        <v>38.159999999999997</v>
      </c>
      <c r="L548" s="238"/>
      <c r="M548" s="337"/>
      <c r="N548" s="338"/>
      <c r="O548" s="338"/>
      <c r="P548" s="338"/>
      <c r="Q548" s="338"/>
      <c r="R548" s="338"/>
      <c r="S548" s="338"/>
      <c r="T548" s="339"/>
      <c r="AT548" s="240" t="s">
        <v>171</v>
      </c>
      <c r="AU548" s="240" t="s">
        <v>79</v>
      </c>
      <c r="AV548" s="239" t="s">
        <v>79</v>
      </c>
      <c r="AW548" s="239" t="s">
        <v>34</v>
      </c>
      <c r="AX548" s="239" t="s">
        <v>70</v>
      </c>
      <c r="AY548" s="240" t="s">
        <v>163</v>
      </c>
    </row>
    <row r="549" spans="2:65" s="239" customFormat="1">
      <c r="B549" s="238"/>
      <c r="D549" s="232" t="s">
        <v>171</v>
      </c>
      <c r="E549" s="240" t="s">
        <v>5</v>
      </c>
      <c r="F549" s="241" t="s">
        <v>871</v>
      </c>
      <c r="H549" s="242">
        <v>35.99</v>
      </c>
      <c r="L549" s="238"/>
      <c r="M549" s="337"/>
      <c r="N549" s="338"/>
      <c r="O549" s="338"/>
      <c r="P549" s="338"/>
      <c r="Q549" s="338"/>
      <c r="R549" s="338"/>
      <c r="S549" s="338"/>
      <c r="T549" s="339"/>
      <c r="AT549" s="240" t="s">
        <v>171</v>
      </c>
      <c r="AU549" s="240" t="s">
        <v>79</v>
      </c>
      <c r="AV549" s="239" t="s">
        <v>79</v>
      </c>
      <c r="AW549" s="239" t="s">
        <v>34</v>
      </c>
      <c r="AX549" s="239" t="s">
        <v>70</v>
      </c>
      <c r="AY549" s="240" t="s">
        <v>163</v>
      </c>
    </row>
    <row r="550" spans="2:65" s="341" customFormat="1">
      <c r="B550" s="340"/>
      <c r="D550" s="232" t="s">
        <v>171</v>
      </c>
      <c r="E550" s="342" t="s">
        <v>5</v>
      </c>
      <c r="F550" s="343" t="s">
        <v>194</v>
      </c>
      <c r="H550" s="344">
        <v>880.13900000000001</v>
      </c>
      <c r="L550" s="340"/>
      <c r="M550" s="345"/>
      <c r="N550" s="346"/>
      <c r="O550" s="346"/>
      <c r="P550" s="346"/>
      <c r="Q550" s="346"/>
      <c r="R550" s="346"/>
      <c r="S550" s="346"/>
      <c r="T550" s="347"/>
      <c r="AT550" s="342" t="s">
        <v>171</v>
      </c>
      <c r="AU550" s="342" t="s">
        <v>79</v>
      </c>
      <c r="AV550" s="341" t="s">
        <v>85</v>
      </c>
      <c r="AW550" s="341" t="s">
        <v>34</v>
      </c>
      <c r="AX550" s="341" t="s">
        <v>75</v>
      </c>
      <c r="AY550" s="342" t="s">
        <v>163</v>
      </c>
    </row>
    <row r="551" spans="2:65" s="116" customFormat="1" ht="16.5" customHeight="1">
      <c r="B551" s="117"/>
      <c r="C551" s="217" t="s">
        <v>872</v>
      </c>
      <c r="D551" s="217" t="s">
        <v>165</v>
      </c>
      <c r="E551" s="218" t="s">
        <v>873</v>
      </c>
      <c r="F551" s="219" t="s">
        <v>874</v>
      </c>
      <c r="G551" s="220" t="s">
        <v>168</v>
      </c>
      <c r="H551" s="221">
        <v>4.95</v>
      </c>
      <c r="I551" s="7"/>
      <c r="J551" s="222">
        <f>ROUND(I551*H551,2)</f>
        <v>0</v>
      </c>
      <c r="K551" s="219" t="s">
        <v>169</v>
      </c>
      <c r="L551" s="117"/>
      <c r="M551" s="223" t="s">
        <v>5</v>
      </c>
      <c r="N551" s="224" t="s">
        <v>41</v>
      </c>
      <c r="O551" s="118"/>
      <c r="P551" s="200">
        <f>O551*H551</f>
        <v>0</v>
      </c>
      <c r="Q551" s="200">
        <v>0</v>
      </c>
      <c r="R551" s="200">
        <f>Q551*H551</f>
        <v>0</v>
      </c>
      <c r="S551" s="200">
        <v>6.8000000000000005E-2</v>
      </c>
      <c r="T551" s="201">
        <f>S551*H551</f>
        <v>0.33660000000000001</v>
      </c>
      <c r="AR551" s="104" t="s">
        <v>85</v>
      </c>
      <c r="AT551" s="104" t="s">
        <v>165</v>
      </c>
      <c r="AU551" s="104" t="s">
        <v>79</v>
      </c>
      <c r="AY551" s="104" t="s">
        <v>163</v>
      </c>
      <c r="BE551" s="202">
        <f>IF(N551="základní",J551,0)</f>
        <v>0</v>
      </c>
      <c r="BF551" s="202">
        <f>IF(N551="snížená",J551,0)</f>
        <v>0</v>
      </c>
      <c r="BG551" s="202">
        <f>IF(N551="zákl. přenesená",J551,0)</f>
        <v>0</v>
      </c>
      <c r="BH551" s="202">
        <f>IF(N551="sníž. přenesená",J551,0)</f>
        <v>0</v>
      </c>
      <c r="BI551" s="202">
        <f>IF(N551="nulová",J551,0)</f>
        <v>0</v>
      </c>
      <c r="BJ551" s="104" t="s">
        <v>75</v>
      </c>
      <c r="BK551" s="202">
        <f>ROUND(I551*H551,2)</f>
        <v>0</v>
      </c>
      <c r="BL551" s="104" t="s">
        <v>85</v>
      </c>
      <c r="BM551" s="104" t="s">
        <v>875</v>
      </c>
    </row>
    <row r="552" spans="2:65" s="231" customFormat="1">
      <c r="B552" s="230"/>
      <c r="D552" s="232" t="s">
        <v>171</v>
      </c>
      <c r="E552" s="233" t="s">
        <v>5</v>
      </c>
      <c r="F552" s="234" t="s">
        <v>239</v>
      </c>
      <c r="H552" s="233" t="s">
        <v>5</v>
      </c>
      <c r="L552" s="230"/>
      <c r="M552" s="235"/>
      <c r="N552" s="236"/>
      <c r="O552" s="236"/>
      <c r="P552" s="236"/>
      <c r="Q552" s="236"/>
      <c r="R552" s="236"/>
      <c r="S552" s="236"/>
      <c r="T552" s="237"/>
      <c r="AT552" s="233" t="s">
        <v>171</v>
      </c>
      <c r="AU552" s="233" t="s">
        <v>79</v>
      </c>
      <c r="AV552" s="231" t="s">
        <v>75</v>
      </c>
      <c r="AW552" s="231" t="s">
        <v>34</v>
      </c>
      <c r="AX552" s="231" t="s">
        <v>70</v>
      </c>
      <c r="AY552" s="233" t="s">
        <v>163</v>
      </c>
    </row>
    <row r="553" spans="2:65" s="231" customFormat="1">
      <c r="B553" s="230"/>
      <c r="D553" s="232" t="s">
        <v>171</v>
      </c>
      <c r="E553" s="233" t="s">
        <v>5</v>
      </c>
      <c r="F553" s="234" t="s">
        <v>876</v>
      </c>
      <c r="H553" s="233" t="s">
        <v>5</v>
      </c>
      <c r="L553" s="230"/>
      <c r="M553" s="235"/>
      <c r="N553" s="236"/>
      <c r="O553" s="236"/>
      <c r="P553" s="236"/>
      <c r="Q553" s="236"/>
      <c r="R553" s="236"/>
      <c r="S553" s="236"/>
      <c r="T553" s="237"/>
      <c r="AT553" s="233" t="s">
        <v>171</v>
      </c>
      <c r="AU553" s="233" t="s">
        <v>79</v>
      </c>
      <c r="AV553" s="231" t="s">
        <v>75</v>
      </c>
      <c r="AW553" s="231" t="s">
        <v>34</v>
      </c>
      <c r="AX553" s="231" t="s">
        <v>70</v>
      </c>
      <c r="AY553" s="233" t="s">
        <v>163</v>
      </c>
    </row>
    <row r="554" spans="2:65" s="239" customFormat="1">
      <c r="B554" s="238"/>
      <c r="D554" s="232" t="s">
        <v>171</v>
      </c>
      <c r="E554" s="240" t="s">
        <v>5</v>
      </c>
      <c r="F554" s="241" t="s">
        <v>877</v>
      </c>
      <c r="H554" s="242">
        <v>4.95</v>
      </c>
      <c r="L554" s="238"/>
      <c r="M554" s="337"/>
      <c r="N554" s="338"/>
      <c r="O554" s="338"/>
      <c r="P554" s="338"/>
      <c r="Q554" s="338"/>
      <c r="R554" s="338"/>
      <c r="S554" s="338"/>
      <c r="T554" s="339"/>
      <c r="AT554" s="240" t="s">
        <v>171</v>
      </c>
      <c r="AU554" s="240" t="s">
        <v>79</v>
      </c>
      <c r="AV554" s="239" t="s">
        <v>79</v>
      </c>
      <c r="AW554" s="239" t="s">
        <v>34</v>
      </c>
      <c r="AX554" s="239" t="s">
        <v>75</v>
      </c>
      <c r="AY554" s="240" t="s">
        <v>163</v>
      </c>
    </row>
    <row r="555" spans="2:65" s="116" customFormat="1" ht="16.5" customHeight="1">
      <c r="B555" s="117"/>
      <c r="C555" s="217" t="s">
        <v>878</v>
      </c>
      <c r="D555" s="217" t="s">
        <v>165</v>
      </c>
      <c r="E555" s="218" t="s">
        <v>879</v>
      </c>
      <c r="F555" s="219" t="s">
        <v>880</v>
      </c>
      <c r="G555" s="220" t="s">
        <v>168</v>
      </c>
      <c r="H555" s="221">
        <v>230.88</v>
      </c>
      <c r="I555" s="7"/>
      <c r="J555" s="222">
        <f>ROUND(I555*H555,2)</f>
        <v>0</v>
      </c>
      <c r="K555" s="219" t="s">
        <v>169</v>
      </c>
      <c r="L555" s="117"/>
      <c r="M555" s="223" t="s">
        <v>5</v>
      </c>
      <c r="N555" s="224" t="s">
        <v>41</v>
      </c>
      <c r="O555" s="118"/>
      <c r="P555" s="200">
        <f>O555*H555</f>
        <v>0</v>
      </c>
      <c r="Q555" s="200">
        <v>0</v>
      </c>
      <c r="R555" s="200">
        <f>Q555*H555</f>
        <v>0</v>
      </c>
      <c r="S555" s="200">
        <v>6.8000000000000005E-2</v>
      </c>
      <c r="T555" s="201">
        <f>S555*H555</f>
        <v>15.69984</v>
      </c>
      <c r="AR555" s="104" t="s">
        <v>85</v>
      </c>
      <c r="AT555" s="104" t="s">
        <v>165</v>
      </c>
      <c r="AU555" s="104" t="s">
        <v>79</v>
      </c>
      <c r="AY555" s="104" t="s">
        <v>163</v>
      </c>
      <c r="BE555" s="202">
        <f>IF(N555="základní",J555,0)</f>
        <v>0</v>
      </c>
      <c r="BF555" s="202">
        <f>IF(N555="snížená",J555,0)</f>
        <v>0</v>
      </c>
      <c r="BG555" s="202">
        <f>IF(N555="zákl. přenesená",J555,0)</f>
        <v>0</v>
      </c>
      <c r="BH555" s="202">
        <f>IF(N555="sníž. přenesená",J555,0)</f>
        <v>0</v>
      </c>
      <c r="BI555" s="202">
        <f>IF(N555="nulová",J555,0)</f>
        <v>0</v>
      </c>
      <c r="BJ555" s="104" t="s">
        <v>75</v>
      </c>
      <c r="BK555" s="202">
        <f>ROUND(I555*H555,2)</f>
        <v>0</v>
      </c>
      <c r="BL555" s="104" t="s">
        <v>85</v>
      </c>
      <c r="BM555" s="104" t="s">
        <v>881</v>
      </c>
    </row>
    <row r="556" spans="2:65" s="231" customFormat="1">
      <c r="B556" s="230"/>
      <c r="D556" s="232" t="s">
        <v>171</v>
      </c>
      <c r="E556" s="233" t="s">
        <v>5</v>
      </c>
      <c r="F556" s="234" t="s">
        <v>239</v>
      </c>
      <c r="H556" s="233" t="s">
        <v>5</v>
      </c>
      <c r="L556" s="230"/>
      <c r="M556" s="235"/>
      <c r="N556" s="236"/>
      <c r="O556" s="236"/>
      <c r="P556" s="236"/>
      <c r="Q556" s="236"/>
      <c r="R556" s="236"/>
      <c r="S556" s="236"/>
      <c r="T556" s="237"/>
      <c r="AT556" s="233" t="s">
        <v>171</v>
      </c>
      <c r="AU556" s="233" t="s">
        <v>79</v>
      </c>
      <c r="AV556" s="231" t="s">
        <v>75</v>
      </c>
      <c r="AW556" s="231" t="s">
        <v>34</v>
      </c>
      <c r="AX556" s="231" t="s">
        <v>70</v>
      </c>
      <c r="AY556" s="233" t="s">
        <v>163</v>
      </c>
    </row>
    <row r="557" spans="2:65" s="239" customFormat="1">
      <c r="B557" s="238"/>
      <c r="D557" s="232" t="s">
        <v>171</v>
      </c>
      <c r="E557" s="240" t="s">
        <v>5</v>
      </c>
      <c r="F557" s="241" t="s">
        <v>882</v>
      </c>
      <c r="H557" s="242">
        <v>36.880000000000003</v>
      </c>
      <c r="L557" s="238"/>
      <c r="M557" s="337"/>
      <c r="N557" s="338"/>
      <c r="O557" s="338"/>
      <c r="P557" s="338"/>
      <c r="Q557" s="338"/>
      <c r="R557" s="338"/>
      <c r="S557" s="338"/>
      <c r="T557" s="339"/>
      <c r="AT557" s="240" t="s">
        <v>171</v>
      </c>
      <c r="AU557" s="240" t="s">
        <v>79</v>
      </c>
      <c r="AV557" s="239" t="s">
        <v>79</v>
      </c>
      <c r="AW557" s="239" t="s">
        <v>34</v>
      </c>
      <c r="AX557" s="239" t="s">
        <v>70</v>
      </c>
      <c r="AY557" s="240" t="s">
        <v>163</v>
      </c>
    </row>
    <row r="558" spans="2:65" s="239" customFormat="1">
      <c r="B558" s="238"/>
      <c r="D558" s="232" t="s">
        <v>171</v>
      </c>
      <c r="E558" s="240" t="s">
        <v>5</v>
      </c>
      <c r="F558" s="241" t="s">
        <v>883</v>
      </c>
      <c r="H558" s="242">
        <v>102.32</v>
      </c>
      <c r="L558" s="238"/>
      <c r="M558" s="337"/>
      <c r="N558" s="338"/>
      <c r="O558" s="338"/>
      <c r="P558" s="338"/>
      <c r="Q558" s="338"/>
      <c r="R558" s="338"/>
      <c r="S558" s="338"/>
      <c r="T558" s="339"/>
      <c r="AT558" s="240" t="s">
        <v>171</v>
      </c>
      <c r="AU558" s="240" t="s">
        <v>79</v>
      </c>
      <c r="AV558" s="239" t="s">
        <v>79</v>
      </c>
      <c r="AW558" s="239" t="s">
        <v>34</v>
      </c>
      <c r="AX558" s="239" t="s">
        <v>70</v>
      </c>
      <c r="AY558" s="240" t="s">
        <v>163</v>
      </c>
    </row>
    <row r="559" spans="2:65" s="239" customFormat="1">
      <c r="B559" s="238"/>
      <c r="D559" s="232" t="s">
        <v>171</v>
      </c>
      <c r="E559" s="240" t="s">
        <v>5</v>
      </c>
      <c r="F559" s="241" t="s">
        <v>884</v>
      </c>
      <c r="H559" s="242">
        <v>10.199999999999999</v>
      </c>
      <c r="L559" s="238"/>
      <c r="M559" s="337"/>
      <c r="N559" s="338"/>
      <c r="O559" s="338"/>
      <c r="P559" s="338"/>
      <c r="Q559" s="338"/>
      <c r="R559" s="338"/>
      <c r="S559" s="338"/>
      <c r="T559" s="339"/>
      <c r="AT559" s="240" t="s">
        <v>171</v>
      </c>
      <c r="AU559" s="240" t="s">
        <v>79</v>
      </c>
      <c r="AV559" s="239" t="s">
        <v>79</v>
      </c>
      <c r="AW559" s="239" t="s">
        <v>34</v>
      </c>
      <c r="AX559" s="239" t="s">
        <v>70</v>
      </c>
      <c r="AY559" s="240" t="s">
        <v>163</v>
      </c>
    </row>
    <row r="560" spans="2:65" s="239" customFormat="1">
      <c r="B560" s="238"/>
      <c r="D560" s="232" t="s">
        <v>171</v>
      </c>
      <c r="E560" s="240" t="s">
        <v>5</v>
      </c>
      <c r="F560" s="241" t="s">
        <v>885</v>
      </c>
      <c r="H560" s="242">
        <v>19.8</v>
      </c>
      <c r="L560" s="238"/>
      <c r="M560" s="337"/>
      <c r="N560" s="338"/>
      <c r="O560" s="338"/>
      <c r="P560" s="338"/>
      <c r="Q560" s="338"/>
      <c r="R560" s="338"/>
      <c r="S560" s="338"/>
      <c r="T560" s="339"/>
      <c r="AT560" s="240" t="s">
        <v>171</v>
      </c>
      <c r="AU560" s="240" t="s">
        <v>79</v>
      </c>
      <c r="AV560" s="239" t="s">
        <v>79</v>
      </c>
      <c r="AW560" s="239" t="s">
        <v>34</v>
      </c>
      <c r="AX560" s="239" t="s">
        <v>70</v>
      </c>
      <c r="AY560" s="240" t="s">
        <v>163</v>
      </c>
    </row>
    <row r="561" spans="2:65" s="239" customFormat="1">
      <c r="B561" s="238"/>
      <c r="D561" s="232" t="s">
        <v>171</v>
      </c>
      <c r="E561" s="240" t="s">
        <v>5</v>
      </c>
      <c r="F561" s="241" t="s">
        <v>886</v>
      </c>
      <c r="H561" s="242">
        <v>14.8</v>
      </c>
      <c r="L561" s="238"/>
      <c r="M561" s="337"/>
      <c r="N561" s="338"/>
      <c r="O561" s="338"/>
      <c r="P561" s="338"/>
      <c r="Q561" s="338"/>
      <c r="R561" s="338"/>
      <c r="S561" s="338"/>
      <c r="T561" s="339"/>
      <c r="AT561" s="240" t="s">
        <v>171</v>
      </c>
      <c r="AU561" s="240" t="s">
        <v>79</v>
      </c>
      <c r="AV561" s="239" t="s">
        <v>79</v>
      </c>
      <c r="AW561" s="239" t="s">
        <v>34</v>
      </c>
      <c r="AX561" s="239" t="s">
        <v>70</v>
      </c>
      <c r="AY561" s="240" t="s">
        <v>163</v>
      </c>
    </row>
    <row r="562" spans="2:65" s="239" customFormat="1">
      <c r="B562" s="238"/>
      <c r="D562" s="232" t="s">
        <v>171</v>
      </c>
      <c r="E562" s="240" t="s">
        <v>5</v>
      </c>
      <c r="F562" s="241" t="s">
        <v>887</v>
      </c>
      <c r="H562" s="242">
        <v>46.88</v>
      </c>
      <c r="L562" s="238"/>
      <c r="M562" s="337"/>
      <c r="N562" s="338"/>
      <c r="O562" s="338"/>
      <c r="P562" s="338"/>
      <c r="Q562" s="338"/>
      <c r="R562" s="338"/>
      <c r="S562" s="338"/>
      <c r="T562" s="339"/>
      <c r="AT562" s="240" t="s">
        <v>171</v>
      </c>
      <c r="AU562" s="240" t="s">
        <v>79</v>
      </c>
      <c r="AV562" s="239" t="s">
        <v>79</v>
      </c>
      <c r="AW562" s="239" t="s">
        <v>34</v>
      </c>
      <c r="AX562" s="239" t="s">
        <v>70</v>
      </c>
      <c r="AY562" s="240" t="s">
        <v>163</v>
      </c>
    </row>
    <row r="563" spans="2:65" s="341" customFormat="1">
      <c r="B563" s="340"/>
      <c r="D563" s="232" t="s">
        <v>171</v>
      </c>
      <c r="E563" s="342" t="s">
        <v>5</v>
      </c>
      <c r="F563" s="343" t="s">
        <v>194</v>
      </c>
      <c r="H563" s="344">
        <v>230.88</v>
      </c>
      <c r="L563" s="340"/>
      <c r="M563" s="345"/>
      <c r="N563" s="346"/>
      <c r="O563" s="346"/>
      <c r="P563" s="346"/>
      <c r="Q563" s="346"/>
      <c r="R563" s="346"/>
      <c r="S563" s="346"/>
      <c r="T563" s="347"/>
      <c r="AT563" s="342" t="s">
        <v>171</v>
      </c>
      <c r="AU563" s="342" t="s">
        <v>79</v>
      </c>
      <c r="AV563" s="341" t="s">
        <v>85</v>
      </c>
      <c r="AW563" s="341" t="s">
        <v>34</v>
      </c>
      <c r="AX563" s="341" t="s">
        <v>75</v>
      </c>
      <c r="AY563" s="342" t="s">
        <v>163</v>
      </c>
    </row>
    <row r="564" spans="2:65" s="116" customFormat="1" ht="25.5" customHeight="1">
      <c r="B564" s="117"/>
      <c r="C564" s="217" t="s">
        <v>888</v>
      </c>
      <c r="D564" s="217" t="s">
        <v>165</v>
      </c>
      <c r="E564" s="218" t="s">
        <v>889</v>
      </c>
      <c r="F564" s="219" t="s">
        <v>890</v>
      </c>
      <c r="G564" s="220" t="s">
        <v>168</v>
      </c>
      <c r="H564" s="221">
        <v>7.5</v>
      </c>
      <c r="I564" s="7"/>
      <c r="J564" s="222">
        <f>ROUND(I564*H564,2)</f>
        <v>0</v>
      </c>
      <c r="K564" s="219" t="s">
        <v>169</v>
      </c>
      <c r="L564" s="117"/>
      <c r="M564" s="223" t="s">
        <v>5</v>
      </c>
      <c r="N564" s="224" t="s">
        <v>41</v>
      </c>
      <c r="O564" s="118"/>
      <c r="P564" s="200">
        <f>O564*H564</f>
        <v>0</v>
      </c>
      <c r="Q564" s="200">
        <v>0</v>
      </c>
      <c r="R564" s="200">
        <f>Q564*H564</f>
        <v>0</v>
      </c>
      <c r="S564" s="200">
        <v>0</v>
      </c>
      <c r="T564" s="201">
        <f>S564*H564</f>
        <v>0</v>
      </c>
      <c r="AR564" s="104" t="s">
        <v>85</v>
      </c>
      <c r="AT564" s="104" t="s">
        <v>165</v>
      </c>
      <c r="AU564" s="104" t="s">
        <v>79</v>
      </c>
      <c r="AY564" s="104" t="s">
        <v>163</v>
      </c>
      <c r="BE564" s="202">
        <f>IF(N564="základní",J564,0)</f>
        <v>0</v>
      </c>
      <c r="BF564" s="202">
        <f>IF(N564="snížená",J564,0)</f>
        <v>0</v>
      </c>
      <c r="BG564" s="202">
        <f>IF(N564="zákl. přenesená",J564,0)</f>
        <v>0</v>
      </c>
      <c r="BH564" s="202">
        <f>IF(N564="sníž. přenesená",J564,0)</f>
        <v>0</v>
      </c>
      <c r="BI564" s="202">
        <f>IF(N564="nulová",J564,0)</f>
        <v>0</v>
      </c>
      <c r="BJ564" s="104" t="s">
        <v>75</v>
      </c>
      <c r="BK564" s="202">
        <f>ROUND(I564*H564,2)</f>
        <v>0</v>
      </c>
      <c r="BL564" s="104" t="s">
        <v>85</v>
      </c>
      <c r="BM564" s="104" t="s">
        <v>891</v>
      </c>
    </row>
    <row r="565" spans="2:65" s="205" customFormat="1" ht="29.85" customHeight="1">
      <c r="B565" s="204"/>
      <c r="D565" s="206" t="s">
        <v>69</v>
      </c>
      <c r="E565" s="215" t="s">
        <v>892</v>
      </c>
      <c r="F565" s="215" t="s">
        <v>893</v>
      </c>
      <c r="J565" s="216">
        <f>BK565</f>
        <v>0</v>
      </c>
      <c r="L565" s="204"/>
      <c r="M565" s="209"/>
      <c r="N565" s="210"/>
      <c r="O565" s="210"/>
      <c r="P565" s="211">
        <f>SUM(P566:P572)</f>
        <v>0</v>
      </c>
      <c r="Q565" s="210"/>
      <c r="R565" s="211">
        <f>SUM(R566:R572)</f>
        <v>0</v>
      </c>
      <c r="S565" s="210"/>
      <c r="T565" s="212">
        <f>SUM(T566:T572)</f>
        <v>0</v>
      </c>
      <c r="AR565" s="206" t="s">
        <v>75</v>
      </c>
      <c r="AT565" s="213" t="s">
        <v>69</v>
      </c>
      <c r="AU565" s="213" t="s">
        <v>75</v>
      </c>
      <c r="AY565" s="206" t="s">
        <v>163</v>
      </c>
      <c r="BK565" s="214">
        <f>SUM(BK566:BK572)</f>
        <v>0</v>
      </c>
    </row>
    <row r="566" spans="2:65" s="116" customFormat="1" ht="25.5" customHeight="1">
      <c r="B566" s="117"/>
      <c r="C566" s="217" t="s">
        <v>894</v>
      </c>
      <c r="D566" s="217" t="s">
        <v>165</v>
      </c>
      <c r="E566" s="218" t="s">
        <v>895</v>
      </c>
      <c r="F566" s="219" t="s">
        <v>896</v>
      </c>
      <c r="G566" s="220" t="s">
        <v>227</v>
      </c>
      <c r="H566" s="221">
        <v>221.114</v>
      </c>
      <c r="I566" s="7"/>
      <c r="J566" s="222">
        <f>ROUND(I566*H566,2)</f>
        <v>0</v>
      </c>
      <c r="K566" s="219" t="s">
        <v>169</v>
      </c>
      <c r="L566" s="117"/>
      <c r="M566" s="223" t="s">
        <v>5</v>
      </c>
      <c r="N566" s="224" t="s">
        <v>41</v>
      </c>
      <c r="O566" s="118"/>
      <c r="P566" s="200">
        <f>O566*H566</f>
        <v>0</v>
      </c>
      <c r="Q566" s="200">
        <v>0</v>
      </c>
      <c r="R566" s="200">
        <f>Q566*H566</f>
        <v>0</v>
      </c>
      <c r="S566" s="200">
        <v>0</v>
      </c>
      <c r="T566" s="201">
        <f>S566*H566</f>
        <v>0</v>
      </c>
      <c r="AR566" s="104" t="s">
        <v>85</v>
      </c>
      <c r="AT566" s="104" t="s">
        <v>165</v>
      </c>
      <c r="AU566" s="104" t="s">
        <v>79</v>
      </c>
      <c r="AY566" s="104" t="s">
        <v>163</v>
      </c>
      <c r="BE566" s="202">
        <f>IF(N566="základní",J566,0)</f>
        <v>0</v>
      </c>
      <c r="BF566" s="202">
        <f>IF(N566="snížená",J566,0)</f>
        <v>0</v>
      </c>
      <c r="BG566" s="202">
        <f>IF(N566="zákl. přenesená",J566,0)</f>
        <v>0</v>
      </c>
      <c r="BH566" s="202">
        <f>IF(N566="sníž. přenesená",J566,0)</f>
        <v>0</v>
      </c>
      <c r="BI566" s="202">
        <f>IF(N566="nulová",J566,0)</f>
        <v>0</v>
      </c>
      <c r="BJ566" s="104" t="s">
        <v>75</v>
      </c>
      <c r="BK566" s="202">
        <f>ROUND(I566*H566,2)</f>
        <v>0</v>
      </c>
      <c r="BL566" s="104" t="s">
        <v>85</v>
      </c>
      <c r="BM566" s="104" t="s">
        <v>897</v>
      </c>
    </row>
    <row r="567" spans="2:65" s="116" customFormat="1" ht="25.5" customHeight="1">
      <c r="B567" s="117"/>
      <c r="C567" s="217" t="s">
        <v>898</v>
      </c>
      <c r="D567" s="217" t="s">
        <v>165</v>
      </c>
      <c r="E567" s="218" t="s">
        <v>899</v>
      </c>
      <c r="F567" s="219" t="s">
        <v>900</v>
      </c>
      <c r="G567" s="220" t="s">
        <v>227</v>
      </c>
      <c r="H567" s="221">
        <v>221.114</v>
      </c>
      <c r="I567" s="7"/>
      <c r="J567" s="222">
        <f>ROUND(I567*H567,2)</f>
        <v>0</v>
      </c>
      <c r="K567" s="219" t="s">
        <v>169</v>
      </c>
      <c r="L567" s="117"/>
      <c r="M567" s="223" t="s">
        <v>5</v>
      </c>
      <c r="N567" s="224" t="s">
        <v>41</v>
      </c>
      <c r="O567" s="118"/>
      <c r="P567" s="200">
        <f>O567*H567</f>
        <v>0</v>
      </c>
      <c r="Q567" s="200">
        <v>0</v>
      </c>
      <c r="R567" s="200">
        <f>Q567*H567</f>
        <v>0</v>
      </c>
      <c r="S567" s="200">
        <v>0</v>
      </c>
      <c r="T567" s="201">
        <f>S567*H567</f>
        <v>0</v>
      </c>
      <c r="AR567" s="104" t="s">
        <v>85</v>
      </c>
      <c r="AT567" s="104" t="s">
        <v>165</v>
      </c>
      <c r="AU567" s="104" t="s">
        <v>79</v>
      </c>
      <c r="AY567" s="104" t="s">
        <v>163</v>
      </c>
      <c r="BE567" s="202">
        <f>IF(N567="základní",J567,0)</f>
        <v>0</v>
      </c>
      <c r="BF567" s="202">
        <f>IF(N567="snížená",J567,0)</f>
        <v>0</v>
      </c>
      <c r="BG567" s="202">
        <f>IF(N567="zákl. přenesená",J567,0)</f>
        <v>0</v>
      </c>
      <c r="BH567" s="202">
        <f>IF(N567="sníž. přenesená",J567,0)</f>
        <v>0</v>
      </c>
      <c r="BI567" s="202">
        <f>IF(N567="nulová",J567,0)</f>
        <v>0</v>
      </c>
      <c r="BJ567" s="104" t="s">
        <v>75</v>
      </c>
      <c r="BK567" s="202">
        <f>ROUND(I567*H567,2)</f>
        <v>0</v>
      </c>
      <c r="BL567" s="104" t="s">
        <v>85</v>
      </c>
      <c r="BM567" s="104" t="s">
        <v>901</v>
      </c>
    </row>
    <row r="568" spans="2:65" s="116" customFormat="1" ht="25.5" customHeight="1">
      <c r="B568" s="117"/>
      <c r="C568" s="217" t="s">
        <v>902</v>
      </c>
      <c r="D568" s="217" t="s">
        <v>165</v>
      </c>
      <c r="E568" s="218" t="s">
        <v>903</v>
      </c>
      <c r="F568" s="219" t="s">
        <v>904</v>
      </c>
      <c r="G568" s="220" t="s">
        <v>227</v>
      </c>
      <c r="H568" s="221">
        <v>3316.71</v>
      </c>
      <c r="I568" s="7"/>
      <c r="J568" s="222">
        <f>ROUND(I568*H568,2)</f>
        <v>0</v>
      </c>
      <c r="K568" s="219" t="s">
        <v>169</v>
      </c>
      <c r="L568" s="117"/>
      <c r="M568" s="223" t="s">
        <v>5</v>
      </c>
      <c r="N568" s="224" t="s">
        <v>41</v>
      </c>
      <c r="O568" s="118"/>
      <c r="P568" s="200">
        <f>O568*H568</f>
        <v>0</v>
      </c>
      <c r="Q568" s="200">
        <v>0</v>
      </c>
      <c r="R568" s="200">
        <f>Q568*H568</f>
        <v>0</v>
      </c>
      <c r="S568" s="200">
        <v>0</v>
      </c>
      <c r="T568" s="201">
        <f>S568*H568</f>
        <v>0</v>
      </c>
      <c r="AR568" s="104" t="s">
        <v>85</v>
      </c>
      <c r="AT568" s="104" t="s">
        <v>165</v>
      </c>
      <c r="AU568" s="104" t="s">
        <v>79</v>
      </c>
      <c r="AY568" s="104" t="s">
        <v>163</v>
      </c>
      <c r="BE568" s="202">
        <f>IF(N568="základní",J568,0)</f>
        <v>0</v>
      </c>
      <c r="BF568" s="202">
        <f>IF(N568="snížená",J568,0)</f>
        <v>0</v>
      </c>
      <c r="BG568" s="202">
        <f>IF(N568="zákl. přenesená",J568,0)</f>
        <v>0</v>
      </c>
      <c r="BH568" s="202">
        <f>IF(N568="sníž. přenesená",J568,0)</f>
        <v>0</v>
      </c>
      <c r="BI568" s="202">
        <f>IF(N568="nulová",J568,0)</f>
        <v>0</v>
      </c>
      <c r="BJ568" s="104" t="s">
        <v>75</v>
      </c>
      <c r="BK568" s="202">
        <f>ROUND(I568*H568,2)</f>
        <v>0</v>
      </c>
      <c r="BL568" s="104" t="s">
        <v>85</v>
      </c>
      <c r="BM568" s="104" t="s">
        <v>905</v>
      </c>
    </row>
    <row r="569" spans="2:65" s="239" customFormat="1">
      <c r="B569" s="238"/>
      <c r="D569" s="232" t="s">
        <v>171</v>
      </c>
      <c r="F569" s="241" t="s">
        <v>906</v>
      </c>
      <c r="H569" s="242">
        <v>3316.71</v>
      </c>
      <c r="L569" s="238"/>
      <c r="M569" s="337"/>
      <c r="N569" s="338"/>
      <c r="O569" s="338"/>
      <c r="P569" s="338"/>
      <c r="Q569" s="338"/>
      <c r="R569" s="338"/>
      <c r="S569" s="338"/>
      <c r="T569" s="339"/>
      <c r="AT569" s="240" t="s">
        <v>171</v>
      </c>
      <c r="AU569" s="240" t="s">
        <v>79</v>
      </c>
      <c r="AV569" s="239" t="s">
        <v>79</v>
      </c>
      <c r="AW569" s="239" t="s">
        <v>6</v>
      </c>
      <c r="AX569" s="239" t="s">
        <v>75</v>
      </c>
      <c r="AY569" s="240" t="s">
        <v>163</v>
      </c>
    </row>
    <row r="570" spans="2:65" s="116" customFormat="1" ht="25.5" customHeight="1">
      <c r="B570" s="117"/>
      <c r="C570" s="217" t="s">
        <v>907</v>
      </c>
      <c r="D570" s="217" t="s">
        <v>165</v>
      </c>
      <c r="E570" s="218" t="s">
        <v>908</v>
      </c>
      <c r="F570" s="219" t="s">
        <v>909</v>
      </c>
      <c r="G570" s="220" t="s">
        <v>227</v>
      </c>
      <c r="H570" s="221">
        <v>1.5</v>
      </c>
      <c r="I570" s="7"/>
      <c r="J570" s="222">
        <f>ROUND(I570*H570,2)</f>
        <v>0</v>
      </c>
      <c r="K570" s="219" t="s">
        <v>169</v>
      </c>
      <c r="L570" s="117"/>
      <c r="M570" s="223" t="s">
        <v>5</v>
      </c>
      <c r="N570" s="224" t="s">
        <v>41</v>
      </c>
      <c r="O570" s="118"/>
      <c r="P570" s="200">
        <f>O570*H570</f>
        <v>0</v>
      </c>
      <c r="Q570" s="200">
        <v>0</v>
      </c>
      <c r="R570" s="200">
        <f>Q570*H570</f>
        <v>0</v>
      </c>
      <c r="S570" s="200">
        <v>0</v>
      </c>
      <c r="T570" s="201">
        <f>S570*H570</f>
        <v>0</v>
      </c>
      <c r="AR570" s="104" t="s">
        <v>85</v>
      </c>
      <c r="AT570" s="104" t="s">
        <v>165</v>
      </c>
      <c r="AU570" s="104" t="s">
        <v>79</v>
      </c>
      <c r="AY570" s="104" t="s">
        <v>163</v>
      </c>
      <c r="BE570" s="202">
        <f>IF(N570="základní",J570,0)</f>
        <v>0</v>
      </c>
      <c r="BF570" s="202">
        <f>IF(N570="snížená",J570,0)</f>
        <v>0</v>
      </c>
      <c r="BG570" s="202">
        <f>IF(N570="zákl. přenesená",J570,0)</f>
        <v>0</v>
      </c>
      <c r="BH570" s="202">
        <f>IF(N570="sníž. přenesená",J570,0)</f>
        <v>0</v>
      </c>
      <c r="BI570" s="202">
        <f>IF(N570="nulová",J570,0)</f>
        <v>0</v>
      </c>
      <c r="BJ570" s="104" t="s">
        <v>75</v>
      </c>
      <c r="BK570" s="202">
        <f>ROUND(I570*H570,2)</f>
        <v>0</v>
      </c>
      <c r="BL570" s="104" t="s">
        <v>85</v>
      </c>
      <c r="BM570" s="104" t="s">
        <v>910</v>
      </c>
    </row>
    <row r="571" spans="2:65" s="116" customFormat="1" ht="25.5" customHeight="1">
      <c r="B571" s="117"/>
      <c r="C571" s="217" t="s">
        <v>911</v>
      </c>
      <c r="D571" s="217" t="s">
        <v>165</v>
      </c>
      <c r="E571" s="218" t="s">
        <v>912</v>
      </c>
      <c r="F571" s="219" t="s">
        <v>913</v>
      </c>
      <c r="G571" s="220" t="s">
        <v>227</v>
      </c>
      <c r="H571" s="221">
        <v>219.51900000000001</v>
      </c>
      <c r="I571" s="7"/>
      <c r="J571" s="222">
        <f>ROUND(I571*H571,2)</f>
        <v>0</v>
      </c>
      <c r="K571" s="219" t="s">
        <v>169</v>
      </c>
      <c r="L571" s="117"/>
      <c r="M571" s="223" t="s">
        <v>5</v>
      </c>
      <c r="N571" s="224" t="s">
        <v>41</v>
      </c>
      <c r="O571" s="118"/>
      <c r="P571" s="200">
        <f>O571*H571</f>
        <v>0</v>
      </c>
      <c r="Q571" s="200">
        <v>0</v>
      </c>
      <c r="R571" s="200">
        <f>Q571*H571</f>
        <v>0</v>
      </c>
      <c r="S571" s="200">
        <v>0</v>
      </c>
      <c r="T571" s="201">
        <f>S571*H571</f>
        <v>0</v>
      </c>
      <c r="AR571" s="104" t="s">
        <v>85</v>
      </c>
      <c r="AT571" s="104" t="s">
        <v>165</v>
      </c>
      <c r="AU571" s="104" t="s">
        <v>79</v>
      </c>
      <c r="AY571" s="104" t="s">
        <v>163</v>
      </c>
      <c r="BE571" s="202">
        <f>IF(N571="základní",J571,0)</f>
        <v>0</v>
      </c>
      <c r="BF571" s="202">
        <f>IF(N571="snížená",J571,0)</f>
        <v>0</v>
      </c>
      <c r="BG571" s="202">
        <f>IF(N571="zákl. přenesená",J571,0)</f>
        <v>0</v>
      </c>
      <c r="BH571" s="202">
        <f>IF(N571="sníž. přenesená",J571,0)</f>
        <v>0</v>
      </c>
      <c r="BI571" s="202">
        <f>IF(N571="nulová",J571,0)</f>
        <v>0</v>
      </c>
      <c r="BJ571" s="104" t="s">
        <v>75</v>
      </c>
      <c r="BK571" s="202">
        <f>ROUND(I571*H571,2)</f>
        <v>0</v>
      </c>
      <c r="BL571" s="104" t="s">
        <v>85</v>
      </c>
      <c r="BM571" s="104" t="s">
        <v>914</v>
      </c>
    </row>
    <row r="572" spans="2:65" s="239" customFormat="1">
      <c r="B572" s="238"/>
      <c r="D572" s="232" t="s">
        <v>171</v>
      </c>
      <c r="E572" s="240" t="s">
        <v>5</v>
      </c>
      <c r="F572" s="241" t="s">
        <v>915</v>
      </c>
      <c r="H572" s="242">
        <v>219.51900000000001</v>
      </c>
      <c r="L572" s="238"/>
      <c r="M572" s="337"/>
      <c r="N572" s="338"/>
      <c r="O572" s="338"/>
      <c r="P572" s="338"/>
      <c r="Q572" s="338"/>
      <c r="R572" s="338"/>
      <c r="S572" s="338"/>
      <c r="T572" s="339"/>
      <c r="AT572" s="240" t="s">
        <v>171</v>
      </c>
      <c r="AU572" s="240" t="s">
        <v>79</v>
      </c>
      <c r="AV572" s="239" t="s">
        <v>79</v>
      </c>
      <c r="AW572" s="239" t="s">
        <v>34</v>
      </c>
      <c r="AX572" s="239" t="s">
        <v>75</v>
      </c>
      <c r="AY572" s="240" t="s">
        <v>163</v>
      </c>
    </row>
    <row r="573" spans="2:65" s="205" customFormat="1" ht="29.85" customHeight="1">
      <c r="B573" s="204"/>
      <c r="D573" s="206" t="s">
        <v>69</v>
      </c>
      <c r="E573" s="215" t="s">
        <v>916</v>
      </c>
      <c r="F573" s="215" t="s">
        <v>917</v>
      </c>
      <c r="J573" s="216">
        <f>BK573</f>
        <v>0</v>
      </c>
      <c r="L573" s="204"/>
      <c r="M573" s="209"/>
      <c r="N573" s="210"/>
      <c r="O573" s="210"/>
      <c r="P573" s="211">
        <f>P574</f>
        <v>0</v>
      </c>
      <c r="Q573" s="210"/>
      <c r="R573" s="211">
        <f>R574</f>
        <v>0</v>
      </c>
      <c r="S573" s="210"/>
      <c r="T573" s="212">
        <f>T574</f>
        <v>0</v>
      </c>
      <c r="AR573" s="206" t="s">
        <v>75</v>
      </c>
      <c r="AT573" s="213" t="s">
        <v>69</v>
      </c>
      <c r="AU573" s="213" t="s">
        <v>75</v>
      </c>
      <c r="AY573" s="206" t="s">
        <v>163</v>
      </c>
      <c r="BK573" s="214">
        <f>BK574</f>
        <v>0</v>
      </c>
    </row>
    <row r="574" spans="2:65" s="116" customFormat="1" ht="16.5" customHeight="1">
      <c r="B574" s="117"/>
      <c r="C574" s="217" t="s">
        <v>918</v>
      </c>
      <c r="D574" s="217" t="s">
        <v>165</v>
      </c>
      <c r="E574" s="218" t="s">
        <v>919</v>
      </c>
      <c r="F574" s="219" t="s">
        <v>920</v>
      </c>
      <c r="G574" s="220" t="s">
        <v>227</v>
      </c>
      <c r="H574" s="221">
        <v>112.705</v>
      </c>
      <c r="I574" s="7"/>
      <c r="J574" s="222">
        <f>ROUND(I574*H574,2)</f>
        <v>0</v>
      </c>
      <c r="K574" s="219" t="s">
        <v>169</v>
      </c>
      <c r="L574" s="117"/>
      <c r="M574" s="223" t="s">
        <v>5</v>
      </c>
      <c r="N574" s="224" t="s">
        <v>41</v>
      </c>
      <c r="O574" s="118"/>
      <c r="P574" s="200">
        <f>O574*H574</f>
        <v>0</v>
      </c>
      <c r="Q574" s="200">
        <v>0</v>
      </c>
      <c r="R574" s="200">
        <f>Q574*H574</f>
        <v>0</v>
      </c>
      <c r="S574" s="200">
        <v>0</v>
      </c>
      <c r="T574" s="201">
        <f>S574*H574</f>
        <v>0</v>
      </c>
      <c r="AR574" s="104" t="s">
        <v>85</v>
      </c>
      <c r="AT574" s="104" t="s">
        <v>165</v>
      </c>
      <c r="AU574" s="104" t="s">
        <v>79</v>
      </c>
      <c r="AY574" s="104" t="s">
        <v>163</v>
      </c>
      <c r="BE574" s="202">
        <f>IF(N574="základní",J574,0)</f>
        <v>0</v>
      </c>
      <c r="BF574" s="202">
        <f>IF(N574="snížená",J574,0)</f>
        <v>0</v>
      </c>
      <c r="BG574" s="202">
        <f>IF(N574="zákl. přenesená",J574,0)</f>
        <v>0</v>
      </c>
      <c r="BH574" s="202">
        <f>IF(N574="sníž. přenesená",J574,0)</f>
        <v>0</v>
      </c>
      <c r="BI574" s="202">
        <f>IF(N574="nulová",J574,0)</f>
        <v>0</v>
      </c>
      <c r="BJ574" s="104" t="s">
        <v>75</v>
      </c>
      <c r="BK574" s="202">
        <f>ROUND(I574*H574,2)</f>
        <v>0</v>
      </c>
      <c r="BL574" s="104" t="s">
        <v>85</v>
      </c>
      <c r="BM574" s="104" t="s">
        <v>921</v>
      </c>
    </row>
    <row r="575" spans="2:65" s="205" customFormat="1" ht="37.35" customHeight="1">
      <c r="B575" s="204"/>
      <c r="D575" s="206" t="s">
        <v>69</v>
      </c>
      <c r="E575" s="207" t="s">
        <v>922</v>
      </c>
      <c r="F575" s="207" t="s">
        <v>923</v>
      </c>
      <c r="J575" s="208">
        <f>BK575</f>
        <v>0</v>
      </c>
      <c r="L575" s="204"/>
      <c r="M575" s="209"/>
      <c r="N575" s="210"/>
      <c r="O575" s="210"/>
      <c r="P575" s="211">
        <f>P576+P616+P629+P640+P648+P670+P675+P734+P742+P848+P917+P927</f>
        <v>0</v>
      </c>
      <c r="Q575" s="210"/>
      <c r="R575" s="211">
        <f>R576+R616+R629+R640+R648+R670+R675+R734+R742+R848+R917+R927</f>
        <v>12.471259679999999</v>
      </c>
      <c r="S575" s="210"/>
      <c r="T575" s="212">
        <f>T576+T616+T629+T640+T648+T670+T675+T734+T742+T848+T917+T927</f>
        <v>2.3228564400000002</v>
      </c>
      <c r="AR575" s="206" t="s">
        <v>79</v>
      </c>
      <c r="AT575" s="213" t="s">
        <v>69</v>
      </c>
      <c r="AU575" s="213" t="s">
        <v>70</v>
      </c>
      <c r="AY575" s="206" t="s">
        <v>163</v>
      </c>
      <c r="BK575" s="214">
        <f>BK576+BK616+BK629+BK640+BK648+BK670+BK675+BK734+BK742+BK848+BK917+BK927</f>
        <v>0</v>
      </c>
    </row>
    <row r="576" spans="2:65" s="205" customFormat="1" ht="19.95" customHeight="1">
      <c r="B576" s="204"/>
      <c r="D576" s="206" t="s">
        <v>69</v>
      </c>
      <c r="E576" s="215" t="s">
        <v>924</v>
      </c>
      <c r="F576" s="215" t="s">
        <v>925</v>
      </c>
      <c r="J576" s="216">
        <f>BK576</f>
        <v>0</v>
      </c>
      <c r="L576" s="204"/>
      <c r="M576" s="209"/>
      <c r="N576" s="210"/>
      <c r="O576" s="210"/>
      <c r="P576" s="211">
        <f>SUM(P577:P615)</f>
        <v>0</v>
      </c>
      <c r="Q576" s="210"/>
      <c r="R576" s="211">
        <f>SUM(R577:R615)</f>
        <v>1.8368133</v>
      </c>
      <c r="S576" s="210"/>
      <c r="T576" s="212">
        <f>SUM(T577:T615)</f>
        <v>0.80364400000000002</v>
      </c>
      <c r="AR576" s="206" t="s">
        <v>79</v>
      </c>
      <c r="AT576" s="213" t="s">
        <v>69</v>
      </c>
      <c r="AU576" s="213" t="s">
        <v>75</v>
      </c>
      <c r="AY576" s="206" t="s">
        <v>163</v>
      </c>
      <c r="BK576" s="214">
        <f>SUM(BK577:BK615)</f>
        <v>0</v>
      </c>
    </row>
    <row r="577" spans="2:65" s="116" customFormat="1" ht="16.5" customHeight="1">
      <c r="B577" s="117"/>
      <c r="C577" s="217" t="s">
        <v>926</v>
      </c>
      <c r="D577" s="217" t="s">
        <v>165</v>
      </c>
      <c r="E577" s="218" t="s">
        <v>927</v>
      </c>
      <c r="F577" s="219" t="s">
        <v>928</v>
      </c>
      <c r="G577" s="220" t="s">
        <v>168</v>
      </c>
      <c r="H577" s="221">
        <v>200.911</v>
      </c>
      <c r="I577" s="7"/>
      <c r="J577" s="222">
        <f>ROUND(I577*H577,2)</f>
        <v>0</v>
      </c>
      <c r="K577" s="219" t="s">
        <v>169</v>
      </c>
      <c r="L577" s="117"/>
      <c r="M577" s="223" t="s">
        <v>5</v>
      </c>
      <c r="N577" s="224" t="s">
        <v>41</v>
      </c>
      <c r="O577" s="118"/>
      <c r="P577" s="200">
        <f>O577*H577</f>
        <v>0</v>
      </c>
      <c r="Q577" s="200">
        <v>0</v>
      </c>
      <c r="R577" s="200">
        <f>Q577*H577</f>
        <v>0</v>
      </c>
      <c r="S577" s="200">
        <v>4.0000000000000001E-3</v>
      </c>
      <c r="T577" s="201">
        <f>S577*H577</f>
        <v>0.80364400000000002</v>
      </c>
      <c r="AR577" s="104" t="s">
        <v>244</v>
      </c>
      <c r="AT577" s="104" t="s">
        <v>165</v>
      </c>
      <c r="AU577" s="104" t="s">
        <v>79</v>
      </c>
      <c r="AY577" s="104" t="s">
        <v>163</v>
      </c>
      <c r="BE577" s="202">
        <f>IF(N577="základní",J577,0)</f>
        <v>0</v>
      </c>
      <c r="BF577" s="202">
        <f>IF(N577="snížená",J577,0)</f>
        <v>0</v>
      </c>
      <c r="BG577" s="202">
        <f>IF(N577="zákl. přenesená",J577,0)</f>
        <v>0</v>
      </c>
      <c r="BH577" s="202">
        <f>IF(N577="sníž. přenesená",J577,0)</f>
        <v>0</v>
      </c>
      <c r="BI577" s="202">
        <f>IF(N577="nulová",J577,0)</f>
        <v>0</v>
      </c>
      <c r="BJ577" s="104" t="s">
        <v>75</v>
      </c>
      <c r="BK577" s="202">
        <f>ROUND(I577*H577,2)</f>
        <v>0</v>
      </c>
      <c r="BL577" s="104" t="s">
        <v>244</v>
      </c>
      <c r="BM577" s="104" t="s">
        <v>929</v>
      </c>
    </row>
    <row r="578" spans="2:65" s="231" customFormat="1">
      <c r="B578" s="230"/>
      <c r="D578" s="232" t="s">
        <v>171</v>
      </c>
      <c r="E578" s="233" t="s">
        <v>5</v>
      </c>
      <c r="F578" s="234" t="s">
        <v>619</v>
      </c>
      <c r="H578" s="233" t="s">
        <v>5</v>
      </c>
      <c r="L578" s="230"/>
      <c r="M578" s="235"/>
      <c r="N578" s="236"/>
      <c r="O578" s="236"/>
      <c r="P578" s="236"/>
      <c r="Q578" s="236"/>
      <c r="R578" s="236"/>
      <c r="S578" s="236"/>
      <c r="T578" s="237"/>
      <c r="AT578" s="233" t="s">
        <v>171</v>
      </c>
      <c r="AU578" s="233" t="s">
        <v>79</v>
      </c>
      <c r="AV578" s="231" t="s">
        <v>75</v>
      </c>
      <c r="AW578" s="231" t="s">
        <v>34</v>
      </c>
      <c r="AX578" s="231" t="s">
        <v>70</v>
      </c>
      <c r="AY578" s="233" t="s">
        <v>163</v>
      </c>
    </row>
    <row r="579" spans="2:65" s="239" customFormat="1">
      <c r="B579" s="238"/>
      <c r="D579" s="232" t="s">
        <v>171</v>
      </c>
      <c r="E579" s="240" t="s">
        <v>5</v>
      </c>
      <c r="F579" s="241" t="s">
        <v>930</v>
      </c>
      <c r="H579" s="242">
        <v>194.56</v>
      </c>
      <c r="L579" s="238"/>
      <c r="M579" s="337"/>
      <c r="N579" s="338"/>
      <c r="O579" s="338"/>
      <c r="P579" s="338"/>
      <c r="Q579" s="338"/>
      <c r="R579" s="338"/>
      <c r="S579" s="338"/>
      <c r="T579" s="339"/>
      <c r="AT579" s="240" t="s">
        <v>171</v>
      </c>
      <c r="AU579" s="240" t="s">
        <v>79</v>
      </c>
      <c r="AV579" s="239" t="s">
        <v>79</v>
      </c>
      <c r="AW579" s="239" t="s">
        <v>34</v>
      </c>
      <c r="AX579" s="239" t="s">
        <v>70</v>
      </c>
      <c r="AY579" s="240" t="s">
        <v>163</v>
      </c>
    </row>
    <row r="580" spans="2:65" s="239" customFormat="1">
      <c r="B580" s="238"/>
      <c r="D580" s="232" t="s">
        <v>171</v>
      </c>
      <c r="E580" s="240" t="s">
        <v>5</v>
      </c>
      <c r="F580" s="241" t="s">
        <v>931</v>
      </c>
      <c r="H580" s="242">
        <v>2.5619999999999998</v>
      </c>
      <c r="L580" s="238"/>
      <c r="M580" s="337"/>
      <c r="N580" s="338"/>
      <c r="O580" s="338"/>
      <c r="P580" s="338"/>
      <c r="Q580" s="338"/>
      <c r="R580" s="338"/>
      <c r="S580" s="338"/>
      <c r="T580" s="339"/>
      <c r="AT580" s="240" t="s">
        <v>171</v>
      </c>
      <c r="AU580" s="240" t="s">
        <v>79</v>
      </c>
      <c r="AV580" s="239" t="s">
        <v>79</v>
      </c>
      <c r="AW580" s="239" t="s">
        <v>34</v>
      </c>
      <c r="AX580" s="239" t="s">
        <v>70</v>
      </c>
      <c r="AY580" s="240" t="s">
        <v>163</v>
      </c>
    </row>
    <row r="581" spans="2:65" s="239" customFormat="1">
      <c r="B581" s="238"/>
      <c r="D581" s="232" t="s">
        <v>171</v>
      </c>
      <c r="E581" s="240" t="s">
        <v>5</v>
      </c>
      <c r="F581" s="241" t="s">
        <v>932</v>
      </c>
      <c r="H581" s="242">
        <v>1.8240000000000001</v>
      </c>
      <c r="L581" s="238"/>
      <c r="M581" s="337"/>
      <c r="N581" s="338"/>
      <c r="O581" s="338"/>
      <c r="P581" s="338"/>
      <c r="Q581" s="338"/>
      <c r="R581" s="338"/>
      <c r="S581" s="338"/>
      <c r="T581" s="339"/>
      <c r="AT581" s="240" t="s">
        <v>171</v>
      </c>
      <c r="AU581" s="240" t="s">
        <v>79</v>
      </c>
      <c r="AV581" s="239" t="s">
        <v>79</v>
      </c>
      <c r="AW581" s="239" t="s">
        <v>34</v>
      </c>
      <c r="AX581" s="239" t="s">
        <v>70</v>
      </c>
      <c r="AY581" s="240" t="s">
        <v>163</v>
      </c>
    </row>
    <row r="582" spans="2:65" s="239" customFormat="1">
      <c r="B582" s="238"/>
      <c r="D582" s="232" t="s">
        <v>171</v>
      </c>
      <c r="E582" s="240" t="s">
        <v>5</v>
      </c>
      <c r="F582" s="241" t="s">
        <v>933</v>
      </c>
      <c r="H582" s="242">
        <v>1.9650000000000001</v>
      </c>
      <c r="L582" s="238"/>
      <c r="M582" s="337"/>
      <c r="N582" s="338"/>
      <c r="O582" s="338"/>
      <c r="P582" s="338"/>
      <c r="Q582" s="338"/>
      <c r="R582" s="338"/>
      <c r="S582" s="338"/>
      <c r="T582" s="339"/>
      <c r="AT582" s="240" t="s">
        <v>171</v>
      </c>
      <c r="AU582" s="240" t="s">
        <v>79</v>
      </c>
      <c r="AV582" s="239" t="s">
        <v>79</v>
      </c>
      <c r="AW582" s="239" t="s">
        <v>34</v>
      </c>
      <c r="AX582" s="239" t="s">
        <v>70</v>
      </c>
      <c r="AY582" s="240" t="s">
        <v>163</v>
      </c>
    </row>
    <row r="583" spans="2:65" s="341" customFormat="1">
      <c r="B583" s="340"/>
      <c r="D583" s="232" t="s">
        <v>171</v>
      </c>
      <c r="E583" s="342" t="s">
        <v>5</v>
      </c>
      <c r="F583" s="343" t="s">
        <v>194</v>
      </c>
      <c r="H583" s="344">
        <v>200.911</v>
      </c>
      <c r="L583" s="340"/>
      <c r="M583" s="345"/>
      <c r="N583" s="346"/>
      <c r="O583" s="346"/>
      <c r="P583" s="346"/>
      <c r="Q583" s="346"/>
      <c r="R583" s="346"/>
      <c r="S583" s="346"/>
      <c r="T583" s="347"/>
      <c r="AT583" s="342" t="s">
        <v>171</v>
      </c>
      <c r="AU583" s="342" t="s">
        <v>79</v>
      </c>
      <c r="AV583" s="341" t="s">
        <v>85</v>
      </c>
      <c r="AW583" s="341" t="s">
        <v>34</v>
      </c>
      <c r="AX583" s="341" t="s">
        <v>75</v>
      </c>
      <c r="AY583" s="342" t="s">
        <v>163</v>
      </c>
    </row>
    <row r="584" spans="2:65" s="116" customFormat="1" ht="25.5" customHeight="1">
      <c r="B584" s="117"/>
      <c r="C584" s="217" t="s">
        <v>934</v>
      </c>
      <c r="D584" s="217" t="s">
        <v>165</v>
      </c>
      <c r="E584" s="218" t="s">
        <v>935</v>
      </c>
      <c r="F584" s="219" t="s">
        <v>936</v>
      </c>
      <c r="G584" s="220" t="s">
        <v>168</v>
      </c>
      <c r="H584" s="221">
        <v>205.03700000000001</v>
      </c>
      <c r="I584" s="7"/>
      <c r="J584" s="222">
        <f>ROUND(I584*H584,2)</f>
        <v>0</v>
      </c>
      <c r="K584" s="219" t="s">
        <v>169</v>
      </c>
      <c r="L584" s="117"/>
      <c r="M584" s="223" t="s">
        <v>5</v>
      </c>
      <c r="N584" s="224" t="s">
        <v>41</v>
      </c>
      <c r="O584" s="118"/>
      <c r="P584" s="200">
        <f>O584*H584</f>
        <v>0</v>
      </c>
      <c r="Q584" s="200">
        <v>0</v>
      </c>
      <c r="R584" s="200">
        <f>Q584*H584</f>
        <v>0</v>
      </c>
      <c r="S584" s="200">
        <v>0</v>
      </c>
      <c r="T584" s="201">
        <f>S584*H584</f>
        <v>0</v>
      </c>
      <c r="AR584" s="104" t="s">
        <v>244</v>
      </c>
      <c r="AT584" s="104" t="s">
        <v>165</v>
      </c>
      <c r="AU584" s="104" t="s">
        <v>79</v>
      </c>
      <c r="AY584" s="104" t="s">
        <v>163</v>
      </c>
      <c r="BE584" s="202">
        <f>IF(N584="základní",J584,0)</f>
        <v>0</v>
      </c>
      <c r="BF584" s="202">
        <f>IF(N584="snížená",J584,0)</f>
        <v>0</v>
      </c>
      <c r="BG584" s="202">
        <f>IF(N584="zákl. přenesená",J584,0)</f>
        <v>0</v>
      </c>
      <c r="BH584" s="202">
        <f>IF(N584="sníž. přenesená",J584,0)</f>
        <v>0</v>
      </c>
      <c r="BI584" s="202">
        <f>IF(N584="nulová",J584,0)</f>
        <v>0</v>
      </c>
      <c r="BJ584" s="104" t="s">
        <v>75</v>
      </c>
      <c r="BK584" s="202">
        <f>ROUND(I584*H584,2)</f>
        <v>0</v>
      </c>
      <c r="BL584" s="104" t="s">
        <v>244</v>
      </c>
      <c r="BM584" s="104" t="s">
        <v>937</v>
      </c>
    </row>
    <row r="585" spans="2:65" s="231" customFormat="1">
      <c r="B585" s="230"/>
      <c r="D585" s="232" t="s">
        <v>171</v>
      </c>
      <c r="E585" s="233" t="s">
        <v>5</v>
      </c>
      <c r="F585" s="234" t="s">
        <v>360</v>
      </c>
      <c r="H585" s="233" t="s">
        <v>5</v>
      </c>
      <c r="L585" s="230"/>
      <c r="M585" s="235"/>
      <c r="N585" s="236"/>
      <c r="O585" s="236"/>
      <c r="P585" s="236"/>
      <c r="Q585" s="236"/>
      <c r="R585" s="236"/>
      <c r="S585" s="236"/>
      <c r="T585" s="237"/>
      <c r="AT585" s="233" t="s">
        <v>171</v>
      </c>
      <c r="AU585" s="233" t="s">
        <v>79</v>
      </c>
      <c r="AV585" s="231" t="s">
        <v>75</v>
      </c>
      <c r="AW585" s="231" t="s">
        <v>34</v>
      </c>
      <c r="AX585" s="231" t="s">
        <v>70</v>
      </c>
      <c r="AY585" s="233" t="s">
        <v>163</v>
      </c>
    </row>
    <row r="586" spans="2:65" s="231" customFormat="1">
      <c r="B586" s="230"/>
      <c r="D586" s="232" t="s">
        <v>171</v>
      </c>
      <c r="E586" s="233" t="s">
        <v>5</v>
      </c>
      <c r="F586" s="234" t="s">
        <v>510</v>
      </c>
      <c r="H586" s="233" t="s">
        <v>5</v>
      </c>
      <c r="L586" s="230"/>
      <c r="M586" s="235"/>
      <c r="N586" s="236"/>
      <c r="O586" s="236"/>
      <c r="P586" s="236"/>
      <c r="Q586" s="236"/>
      <c r="R586" s="236"/>
      <c r="S586" s="236"/>
      <c r="T586" s="237"/>
      <c r="AT586" s="233" t="s">
        <v>171</v>
      </c>
      <c r="AU586" s="233" t="s">
        <v>79</v>
      </c>
      <c r="AV586" s="231" t="s">
        <v>75</v>
      </c>
      <c r="AW586" s="231" t="s">
        <v>34</v>
      </c>
      <c r="AX586" s="231" t="s">
        <v>70</v>
      </c>
      <c r="AY586" s="233" t="s">
        <v>163</v>
      </c>
    </row>
    <row r="587" spans="2:65" s="239" customFormat="1">
      <c r="B587" s="238"/>
      <c r="D587" s="232" t="s">
        <v>171</v>
      </c>
      <c r="E587" s="240" t="s">
        <v>5</v>
      </c>
      <c r="F587" s="241" t="s">
        <v>938</v>
      </c>
      <c r="H587" s="242">
        <v>205.03700000000001</v>
      </c>
      <c r="L587" s="238"/>
      <c r="M587" s="337"/>
      <c r="N587" s="338"/>
      <c r="O587" s="338"/>
      <c r="P587" s="338"/>
      <c r="Q587" s="338"/>
      <c r="R587" s="338"/>
      <c r="S587" s="338"/>
      <c r="T587" s="339"/>
      <c r="AT587" s="240" t="s">
        <v>171</v>
      </c>
      <c r="AU587" s="240" t="s">
        <v>79</v>
      </c>
      <c r="AV587" s="239" t="s">
        <v>79</v>
      </c>
      <c r="AW587" s="239" t="s">
        <v>34</v>
      </c>
      <c r="AX587" s="239" t="s">
        <v>75</v>
      </c>
      <c r="AY587" s="240" t="s">
        <v>163</v>
      </c>
    </row>
    <row r="588" spans="2:65" s="116" customFormat="1" ht="16.5" customHeight="1">
      <c r="B588" s="117"/>
      <c r="C588" s="191" t="s">
        <v>939</v>
      </c>
      <c r="D588" s="191" t="s">
        <v>251</v>
      </c>
      <c r="E588" s="192" t="s">
        <v>940</v>
      </c>
      <c r="F588" s="203" t="s">
        <v>941</v>
      </c>
      <c r="G588" s="194" t="s">
        <v>227</v>
      </c>
      <c r="H588" s="195">
        <v>0.10299999999999999</v>
      </c>
      <c r="I588" s="8"/>
      <c r="J588" s="196">
        <f>ROUND(I588*H588,2)</f>
        <v>0</v>
      </c>
      <c r="K588" s="203" t="s">
        <v>169</v>
      </c>
      <c r="L588" s="197"/>
      <c r="M588" s="198" t="s">
        <v>5</v>
      </c>
      <c r="N588" s="199" t="s">
        <v>41</v>
      </c>
      <c r="O588" s="118"/>
      <c r="P588" s="200">
        <f>O588*H588</f>
        <v>0</v>
      </c>
      <c r="Q588" s="200">
        <v>1</v>
      </c>
      <c r="R588" s="200">
        <f>Q588*H588</f>
        <v>0.10299999999999999</v>
      </c>
      <c r="S588" s="200">
        <v>0</v>
      </c>
      <c r="T588" s="201">
        <f>S588*H588</f>
        <v>0</v>
      </c>
      <c r="AR588" s="104" t="s">
        <v>329</v>
      </c>
      <c r="AT588" s="104" t="s">
        <v>251</v>
      </c>
      <c r="AU588" s="104" t="s">
        <v>79</v>
      </c>
      <c r="AY588" s="104" t="s">
        <v>163</v>
      </c>
      <c r="BE588" s="202">
        <f>IF(N588="základní",J588,0)</f>
        <v>0</v>
      </c>
      <c r="BF588" s="202">
        <f>IF(N588="snížená",J588,0)</f>
        <v>0</v>
      </c>
      <c r="BG588" s="202">
        <f>IF(N588="zákl. přenesená",J588,0)</f>
        <v>0</v>
      </c>
      <c r="BH588" s="202">
        <f>IF(N588="sníž. přenesená",J588,0)</f>
        <v>0</v>
      </c>
      <c r="BI588" s="202">
        <f>IF(N588="nulová",J588,0)</f>
        <v>0</v>
      </c>
      <c r="BJ588" s="104" t="s">
        <v>75</v>
      </c>
      <c r="BK588" s="202">
        <f>ROUND(I588*H588,2)</f>
        <v>0</v>
      </c>
      <c r="BL588" s="104" t="s">
        <v>244</v>
      </c>
      <c r="BM588" s="104" t="s">
        <v>942</v>
      </c>
    </row>
    <row r="589" spans="2:65" s="116" customFormat="1" ht="24">
      <c r="B589" s="117"/>
      <c r="D589" s="232" t="s">
        <v>943</v>
      </c>
      <c r="F589" s="348" t="s">
        <v>944</v>
      </c>
      <c r="L589" s="117"/>
      <c r="M589" s="349"/>
      <c r="N589" s="118"/>
      <c r="O589" s="118"/>
      <c r="P589" s="118"/>
      <c r="Q589" s="118"/>
      <c r="R589" s="118"/>
      <c r="S589" s="118"/>
      <c r="T589" s="291"/>
      <c r="AT589" s="104" t="s">
        <v>943</v>
      </c>
      <c r="AU589" s="104" t="s">
        <v>79</v>
      </c>
    </row>
    <row r="590" spans="2:65" s="239" customFormat="1">
      <c r="B590" s="238"/>
      <c r="D590" s="232" t="s">
        <v>171</v>
      </c>
      <c r="F590" s="241" t="s">
        <v>945</v>
      </c>
      <c r="H590" s="242">
        <v>0.10299999999999999</v>
      </c>
      <c r="L590" s="238"/>
      <c r="M590" s="337"/>
      <c r="N590" s="338"/>
      <c r="O590" s="338"/>
      <c r="P590" s="338"/>
      <c r="Q590" s="338"/>
      <c r="R590" s="338"/>
      <c r="S590" s="338"/>
      <c r="T590" s="339"/>
      <c r="AT590" s="240" t="s">
        <v>171</v>
      </c>
      <c r="AU590" s="240" t="s">
        <v>79</v>
      </c>
      <c r="AV590" s="239" t="s">
        <v>79</v>
      </c>
      <c r="AW590" s="239" t="s">
        <v>6</v>
      </c>
      <c r="AX590" s="239" t="s">
        <v>75</v>
      </c>
      <c r="AY590" s="240" t="s">
        <v>163</v>
      </c>
    </row>
    <row r="591" spans="2:65" s="116" customFormat="1" ht="16.5" customHeight="1">
      <c r="B591" s="117"/>
      <c r="C591" s="217" t="s">
        <v>946</v>
      </c>
      <c r="D591" s="217" t="s">
        <v>165</v>
      </c>
      <c r="E591" s="218" t="s">
        <v>947</v>
      </c>
      <c r="F591" s="219" t="s">
        <v>948</v>
      </c>
      <c r="G591" s="220" t="s">
        <v>168</v>
      </c>
      <c r="H591" s="221">
        <v>205.03700000000001</v>
      </c>
      <c r="I591" s="7"/>
      <c r="J591" s="222">
        <f>ROUND(I591*H591,2)</f>
        <v>0</v>
      </c>
      <c r="K591" s="219" t="s">
        <v>169</v>
      </c>
      <c r="L591" s="117"/>
      <c r="M591" s="223" t="s">
        <v>5</v>
      </c>
      <c r="N591" s="224" t="s">
        <v>41</v>
      </c>
      <c r="O591" s="118"/>
      <c r="P591" s="200">
        <f>O591*H591</f>
        <v>0</v>
      </c>
      <c r="Q591" s="200">
        <v>4.0000000000000002E-4</v>
      </c>
      <c r="R591" s="200">
        <f>Q591*H591</f>
        <v>8.2014800000000013E-2</v>
      </c>
      <c r="S591" s="200">
        <v>0</v>
      </c>
      <c r="T591" s="201">
        <f>S591*H591</f>
        <v>0</v>
      </c>
      <c r="AR591" s="104" t="s">
        <v>244</v>
      </c>
      <c r="AT591" s="104" t="s">
        <v>165</v>
      </c>
      <c r="AU591" s="104" t="s">
        <v>79</v>
      </c>
      <c r="AY591" s="104" t="s">
        <v>163</v>
      </c>
      <c r="BE591" s="202">
        <f>IF(N591="základní",J591,0)</f>
        <v>0</v>
      </c>
      <c r="BF591" s="202">
        <f>IF(N591="snížená",J591,0)</f>
        <v>0</v>
      </c>
      <c r="BG591" s="202">
        <f>IF(N591="zákl. přenesená",J591,0)</f>
        <v>0</v>
      </c>
      <c r="BH591" s="202">
        <f>IF(N591="sníž. přenesená",J591,0)</f>
        <v>0</v>
      </c>
      <c r="BI591" s="202">
        <f>IF(N591="nulová",J591,0)</f>
        <v>0</v>
      </c>
      <c r="BJ591" s="104" t="s">
        <v>75</v>
      </c>
      <c r="BK591" s="202">
        <f>ROUND(I591*H591,2)</f>
        <v>0</v>
      </c>
      <c r="BL591" s="104" t="s">
        <v>244</v>
      </c>
      <c r="BM591" s="104" t="s">
        <v>949</v>
      </c>
    </row>
    <row r="592" spans="2:65" s="116" customFormat="1" ht="16.5" customHeight="1">
      <c r="B592" s="117"/>
      <c r="C592" s="191" t="s">
        <v>950</v>
      </c>
      <c r="D592" s="191" t="s">
        <v>251</v>
      </c>
      <c r="E592" s="192" t="s">
        <v>951</v>
      </c>
      <c r="F592" s="203" t="s">
        <v>952</v>
      </c>
      <c r="G592" s="194" t="s">
        <v>168</v>
      </c>
      <c r="H592" s="195">
        <v>235.79300000000001</v>
      </c>
      <c r="I592" s="8"/>
      <c r="J592" s="196">
        <f>ROUND(I592*H592,2)</f>
        <v>0</v>
      </c>
      <c r="K592" s="203" t="s">
        <v>5</v>
      </c>
      <c r="L592" s="197"/>
      <c r="M592" s="198" t="s">
        <v>5</v>
      </c>
      <c r="N592" s="199" t="s">
        <v>41</v>
      </c>
      <c r="O592" s="118"/>
      <c r="P592" s="200">
        <f>O592*H592</f>
        <v>0</v>
      </c>
      <c r="Q592" s="200">
        <v>4.4999999999999997E-3</v>
      </c>
      <c r="R592" s="200">
        <f>Q592*H592</f>
        <v>1.0610685</v>
      </c>
      <c r="S592" s="200">
        <v>0</v>
      </c>
      <c r="T592" s="201">
        <f>S592*H592</f>
        <v>0</v>
      </c>
      <c r="AR592" s="104" t="s">
        <v>329</v>
      </c>
      <c r="AT592" s="104" t="s">
        <v>251</v>
      </c>
      <c r="AU592" s="104" t="s">
        <v>79</v>
      </c>
      <c r="AY592" s="104" t="s">
        <v>163</v>
      </c>
      <c r="BE592" s="202">
        <f>IF(N592="základní",J592,0)</f>
        <v>0</v>
      </c>
      <c r="BF592" s="202">
        <f>IF(N592="snížená",J592,0)</f>
        <v>0</v>
      </c>
      <c r="BG592" s="202">
        <f>IF(N592="zákl. přenesená",J592,0)</f>
        <v>0</v>
      </c>
      <c r="BH592" s="202">
        <f>IF(N592="sníž. přenesená",J592,0)</f>
        <v>0</v>
      </c>
      <c r="BI592" s="202">
        <f>IF(N592="nulová",J592,0)</f>
        <v>0</v>
      </c>
      <c r="BJ592" s="104" t="s">
        <v>75</v>
      </c>
      <c r="BK592" s="202">
        <f>ROUND(I592*H592,2)</f>
        <v>0</v>
      </c>
      <c r="BL592" s="104" t="s">
        <v>244</v>
      </c>
      <c r="BM592" s="104" t="s">
        <v>953</v>
      </c>
    </row>
    <row r="593" spans="2:65" s="239" customFormat="1">
      <c r="B593" s="238"/>
      <c r="D593" s="232" t="s">
        <v>171</v>
      </c>
      <c r="F593" s="241" t="s">
        <v>954</v>
      </c>
      <c r="H593" s="242">
        <v>235.79300000000001</v>
      </c>
      <c r="L593" s="238"/>
      <c r="M593" s="337"/>
      <c r="N593" s="338"/>
      <c r="O593" s="338"/>
      <c r="P593" s="338"/>
      <c r="Q593" s="338"/>
      <c r="R593" s="338"/>
      <c r="S593" s="338"/>
      <c r="T593" s="339"/>
      <c r="AT593" s="240" t="s">
        <v>171</v>
      </c>
      <c r="AU593" s="240" t="s">
        <v>79</v>
      </c>
      <c r="AV593" s="239" t="s">
        <v>79</v>
      </c>
      <c r="AW593" s="239" t="s">
        <v>6</v>
      </c>
      <c r="AX593" s="239" t="s">
        <v>75</v>
      </c>
      <c r="AY593" s="240" t="s">
        <v>163</v>
      </c>
    </row>
    <row r="594" spans="2:65" s="116" customFormat="1" ht="16.5" customHeight="1">
      <c r="B594" s="117"/>
      <c r="C594" s="217" t="s">
        <v>955</v>
      </c>
      <c r="D594" s="217" t="s">
        <v>165</v>
      </c>
      <c r="E594" s="218" t="s">
        <v>956</v>
      </c>
      <c r="F594" s="219" t="s">
        <v>957</v>
      </c>
      <c r="G594" s="220" t="s">
        <v>638</v>
      </c>
      <c r="H594" s="221">
        <v>1</v>
      </c>
      <c r="I594" s="7"/>
      <c r="J594" s="222">
        <f>ROUND(I594*H594,2)</f>
        <v>0</v>
      </c>
      <c r="K594" s="219" t="s">
        <v>5</v>
      </c>
      <c r="L594" s="117"/>
      <c r="M594" s="223" t="s">
        <v>5</v>
      </c>
      <c r="N594" s="224" t="s">
        <v>41</v>
      </c>
      <c r="O594" s="118"/>
      <c r="P594" s="200">
        <f>O594*H594</f>
        <v>0</v>
      </c>
      <c r="Q594" s="200">
        <v>0</v>
      </c>
      <c r="R594" s="200">
        <f>Q594*H594</f>
        <v>0</v>
      </c>
      <c r="S594" s="200">
        <v>0</v>
      </c>
      <c r="T594" s="201">
        <f>S594*H594</f>
        <v>0</v>
      </c>
      <c r="AR594" s="104" t="s">
        <v>244</v>
      </c>
      <c r="AT594" s="104" t="s">
        <v>165</v>
      </c>
      <c r="AU594" s="104" t="s">
        <v>79</v>
      </c>
      <c r="AY594" s="104" t="s">
        <v>163</v>
      </c>
      <c r="BE594" s="202">
        <f>IF(N594="základní",J594,0)</f>
        <v>0</v>
      </c>
      <c r="BF594" s="202">
        <f>IF(N594="snížená",J594,0)</f>
        <v>0</v>
      </c>
      <c r="BG594" s="202">
        <f>IF(N594="zákl. přenesená",J594,0)</f>
        <v>0</v>
      </c>
      <c r="BH594" s="202">
        <f>IF(N594="sníž. přenesená",J594,0)</f>
        <v>0</v>
      </c>
      <c r="BI594" s="202">
        <f>IF(N594="nulová",J594,0)</f>
        <v>0</v>
      </c>
      <c r="BJ594" s="104" t="s">
        <v>75</v>
      </c>
      <c r="BK594" s="202">
        <f>ROUND(I594*H594,2)</f>
        <v>0</v>
      </c>
      <c r="BL594" s="104" t="s">
        <v>244</v>
      </c>
      <c r="BM594" s="104" t="s">
        <v>958</v>
      </c>
    </row>
    <row r="595" spans="2:65" s="116" customFormat="1" ht="25.5" customHeight="1">
      <c r="B595" s="117"/>
      <c r="C595" s="217" t="s">
        <v>959</v>
      </c>
      <c r="D595" s="217" t="s">
        <v>165</v>
      </c>
      <c r="E595" s="218" t="s">
        <v>960</v>
      </c>
      <c r="F595" s="219" t="s">
        <v>961</v>
      </c>
      <c r="G595" s="220" t="s">
        <v>168</v>
      </c>
      <c r="H595" s="221">
        <v>58.33</v>
      </c>
      <c r="I595" s="7"/>
      <c r="J595" s="222">
        <f>ROUND(I595*H595,2)</f>
        <v>0</v>
      </c>
      <c r="K595" s="219" t="s">
        <v>169</v>
      </c>
      <c r="L595" s="117"/>
      <c r="M595" s="223" t="s">
        <v>5</v>
      </c>
      <c r="N595" s="224" t="s">
        <v>41</v>
      </c>
      <c r="O595" s="118"/>
      <c r="P595" s="200">
        <f>O595*H595</f>
        <v>0</v>
      </c>
      <c r="Q595" s="200">
        <v>3.5000000000000001E-3</v>
      </c>
      <c r="R595" s="200">
        <f>Q595*H595</f>
        <v>0.204155</v>
      </c>
      <c r="S595" s="200">
        <v>0</v>
      </c>
      <c r="T595" s="201">
        <f>S595*H595</f>
        <v>0</v>
      </c>
      <c r="AR595" s="104" t="s">
        <v>244</v>
      </c>
      <c r="AT595" s="104" t="s">
        <v>165</v>
      </c>
      <c r="AU595" s="104" t="s">
        <v>79</v>
      </c>
      <c r="AY595" s="104" t="s">
        <v>163</v>
      </c>
      <c r="BE595" s="202">
        <f>IF(N595="základní",J595,0)</f>
        <v>0</v>
      </c>
      <c r="BF595" s="202">
        <f>IF(N595="snížená",J595,0)</f>
        <v>0</v>
      </c>
      <c r="BG595" s="202">
        <f>IF(N595="zákl. přenesená",J595,0)</f>
        <v>0</v>
      </c>
      <c r="BH595" s="202">
        <f>IF(N595="sníž. přenesená",J595,0)</f>
        <v>0</v>
      </c>
      <c r="BI595" s="202">
        <f>IF(N595="nulová",J595,0)</f>
        <v>0</v>
      </c>
      <c r="BJ595" s="104" t="s">
        <v>75</v>
      </c>
      <c r="BK595" s="202">
        <f>ROUND(I595*H595,2)</f>
        <v>0</v>
      </c>
      <c r="BL595" s="104" t="s">
        <v>244</v>
      </c>
      <c r="BM595" s="104" t="s">
        <v>962</v>
      </c>
    </row>
    <row r="596" spans="2:65" s="231" customFormat="1">
      <c r="B596" s="230"/>
      <c r="D596" s="232" t="s">
        <v>171</v>
      </c>
      <c r="E596" s="233" t="s">
        <v>5</v>
      </c>
      <c r="F596" s="234" t="s">
        <v>530</v>
      </c>
      <c r="H596" s="233" t="s">
        <v>5</v>
      </c>
      <c r="L596" s="230"/>
      <c r="M596" s="235"/>
      <c r="N596" s="236"/>
      <c r="O596" s="236"/>
      <c r="P596" s="236"/>
      <c r="Q596" s="236"/>
      <c r="R596" s="236"/>
      <c r="S596" s="236"/>
      <c r="T596" s="237"/>
      <c r="AT596" s="233" t="s">
        <v>171</v>
      </c>
      <c r="AU596" s="233" t="s">
        <v>79</v>
      </c>
      <c r="AV596" s="231" t="s">
        <v>75</v>
      </c>
      <c r="AW596" s="231" t="s">
        <v>34</v>
      </c>
      <c r="AX596" s="231" t="s">
        <v>70</v>
      </c>
      <c r="AY596" s="233" t="s">
        <v>163</v>
      </c>
    </row>
    <row r="597" spans="2:65" s="231" customFormat="1">
      <c r="B597" s="230"/>
      <c r="D597" s="232" t="s">
        <v>171</v>
      </c>
      <c r="E597" s="233" t="s">
        <v>5</v>
      </c>
      <c r="F597" s="234" t="s">
        <v>963</v>
      </c>
      <c r="H597" s="233" t="s">
        <v>5</v>
      </c>
      <c r="L597" s="230"/>
      <c r="M597" s="235"/>
      <c r="N597" s="236"/>
      <c r="O597" s="236"/>
      <c r="P597" s="236"/>
      <c r="Q597" s="236"/>
      <c r="R597" s="236"/>
      <c r="S597" s="236"/>
      <c r="T597" s="237"/>
      <c r="AT597" s="233" t="s">
        <v>171</v>
      </c>
      <c r="AU597" s="233" t="s">
        <v>79</v>
      </c>
      <c r="AV597" s="231" t="s">
        <v>75</v>
      </c>
      <c r="AW597" s="231" t="s">
        <v>34</v>
      </c>
      <c r="AX597" s="231" t="s">
        <v>70</v>
      </c>
      <c r="AY597" s="233" t="s">
        <v>163</v>
      </c>
    </row>
    <row r="598" spans="2:65" s="239" customFormat="1">
      <c r="B598" s="238"/>
      <c r="D598" s="232" t="s">
        <v>171</v>
      </c>
      <c r="E598" s="240" t="s">
        <v>5</v>
      </c>
      <c r="F598" s="241" t="s">
        <v>964</v>
      </c>
      <c r="H598" s="242">
        <v>58.33</v>
      </c>
      <c r="L598" s="238"/>
      <c r="M598" s="337"/>
      <c r="N598" s="338"/>
      <c r="O598" s="338"/>
      <c r="P598" s="338"/>
      <c r="Q598" s="338"/>
      <c r="R598" s="338"/>
      <c r="S598" s="338"/>
      <c r="T598" s="339"/>
      <c r="AT598" s="240" t="s">
        <v>171</v>
      </c>
      <c r="AU598" s="240" t="s">
        <v>79</v>
      </c>
      <c r="AV598" s="239" t="s">
        <v>79</v>
      </c>
      <c r="AW598" s="239" t="s">
        <v>34</v>
      </c>
      <c r="AX598" s="239" t="s">
        <v>75</v>
      </c>
      <c r="AY598" s="240" t="s">
        <v>163</v>
      </c>
    </row>
    <row r="599" spans="2:65" s="116" customFormat="1" ht="25.5" customHeight="1">
      <c r="B599" s="117"/>
      <c r="C599" s="217" t="s">
        <v>965</v>
      </c>
      <c r="D599" s="217" t="s">
        <v>165</v>
      </c>
      <c r="E599" s="218" t="s">
        <v>966</v>
      </c>
      <c r="F599" s="219" t="s">
        <v>967</v>
      </c>
      <c r="G599" s="220" t="s">
        <v>168</v>
      </c>
      <c r="H599" s="221">
        <v>50.11</v>
      </c>
      <c r="I599" s="7"/>
      <c r="J599" s="222">
        <f>ROUND(I599*H599,2)</f>
        <v>0</v>
      </c>
      <c r="K599" s="219" t="s">
        <v>169</v>
      </c>
      <c r="L599" s="117"/>
      <c r="M599" s="223" t="s">
        <v>5</v>
      </c>
      <c r="N599" s="224" t="s">
        <v>41</v>
      </c>
      <c r="O599" s="118"/>
      <c r="P599" s="200">
        <f>O599*H599</f>
        <v>0</v>
      </c>
      <c r="Q599" s="200">
        <v>3.5000000000000001E-3</v>
      </c>
      <c r="R599" s="200">
        <f>Q599*H599</f>
        <v>0.17538500000000001</v>
      </c>
      <c r="S599" s="200">
        <v>0</v>
      </c>
      <c r="T599" s="201">
        <f>S599*H599</f>
        <v>0</v>
      </c>
      <c r="AR599" s="104" t="s">
        <v>244</v>
      </c>
      <c r="AT599" s="104" t="s">
        <v>165</v>
      </c>
      <c r="AU599" s="104" t="s">
        <v>79</v>
      </c>
      <c r="AY599" s="104" t="s">
        <v>163</v>
      </c>
      <c r="BE599" s="202">
        <f>IF(N599="základní",J599,0)</f>
        <v>0</v>
      </c>
      <c r="BF599" s="202">
        <f>IF(N599="snížená",J599,0)</f>
        <v>0</v>
      </c>
      <c r="BG599" s="202">
        <f>IF(N599="zákl. přenesená",J599,0)</f>
        <v>0</v>
      </c>
      <c r="BH599" s="202">
        <f>IF(N599="sníž. přenesená",J599,0)</f>
        <v>0</v>
      </c>
      <c r="BI599" s="202">
        <f>IF(N599="nulová",J599,0)</f>
        <v>0</v>
      </c>
      <c r="BJ599" s="104" t="s">
        <v>75</v>
      </c>
      <c r="BK599" s="202">
        <f>ROUND(I599*H599,2)</f>
        <v>0</v>
      </c>
      <c r="BL599" s="104" t="s">
        <v>244</v>
      </c>
      <c r="BM599" s="104" t="s">
        <v>968</v>
      </c>
    </row>
    <row r="600" spans="2:65" s="231" customFormat="1">
      <c r="B600" s="230"/>
      <c r="D600" s="232" t="s">
        <v>171</v>
      </c>
      <c r="E600" s="233" t="s">
        <v>5</v>
      </c>
      <c r="F600" s="234" t="s">
        <v>530</v>
      </c>
      <c r="H600" s="233" t="s">
        <v>5</v>
      </c>
      <c r="L600" s="230"/>
      <c r="M600" s="235"/>
      <c r="N600" s="236"/>
      <c r="O600" s="236"/>
      <c r="P600" s="236"/>
      <c r="Q600" s="236"/>
      <c r="R600" s="236"/>
      <c r="S600" s="236"/>
      <c r="T600" s="237"/>
      <c r="AT600" s="233" t="s">
        <v>171</v>
      </c>
      <c r="AU600" s="233" t="s">
        <v>79</v>
      </c>
      <c r="AV600" s="231" t="s">
        <v>75</v>
      </c>
      <c r="AW600" s="231" t="s">
        <v>34</v>
      </c>
      <c r="AX600" s="231" t="s">
        <v>70</v>
      </c>
      <c r="AY600" s="233" t="s">
        <v>163</v>
      </c>
    </row>
    <row r="601" spans="2:65" s="231" customFormat="1">
      <c r="B601" s="230"/>
      <c r="D601" s="232" t="s">
        <v>171</v>
      </c>
      <c r="E601" s="233" t="s">
        <v>5</v>
      </c>
      <c r="F601" s="234" t="s">
        <v>963</v>
      </c>
      <c r="H601" s="233" t="s">
        <v>5</v>
      </c>
      <c r="L601" s="230"/>
      <c r="M601" s="235"/>
      <c r="N601" s="236"/>
      <c r="O601" s="236"/>
      <c r="P601" s="236"/>
      <c r="Q601" s="236"/>
      <c r="R601" s="236"/>
      <c r="S601" s="236"/>
      <c r="T601" s="237"/>
      <c r="AT601" s="233" t="s">
        <v>171</v>
      </c>
      <c r="AU601" s="233" t="s">
        <v>79</v>
      </c>
      <c r="AV601" s="231" t="s">
        <v>75</v>
      </c>
      <c r="AW601" s="231" t="s">
        <v>34</v>
      </c>
      <c r="AX601" s="231" t="s">
        <v>70</v>
      </c>
      <c r="AY601" s="233" t="s">
        <v>163</v>
      </c>
    </row>
    <row r="602" spans="2:65" s="239" customFormat="1">
      <c r="B602" s="238"/>
      <c r="D602" s="232" t="s">
        <v>171</v>
      </c>
      <c r="E602" s="240" t="s">
        <v>5</v>
      </c>
      <c r="F602" s="241" t="s">
        <v>969</v>
      </c>
      <c r="H602" s="242">
        <v>10.254</v>
      </c>
      <c r="L602" s="238"/>
      <c r="M602" s="337"/>
      <c r="N602" s="338"/>
      <c r="O602" s="338"/>
      <c r="P602" s="338"/>
      <c r="Q602" s="338"/>
      <c r="R602" s="338"/>
      <c r="S602" s="338"/>
      <c r="T602" s="339"/>
      <c r="AT602" s="240" t="s">
        <v>171</v>
      </c>
      <c r="AU602" s="240" t="s">
        <v>79</v>
      </c>
      <c r="AV602" s="239" t="s">
        <v>79</v>
      </c>
      <c r="AW602" s="239" t="s">
        <v>34</v>
      </c>
      <c r="AX602" s="239" t="s">
        <v>70</v>
      </c>
      <c r="AY602" s="240" t="s">
        <v>163</v>
      </c>
    </row>
    <row r="603" spans="2:65" s="239" customFormat="1">
      <c r="B603" s="238"/>
      <c r="D603" s="232" t="s">
        <v>171</v>
      </c>
      <c r="E603" s="240" t="s">
        <v>5</v>
      </c>
      <c r="F603" s="241" t="s">
        <v>970</v>
      </c>
      <c r="H603" s="242">
        <v>2.4</v>
      </c>
      <c r="L603" s="238"/>
      <c r="M603" s="337"/>
      <c r="N603" s="338"/>
      <c r="O603" s="338"/>
      <c r="P603" s="338"/>
      <c r="Q603" s="338"/>
      <c r="R603" s="338"/>
      <c r="S603" s="338"/>
      <c r="T603" s="339"/>
      <c r="AT603" s="240" t="s">
        <v>171</v>
      </c>
      <c r="AU603" s="240" t="s">
        <v>79</v>
      </c>
      <c r="AV603" s="239" t="s">
        <v>79</v>
      </c>
      <c r="AW603" s="239" t="s">
        <v>34</v>
      </c>
      <c r="AX603" s="239" t="s">
        <v>70</v>
      </c>
      <c r="AY603" s="240" t="s">
        <v>163</v>
      </c>
    </row>
    <row r="604" spans="2:65" s="239" customFormat="1">
      <c r="B604" s="238"/>
      <c r="D604" s="232" t="s">
        <v>171</v>
      </c>
      <c r="E604" s="240" t="s">
        <v>5</v>
      </c>
      <c r="F604" s="241" t="s">
        <v>971</v>
      </c>
      <c r="H604" s="242">
        <v>13.6</v>
      </c>
      <c r="L604" s="238"/>
      <c r="M604" s="337"/>
      <c r="N604" s="338"/>
      <c r="O604" s="338"/>
      <c r="P604" s="338"/>
      <c r="Q604" s="338"/>
      <c r="R604" s="338"/>
      <c r="S604" s="338"/>
      <c r="T604" s="339"/>
      <c r="AT604" s="240" t="s">
        <v>171</v>
      </c>
      <c r="AU604" s="240" t="s">
        <v>79</v>
      </c>
      <c r="AV604" s="239" t="s">
        <v>79</v>
      </c>
      <c r="AW604" s="239" t="s">
        <v>34</v>
      </c>
      <c r="AX604" s="239" t="s">
        <v>70</v>
      </c>
      <c r="AY604" s="240" t="s">
        <v>163</v>
      </c>
    </row>
    <row r="605" spans="2:65" s="239" customFormat="1">
      <c r="B605" s="238"/>
      <c r="D605" s="232" t="s">
        <v>171</v>
      </c>
      <c r="E605" s="240" t="s">
        <v>5</v>
      </c>
      <c r="F605" s="241" t="s">
        <v>972</v>
      </c>
      <c r="H605" s="242">
        <v>23.856000000000002</v>
      </c>
      <c r="L605" s="238"/>
      <c r="M605" s="337"/>
      <c r="N605" s="338"/>
      <c r="O605" s="338"/>
      <c r="P605" s="338"/>
      <c r="Q605" s="338"/>
      <c r="R605" s="338"/>
      <c r="S605" s="338"/>
      <c r="T605" s="339"/>
      <c r="AT605" s="240" t="s">
        <v>171</v>
      </c>
      <c r="AU605" s="240" t="s">
        <v>79</v>
      </c>
      <c r="AV605" s="239" t="s">
        <v>79</v>
      </c>
      <c r="AW605" s="239" t="s">
        <v>34</v>
      </c>
      <c r="AX605" s="239" t="s">
        <v>70</v>
      </c>
      <c r="AY605" s="240" t="s">
        <v>163</v>
      </c>
    </row>
    <row r="606" spans="2:65" s="341" customFormat="1">
      <c r="B606" s="340"/>
      <c r="D606" s="232" t="s">
        <v>171</v>
      </c>
      <c r="E606" s="342" t="s">
        <v>5</v>
      </c>
      <c r="F606" s="343" t="s">
        <v>194</v>
      </c>
      <c r="H606" s="344">
        <v>50.11</v>
      </c>
      <c r="L606" s="340"/>
      <c r="M606" s="345"/>
      <c r="N606" s="346"/>
      <c r="O606" s="346"/>
      <c r="P606" s="346"/>
      <c r="Q606" s="346"/>
      <c r="R606" s="346"/>
      <c r="S606" s="346"/>
      <c r="T606" s="347"/>
      <c r="AT606" s="342" t="s">
        <v>171</v>
      </c>
      <c r="AU606" s="342" t="s">
        <v>79</v>
      </c>
      <c r="AV606" s="341" t="s">
        <v>85</v>
      </c>
      <c r="AW606" s="341" t="s">
        <v>34</v>
      </c>
      <c r="AX606" s="341" t="s">
        <v>75</v>
      </c>
      <c r="AY606" s="342" t="s">
        <v>163</v>
      </c>
    </row>
    <row r="607" spans="2:65" s="116" customFormat="1" ht="16.5" customHeight="1">
      <c r="B607" s="117"/>
      <c r="C607" s="217" t="s">
        <v>973</v>
      </c>
      <c r="D607" s="217" t="s">
        <v>165</v>
      </c>
      <c r="E607" s="218" t="s">
        <v>974</v>
      </c>
      <c r="F607" s="219" t="s">
        <v>975</v>
      </c>
      <c r="G607" s="220" t="s">
        <v>168</v>
      </c>
      <c r="H607" s="221">
        <v>60.34</v>
      </c>
      <c r="I607" s="7"/>
      <c r="J607" s="222">
        <f>ROUND(I607*H607,2)</f>
        <v>0</v>
      </c>
      <c r="K607" s="219" t="s">
        <v>2443</v>
      </c>
      <c r="L607" s="117"/>
      <c r="M607" s="223" t="s">
        <v>5</v>
      </c>
      <c r="N607" s="224" t="s">
        <v>41</v>
      </c>
      <c r="O607" s="118"/>
      <c r="P607" s="200">
        <f>O607*H607</f>
        <v>0</v>
      </c>
      <c r="Q607" s="200">
        <v>3.5000000000000001E-3</v>
      </c>
      <c r="R607" s="200">
        <f>Q607*H607</f>
        <v>0.21119000000000002</v>
      </c>
      <c r="S607" s="200">
        <v>0</v>
      </c>
      <c r="T607" s="201">
        <f>S607*H607</f>
        <v>0</v>
      </c>
      <c r="AR607" s="104" t="s">
        <v>244</v>
      </c>
      <c r="AT607" s="104" t="s">
        <v>165</v>
      </c>
      <c r="AU607" s="104" t="s">
        <v>79</v>
      </c>
      <c r="AY607" s="104" t="s">
        <v>163</v>
      </c>
      <c r="BE607" s="202">
        <f>IF(N607="základní",J607,0)</f>
        <v>0</v>
      </c>
      <c r="BF607" s="202">
        <f>IF(N607="snížená",J607,0)</f>
        <v>0</v>
      </c>
      <c r="BG607" s="202">
        <f>IF(N607="zákl. přenesená",J607,0)</f>
        <v>0</v>
      </c>
      <c r="BH607" s="202">
        <f>IF(N607="sníž. přenesená",J607,0)</f>
        <v>0</v>
      </c>
      <c r="BI607" s="202">
        <f>IF(N607="nulová",J607,0)</f>
        <v>0</v>
      </c>
      <c r="BJ607" s="104" t="s">
        <v>75</v>
      </c>
      <c r="BK607" s="202">
        <f>ROUND(I607*H607,2)</f>
        <v>0</v>
      </c>
      <c r="BL607" s="104" t="s">
        <v>244</v>
      </c>
      <c r="BM607" s="104" t="s">
        <v>976</v>
      </c>
    </row>
    <row r="608" spans="2:65" s="231" customFormat="1">
      <c r="B608" s="230"/>
      <c r="D608" s="232" t="s">
        <v>171</v>
      </c>
      <c r="E608" s="233" t="s">
        <v>5</v>
      </c>
      <c r="F608" s="234" t="s">
        <v>530</v>
      </c>
      <c r="H608" s="233" t="s">
        <v>5</v>
      </c>
      <c r="L608" s="230"/>
      <c r="M608" s="235"/>
      <c r="N608" s="236"/>
      <c r="O608" s="236"/>
      <c r="P608" s="236"/>
      <c r="Q608" s="236"/>
      <c r="R608" s="236"/>
      <c r="S608" s="236"/>
      <c r="T608" s="237"/>
      <c r="AT608" s="233" t="s">
        <v>171</v>
      </c>
      <c r="AU608" s="233" t="s">
        <v>79</v>
      </c>
      <c r="AV608" s="231" t="s">
        <v>75</v>
      </c>
      <c r="AW608" s="231" t="s">
        <v>34</v>
      </c>
      <c r="AX608" s="231" t="s">
        <v>70</v>
      </c>
      <c r="AY608" s="233" t="s">
        <v>163</v>
      </c>
    </row>
    <row r="609" spans="2:65" s="231" customFormat="1">
      <c r="B609" s="230"/>
      <c r="D609" s="232" t="s">
        <v>171</v>
      </c>
      <c r="E609" s="233" t="s">
        <v>5</v>
      </c>
      <c r="F609" s="234" t="s">
        <v>963</v>
      </c>
      <c r="H609" s="233" t="s">
        <v>5</v>
      </c>
      <c r="L609" s="230"/>
      <c r="M609" s="235"/>
      <c r="N609" s="236"/>
      <c r="O609" s="236"/>
      <c r="P609" s="236"/>
      <c r="Q609" s="236"/>
      <c r="R609" s="236"/>
      <c r="S609" s="236"/>
      <c r="T609" s="237"/>
      <c r="AT609" s="233" t="s">
        <v>171</v>
      </c>
      <c r="AU609" s="233" t="s">
        <v>79</v>
      </c>
      <c r="AV609" s="231" t="s">
        <v>75</v>
      </c>
      <c r="AW609" s="231" t="s">
        <v>34</v>
      </c>
      <c r="AX609" s="231" t="s">
        <v>70</v>
      </c>
      <c r="AY609" s="233" t="s">
        <v>163</v>
      </c>
    </row>
    <row r="610" spans="2:65" s="239" customFormat="1">
      <c r="B610" s="238"/>
      <c r="D610" s="232" t="s">
        <v>171</v>
      </c>
      <c r="E610" s="240" t="s">
        <v>5</v>
      </c>
      <c r="F610" s="241" t="s">
        <v>977</v>
      </c>
      <c r="H610" s="242">
        <v>34.18</v>
      </c>
      <c r="L610" s="238"/>
      <c r="M610" s="337"/>
      <c r="N610" s="338"/>
      <c r="O610" s="338"/>
      <c r="P610" s="338"/>
      <c r="Q610" s="338"/>
      <c r="R610" s="338"/>
      <c r="S610" s="338"/>
      <c r="T610" s="339"/>
      <c r="AT610" s="240" t="s">
        <v>171</v>
      </c>
      <c r="AU610" s="240" t="s">
        <v>79</v>
      </c>
      <c r="AV610" s="239" t="s">
        <v>79</v>
      </c>
      <c r="AW610" s="239" t="s">
        <v>34</v>
      </c>
      <c r="AX610" s="239" t="s">
        <v>70</v>
      </c>
      <c r="AY610" s="240" t="s">
        <v>163</v>
      </c>
    </row>
    <row r="611" spans="2:65" s="239" customFormat="1">
      <c r="B611" s="238"/>
      <c r="D611" s="232" t="s">
        <v>171</v>
      </c>
      <c r="E611" s="240" t="s">
        <v>5</v>
      </c>
      <c r="F611" s="241" t="s">
        <v>978</v>
      </c>
      <c r="H611" s="242">
        <v>8</v>
      </c>
      <c r="L611" s="238"/>
      <c r="M611" s="337"/>
      <c r="N611" s="338"/>
      <c r="O611" s="338"/>
      <c r="P611" s="338"/>
      <c r="Q611" s="338"/>
      <c r="R611" s="338"/>
      <c r="S611" s="338"/>
      <c r="T611" s="339"/>
      <c r="AT611" s="240" t="s">
        <v>171</v>
      </c>
      <c r="AU611" s="240" t="s">
        <v>79</v>
      </c>
      <c r="AV611" s="239" t="s">
        <v>79</v>
      </c>
      <c r="AW611" s="239" t="s">
        <v>34</v>
      </c>
      <c r="AX611" s="239" t="s">
        <v>70</v>
      </c>
      <c r="AY611" s="240" t="s">
        <v>163</v>
      </c>
    </row>
    <row r="612" spans="2:65" s="239" customFormat="1">
      <c r="B612" s="238"/>
      <c r="D612" s="232" t="s">
        <v>171</v>
      </c>
      <c r="E612" s="240" t="s">
        <v>5</v>
      </c>
      <c r="F612" s="241" t="s">
        <v>979</v>
      </c>
      <c r="H612" s="242">
        <v>6.8</v>
      </c>
      <c r="L612" s="238"/>
      <c r="M612" s="337"/>
      <c r="N612" s="338"/>
      <c r="O612" s="338"/>
      <c r="P612" s="338"/>
      <c r="Q612" s="338"/>
      <c r="R612" s="338"/>
      <c r="S612" s="338"/>
      <c r="T612" s="339"/>
      <c r="AT612" s="240" t="s">
        <v>171</v>
      </c>
      <c r="AU612" s="240" t="s">
        <v>79</v>
      </c>
      <c r="AV612" s="239" t="s">
        <v>79</v>
      </c>
      <c r="AW612" s="239" t="s">
        <v>34</v>
      </c>
      <c r="AX612" s="239" t="s">
        <v>70</v>
      </c>
      <c r="AY612" s="240" t="s">
        <v>163</v>
      </c>
    </row>
    <row r="613" spans="2:65" s="239" customFormat="1">
      <c r="B613" s="238"/>
      <c r="D613" s="232" t="s">
        <v>171</v>
      </c>
      <c r="E613" s="240" t="s">
        <v>5</v>
      </c>
      <c r="F613" s="241" t="s">
        <v>980</v>
      </c>
      <c r="H613" s="242">
        <v>11.36</v>
      </c>
      <c r="L613" s="238"/>
      <c r="M613" s="337"/>
      <c r="N613" s="338"/>
      <c r="O613" s="338"/>
      <c r="P613" s="338"/>
      <c r="Q613" s="338"/>
      <c r="R613" s="338"/>
      <c r="S613" s="338"/>
      <c r="T613" s="339"/>
      <c r="AT613" s="240" t="s">
        <v>171</v>
      </c>
      <c r="AU613" s="240" t="s">
        <v>79</v>
      </c>
      <c r="AV613" s="239" t="s">
        <v>79</v>
      </c>
      <c r="AW613" s="239" t="s">
        <v>34</v>
      </c>
      <c r="AX613" s="239" t="s">
        <v>70</v>
      </c>
      <c r="AY613" s="240" t="s">
        <v>163</v>
      </c>
    </row>
    <row r="614" spans="2:65" s="341" customFormat="1">
      <c r="B614" s="340"/>
      <c r="D614" s="232" t="s">
        <v>171</v>
      </c>
      <c r="E614" s="342" t="s">
        <v>5</v>
      </c>
      <c r="F614" s="343" t="s">
        <v>194</v>
      </c>
      <c r="H614" s="344">
        <v>60.34</v>
      </c>
      <c r="L614" s="340"/>
      <c r="M614" s="345"/>
      <c r="N614" s="346"/>
      <c r="O614" s="346"/>
      <c r="P614" s="346"/>
      <c r="Q614" s="346"/>
      <c r="R614" s="346"/>
      <c r="S614" s="346"/>
      <c r="T614" s="347"/>
      <c r="AT614" s="342" t="s">
        <v>171</v>
      </c>
      <c r="AU614" s="342" t="s">
        <v>79</v>
      </c>
      <c r="AV614" s="341" t="s">
        <v>85</v>
      </c>
      <c r="AW614" s="341" t="s">
        <v>34</v>
      </c>
      <c r="AX614" s="341" t="s">
        <v>75</v>
      </c>
      <c r="AY614" s="342" t="s">
        <v>163</v>
      </c>
    </row>
    <row r="615" spans="2:65" s="116" customFormat="1" ht="25.5" customHeight="1">
      <c r="B615" s="117"/>
      <c r="C615" s="217" t="s">
        <v>981</v>
      </c>
      <c r="D615" s="217" t="s">
        <v>165</v>
      </c>
      <c r="E615" s="218" t="s">
        <v>982</v>
      </c>
      <c r="F615" s="219" t="s">
        <v>983</v>
      </c>
      <c r="G615" s="220" t="s">
        <v>227</v>
      </c>
      <c r="H615" s="221">
        <v>1.837</v>
      </c>
      <c r="I615" s="7"/>
      <c r="J615" s="222">
        <f>ROUND(I615*H615,2)</f>
        <v>0</v>
      </c>
      <c r="K615" s="219" t="s">
        <v>169</v>
      </c>
      <c r="L615" s="117"/>
      <c r="M615" s="223" t="s">
        <v>5</v>
      </c>
      <c r="N615" s="224" t="s">
        <v>41</v>
      </c>
      <c r="O615" s="118"/>
      <c r="P615" s="200">
        <f>O615*H615</f>
        <v>0</v>
      </c>
      <c r="Q615" s="200">
        <v>0</v>
      </c>
      <c r="R615" s="200">
        <f>Q615*H615</f>
        <v>0</v>
      </c>
      <c r="S615" s="200">
        <v>0</v>
      </c>
      <c r="T615" s="201">
        <f>S615*H615</f>
        <v>0</v>
      </c>
      <c r="AR615" s="104" t="s">
        <v>244</v>
      </c>
      <c r="AT615" s="104" t="s">
        <v>165</v>
      </c>
      <c r="AU615" s="104" t="s">
        <v>79</v>
      </c>
      <c r="AY615" s="104" t="s">
        <v>163</v>
      </c>
      <c r="BE615" s="202">
        <f>IF(N615="základní",J615,0)</f>
        <v>0</v>
      </c>
      <c r="BF615" s="202">
        <f>IF(N615="snížená",J615,0)</f>
        <v>0</v>
      </c>
      <c r="BG615" s="202">
        <f>IF(N615="zákl. přenesená",J615,0)</f>
        <v>0</v>
      </c>
      <c r="BH615" s="202">
        <f>IF(N615="sníž. přenesená",J615,0)</f>
        <v>0</v>
      </c>
      <c r="BI615" s="202">
        <f>IF(N615="nulová",J615,0)</f>
        <v>0</v>
      </c>
      <c r="BJ615" s="104" t="s">
        <v>75</v>
      </c>
      <c r="BK615" s="202">
        <f>ROUND(I615*H615,2)</f>
        <v>0</v>
      </c>
      <c r="BL615" s="104" t="s">
        <v>244</v>
      </c>
      <c r="BM615" s="104" t="s">
        <v>984</v>
      </c>
    </row>
    <row r="616" spans="2:65" s="205" customFormat="1" ht="29.85" customHeight="1">
      <c r="B616" s="204"/>
      <c r="D616" s="206" t="s">
        <v>69</v>
      </c>
      <c r="E616" s="215" t="s">
        <v>985</v>
      </c>
      <c r="F616" s="215" t="s">
        <v>986</v>
      </c>
      <c r="J616" s="216">
        <f>BK616</f>
        <v>0</v>
      </c>
      <c r="L616" s="204"/>
      <c r="M616" s="209"/>
      <c r="N616" s="210"/>
      <c r="O616" s="210"/>
      <c r="P616" s="211">
        <f>SUM(P617:P628)</f>
        <v>0</v>
      </c>
      <c r="Q616" s="210"/>
      <c r="R616" s="211">
        <f>SUM(R617:R628)</f>
        <v>0</v>
      </c>
      <c r="S616" s="210"/>
      <c r="T616" s="212">
        <f>SUM(T617:T628)</f>
        <v>0</v>
      </c>
      <c r="AR616" s="206" t="s">
        <v>79</v>
      </c>
      <c r="AT616" s="213" t="s">
        <v>69</v>
      </c>
      <c r="AU616" s="213" t="s">
        <v>75</v>
      </c>
      <c r="AY616" s="206" t="s">
        <v>163</v>
      </c>
      <c r="BK616" s="214">
        <f>SUM(BK617:BK628)</f>
        <v>0</v>
      </c>
    </row>
    <row r="617" spans="2:65" s="116" customFormat="1" ht="25.5" customHeight="1">
      <c r="B617" s="117"/>
      <c r="C617" s="217" t="s">
        <v>987</v>
      </c>
      <c r="D617" s="217" t="s">
        <v>165</v>
      </c>
      <c r="E617" s="218" t="s">
        <v>988</v>
      </c>
      <c r="F617" s="219" t="s">
        <v>989</v>
      </c>
      <c r="G617" s="220" t="s">
        <v>168</v>
      </c>
      <c r="H617" s="221">
        <v>7.5</v>
      </c>
      <c r="I617" s="7"/>
      <c r="J617" s="222">
        <f>ROUND(I617*H617,2)</f>
        <v>0</v>
      </c>
      <c r="K617" s="219" t="s">
        <v>2443</v>
      </c>
      <c r="L617" s="117"/>
      <c r="M617" s="223" t="s">
        <v>5</v>
      </c>
      <c r="N617" s="224" t="s">
        <v>41</v>
      </c>
      <c r="O617" s="118"/>
      <c r="P617" s="200">
        <f>O617*H617</f>
        <v>0</v>
      </c>
      <c r="Q617" s="200">
        <v>0</v>
      </c>
      <c r="R617" s="200">
        <f>Q617*H617</f>
        <v>0</v>
      </c>
      <c r="S617" s="200">
        <v>0</v>
      </c>
      <c r="T617" s="201">
        <f>S617*H617</f>
        <v>0</v>
      </c>
      <c r="AR617" s="104" t="s">
        <v>244</v>
      </c>
      <c r="AT617" s="104" t="s">
        <v>165</v>
      </c>
      <c r="AU617" s="104" t="s">
        <v>79</v>
      </c>
      <c r="AY617" s="104" t="s">
        <v>163</v>
      </c>
      <c r="BE617" s="202">
        <f>IF(N617="základní",J617,0)</f>
        <v>0</v>
      </c>
      <c r="BF617" s="202">
        <f>IF(N617="snížená",J617,0)</f>
        <v>0</v>
      </c>
      <c r="BG617" s="202">
        <f>IF(N617="zákl. přenesená",J617,0)</f>
        <v>0</v>
      </c>
      <c r="BH617" s="202">
        <f>IF(N617="sníž. přenesená",J617,0)</f>
        <v>0</v>
      </c>
      <c r="BI617" s="202">
        <f>IF(N617="nulová",J617,0)</f>
        <v>0</v>
      </c>
      <c r="BJ617" s="104" t="s">
        <v>75</v>
      </c>
      <c r="BK617" s="202">
        <f>ROUND(I617*H617,2)</f>
        <v>0</v>
      </c>
      <c r="BL617" s="104" t="s">
        <v>244</v>
      </c>
      <c r="BM617" s="104" t="s">
        <v>990</v>
      </c>
    </row>
    <row r="618" spans="2:65" s="231" customFormat="1">
      <c r="B618" s="230"/>
      <c r="D618" s="232" t="s">
        <v>171</v>
      </c>
      <c r="E618" s="233" t="s">
        <v>5</v>
      </c>
      <c r="F618" s="234" t="s">
        <v>633</v>
      </c>
      <c r="H618" s="233" t="s">
        <v>5</v>
      </c>
      <c r="L618" s="230"/>
      <c r="M618" s="235"/>
      <c r="N618" s="236"/>
      <c r="O618" s="236"/>
      <c r="P618" s="236"/>
      <c r="Q618" s="236"/>
      <c r="R618" s="236"/>
      <c r="S618" s="236"/>
      <c r="T618" s="237"/>
      <c r="AT618" s="233" t="s">
        <v>171</v>
      </c>
      <c r="AU618" s="233" t="s">
        <v>79</v>
      </c>
      <c r="AV618" s="231" t="s">
        <v>75</v>
      </c>
      <c r="AW618" s="231" t="s">
        <v>34</v>
      </c>
      <c r="AX618" s="231" t="s">
        <v>70</v>
      </c>
      <c r="AY618" s="233" t="s">
        <v>163</v>
      </c>
    </row>
    <row r="619" spans="2:65" s="239" customFormat="1">
      <c r="B619" s="238"/>
      <c r="D619" s="232" t="s">
        <v>171</v>
      </c>
      <c r="E619" s="240" t="s">
        <v>5</v>
      </c>
      <c r="F619" s="241" t="s">
        <v>991</v>
      </c>
      <c r="H619" s="242">
        <v>7.5</v>
      </c>
      <c r="L619" s="238"/>
      <c r="M619" s="337"/>
      <c r="N619" s="338"/>
      <c r="O619" s="338"/>
      <c r="P619" s="338"/>
      <c r="Q619" s="338"/>
      <c r="R619" s="338"/>
      <c r="S619" s="338"/>
      <c r="T619" s="339"/>
      <c r="AT619" s="240" t="s">
        <v>171</v>
      </c>
      <c r="AU619" s="240" t="s">
        <v>79</v>
      </c>
      <c r="AV619" s="239" t="s">
        <v>79</v>
      </c>
      <c r="AW619" s="239" t="s">
        <v>34</v>
      </c>
      <c r="AX619" s="239" t="s">
        <v>75</v>
      </c>
      <c r="AY619" s="240" t="s">
        <v>163</v>
      </c>
    </row>
    <row r="620" spans="2:65" s="116" customFormat="1" ht="25.5" customHeight="1">
      <c r="B620" s="117"/>
      <c r="C620" s="217" t="s">
        <v>992</v>
      </c>
      <c r="D620" s="217" t="s">
        <v>165</v>
      </c>
      <c r="E620" s="218" t="s">
        <v>993</v>
      </c>
      <c r="F620" s="219" t="s">
        <v>994</v>
      </c>
      <c r="G620" s="220" t="s">
        <v>168</v>
      </c>
      <c r="H620" s="221">
        <v>7.5</v>
      </c>
      <c r="I620" s="7"/>
      <c r="J620" s="222">
        <f>ROUND(I620*H620,2)</f>
        <v>0</v>
      </c>
      <c r="K620" s="219" t="s">
        <v>2443</v>
      </c>
      <c r="L620" s="117"/>
      <c r="M620" s="223" t="s">
        <v>5</v>
      </c>
      <c r="N620" s="224" t="s">
        <v>41</v>
      </c>
      <c r="O620" s="118"/>
      <c r="P620" s="200">
        <f>O620*H620</f>
        <v>0</v>
      </c>
      <c r="Q620" s="200">
        <v>0</v>
      </c>
      <c r="R620" s="200">
        <f>Q620*H620</f>
        <v>0</v>
      </c>
      <c r="S620" s="200">
        <v>0</v>
      </c>
      <c r="T620" s="201">
        <f>S620*H620</f>
        <v>0</v>
      </c>
      <c r="AR620" s="104" t="s">
        <v>244</v>
      </c>
      <c r="AT620" s="104" t="s">
        <v>165</v>
      </c>
      <c r="AU620" s="104" t="s">
        <v>79</v>
      </c>
      <c r="AY620" s="104" t="s">
        <v>163</v>
      </c>
      <c r="BE620" s="202">
        <f>IF(N620="základní",J620,0)</f>
        <v>0</v>
      </c>
      <c r="BF620" s="202">
        <f>IF(N620="snížená",J620,0)</f>
        <v>0</v>
      </c>
      <c r="BG620" s="202">
        <f>IF(N620="zákl. přenesená",J620,0)</f>
        <v>0</v>
      </c>
      <c r="BH620" s="202">
        <f>IF(N620="sníž. přenesená",J620,0)</f>
        <v>0</v>
      </c>
      <c r="BI620" s="202">
        <f>IF(N620="nulová",J620,0)</f>
        <v>0</v>
      </c>
      <c r="BJ620" s="104" t="s">
        <v>75</v>
      </c>
      <c r="BK620" s="202">
        <f>ROUND(I620*H620,2)</f>
        <v>0</v>
      </c>
      <c r="BL620" s="104" t="s">
        <v>244</v>
      </c>
      <c r="BM620" s="104" t="s">
        <v>995</v>
      </c>
    </row>
    <row r="621" spans="2:65" s="231" customFormat="1">
      <c r="B621" s="230"/>
      <c r="D621" s="232" t="s">
        <v>171</v>
      </c>
      <c r="E621" s="233" t="s">
        <v>5</v>
      </c>
      <c r="F621" s="234" t="s">
        <v>392</v>
      </c>
      <c r="H621" s="233" t="s">
        <v>5</v>
      </c>
      <c r="L621" s="230"/>
      <c r="M621" s="235"/>
      <c r="N621" s="236"/>
      <c r="O621" s="236"/>
      <c r="P621" s="236"/>
      <c r="Q621" s="236"/>
      <c r="R621" s="236"/>
      <c r="S621" s="236"/>
      <c r="T621" s="237"/>
      <c r="AT621" s="233" t="s">
        <v>171</v>
      </c>
      <c r="AU621" s="233" t="s">
        <v>79</v>
      </c>
      <c r="AV621" s="231" t="s">
        <v>75</v>
      </c>
      <c r="AW621" s="231" t="s">
        <v>34</v>
      </c>
      <c r="AX621" s="231" t="s">
        <v>70</v>
      </c>
      <c r="AY621" s="233" t="s">
        <v>163</v>
      </c>
    </row>
    <row r="622" spans="2:65" s="239" customFormat="1">
      <c r="B622" s="238"/>
      <c r="D622" s="232" t="s">
        <v>171</v>
      </c>
      <c r="E622" s="240" t="s">
        <v>5</v>
      </c>
      <c r="F622" s="241" t="s">
        <v>991</v>
      </c>
      <c r="H622" s="242">
        <v>7.5</v>
      </c>
      <c r="L622" s="238"/>
      <c r="M622" s="337"/>
      <c r="N622" s="338"/>
      <c r="O622" s="338"/>
      <c r="P622" s="338"/>
      <c r="Q622" s="338"/>
      <c r="R622" s="338"/>
      <c r="S622" s="338"/>
      <c r="T622" s="339"/>
      <c r="AT622" s="240" t="s">
        <v>171</v>
      </c>
      <c r="AU622" s="240" t="s">
        <v>79</v>
      </c>
      <c r="AV622" s="239" t="s">
        <v>79</v>
      </c>
      <c r="AW622" s="239" t="s">
        <v>34</v>
      </c>
      <c r="AX622" s="239" t="s">
        <v>75</v>
      </c>
      <c r="AY622" s="240" t="s">
        <v>163</v>
      </c>
    </row>
    <row r="623" spans="2:65" s="116" customFormat="1" ht="25.5" customHeight="1">
      <c r="B623" s="117"/>
      <c r="C623" s="217" t="s">
        <v>996</v>
      </c>
      <c r="D623" s="217" t="s">
        <v>165</v>
      </c>
      <c r="E623" s="218" t="s">
        <v>997</v>
      </c>
      <c r="F623" s="219" t="s">
        <v>998</v>
      </c>
      <c r="G623" s="220" t="s">
        <v>168</v>
      </c>
      <c r="H623" s="221">
        <v>21.78</v>
      </c>
      <c r="I623" s="7"/>
      <c r="J623" s="222">
        <f>ROUND(I623*H623,2)</f>
        <v>0</v>
      </c>
      <c r="K623" s="219" t="s">
        <v>2443</v>
      </c>
      <c r="L623" s="117"/>
      <c r="M623" s="223" t="s">
        <v>5</v>
      </c>
      <c r="N623" s="224" t="s">
        <v>41</v>
      </c>
      <c r="O623" s="118"/>
      <c r="P623" s="200">
        <f>O623*H623</f>
        <v>0</v>
      </c>
      <c r="Q623" s="200">
        <v>0</v>
      </c>
      <c r="R623" s="200">
        <f>Q623*H623</f>
        <v>0</v>
      </c>
      <c r="S623" s="200">
        <v>0</v>
      </c>
      <c r="T623" s="201">
        <f>S623*H623</f>
        <v>0</v>
      </c>
      <c r="AR623" s="104" t="s">
        <v>244</v>
      </c>
      <c r="AT623" s="104" t="s">
        <v>165</v>
      </c>
      <c r="AU623" s="104" t="s">
        <v>79</v>
      </c>
      <c r="AY623" s="104" t="s">
        <v>163</v>
      </c>
      <c r="BE623" s="202">
        <f>IF(N623="základní",J623,0)</f>
        <v>0</v>
      </c>
      <c r="BF623" s="202">
        <f>IF(N623="snížená",J623,0)</f>
        <v>0</v>
      </c>
      <c r="BG623" s="202">
        <f>IF(N623="zákl. přenesená",J623,0)</f>
        <v>0</v>
      </c>
      <c r="BH623" s="202">
        <f>IF(N623="sníž. přenesená",J623,0)</f>
        <v>0</v>
      </c>
      <c r="BI623" s="202">
        <f>IF(N623="nulová",J623,0)</f>
        <v>0</v>
      </c>
      <c r="BJ623" s="104" t="s">
        <v>75</v>
      </c>
      <c r="BK623" s="202">
        <f>ROUND(I623*H623,2)</f>
        <v>0</v>
      </c>
      <c r="BL623" s="104" t="s">
        <v>244</v>
      </c>
      <c r="BM623" s="104" t="s">
        <v>999</v>
      </c>
    </row>
    <row r="624" spans="2:65" s="231" customFormat="1">
      <c r="B624" s="230"/>
      <c r="D624" s="232" t="s">
        <v>171</v>
      </c>
      <c r="E624" s="233" t="s">
        <v>5</v>
      </c>
      <c r="F624" s="234" t="s">
        <v>392</v>
      </c>
      <c r="H624" s="233" t="s">
        <v>5</v>
      </c>
      <c r="L624" s="230"/>
      <c r="M624" s="235"/>
      <c r="N624" s="236"/>
      <c r="O624" s="236"/>
      <c r="P624" s="236"/>
      <c r="Q624" s="236"/>
      <c r="R624" s="236"/>
      <c r="S624" s="236"/>
      <c r="T624" s="237"/>
      <c r="AT624" s="233" t="s">
        <v>171</v>
      </c>
      <c r="AU624" s="233" t="s">
        <v>79</v>
      </c>
      <c r="AV624" s="231" t="s">
        <v>75</v>
      </c>
      <c r="AW624" s="231" t="s">
        <v>34</v>
      </c>
      <c r="AX624" s="231" t="s">
        <v>70</v>
      </c>
      <c r="AY624" s="233" t="s">
        <v>163</v>
      </c>
    </row>
    <row r="625" spans="2:65" s="231" customFormat="1">
      <c r="B625" s="230"/>
      <c r="D625" s="232" t="s">
        <v>171</v>
      </c>
      <c r="E625" s="233" t="s">
        <v>5</v>
      </c>
      <c r="F625" s="234" t="s">
        <v>1000</v>
      </c>
      <c r="H625" s="233" t="s">
        <v>5</v>
      </c>
      <c r="L625" s="230"/>
      <c r="M625" s="235"/>
      <c r="N625" s="236"/>
      <c r="O625" s="236"/>
      <c r="P625" s="236"/>
      <c r="Q625" s="236"/>
      <c r="R625" s="236"/>
      <c r="S625" s="236"/>
      <c r="T625" s="237"/>
      <c r="AT625" s="233" t="s">
        <v>171</v>
      </c>
      <c r="AU625" s="233" t="s">
        <v>79</v>
      </c>
      <c r="AV625" s="231" t="s">
        <v>75</v>
      </c>
      <c r="AW625" s="231" t="s">
        <v>34</v>
      </c>
      <c r="AX625" s="231" t="s">
        <v>70</v>
      </c>
      <c r="AY625" s="233" t="s">
        <v>163</v>
      </c>
    </row>
    <row r="626" spans="2:65" s="231" customFormat="1">
      <c r="B626" s="230"/>
      <c r="D626" s="232" t="s">
        <v>171</v>
      </c>
      <c r="E626" s="233" t="s">
        <v>5</v>
      </c>
      <c r="F626" s="234" t="s">
        <v>1001</v>
      </c>
      <c r="H626" s="233" t="s">
        <v>5</v>
      </c>
      <c r="L626" s="230"/>
      <c r="M626" s="235"/>
      <c r="N626" s="236"/>
      <c r="O626" s="236"/>
      <c r="P626" s="236"/>
      <c r="Q626" s="236"/>
      <c r="R626" s="236"/>
      <c r="S626" s="236"/>
      <c r="T626" s="237"/>
      <c r="AT626" s="233" t="s">
        <v>171</v>
      </c>
      <c r="AU626" s="233" t="s">
        <v>79</v>
      </c>
      <c r="AV626" s="231" t="s">
        <v>75</v>
      </c>
      <c r="AW626" s="231" t="s">
        <v>34</v>
      </c>
      <c r="AX626" s="231" t="s">
        <v>70</v>
      </c>
      <c r="AY626" s="233" t="s">
        <v>163</v>
      </c>
    </row>
    <row r="627" spans="2:65" s="239" customFormat="1">
      <c r="B627" s="238"/>
      <c r="D627" s="232" t="s">
        <v>171</v>
      </c>
      <c r="E627" s="240" t="s">
        <v>5</v>
      </c>
      <c r="F627" s="241" t="s">
        <v>1002</v>
      </c>
      <c r="H627" s="242">
        <v>21.78</v>
      </c>
      <c r="L627" s="238"/>
      <c r="M627" s="337"/>
      <c r="N627" s="338"/>
      <c r="O627" s="338"/>
      <c r="P627" s="338"/>
      <c r="Q627" s="338"/>
      <c r="R627" s="338"/>
      <c r="S627" s="338"/>
      <c r="T627" s="339"/>
      <c r="AT627" s="240" t="s">
        <v>171</v>
      </c>
      <c r="AU627" s="240" t="s">
        <v>79</v>
      </c>
      <c r="AV627" s="239" t="s">
        <v>79</v>
      </c>
      <c r="AW627" s="239" t="s">
        <v>34</v>
      </c>
      <c r="AX627" s="239" t="s">
        <v>75</v>
      </c>
      <c r="AY627" s="240" t="s">
        <v>163</v>
      </c>
    </row>
    <row r="628" spans="2:65" s="116" customFormat="1" ht="16.5" customHeight="1">
      <c r="B628" s="117"/>
      <c r="C628" s="217" t="s">
        <v>1003</v>
      </c>
      <c r="D628" s="217" t="s">
        <v>165</v>
      </c>
      <c r="E628" s="218" t="s">
        <v>1004</v>
      </c>
      <c r="F628" s="219" t="s">
        <v>1005</v>
      </c>
      <c r="G628" s="220" t="s">
        <v>227</v>
      </c>
      <c r="H628" s="221">
        <v>0.5</v>
      </c>
      <c r="I628" s="7"/>
      <c r="J628" s="222">
        <f>ROUND(I628*H628,2)</f>
        <v>0</v>
      </c>
      <c r="K628" s="219" t="s">
        <v>169</v>
      </c>
      <c r="L628" s="117"/>
      <c r="M628" s="223" t="s">
        <v>5</v>
      </c>
      <c r="N628" s="224" t="s">
        <v>41</v>
      </c>
      <c r="O628" s="118"/>
      <c r="P628" s="200">
        <f>O628*H628</f>
        <v>0</v>
      </c>
      <c r="Q628" s="200">
        <v>0</v>
      </c>
      <c r="R628" s="200">
        <f>Q628*H628</f>
        <v>0</v>
      </c>
      <c r="S628" s="200">
        <v>0</v>
      </c>
      <c r="T628" s="201">
        <f>S628*H628</f>
        <v>0</v>
      </c>
      <c r="AR628" s="104" t="s">
        <v>244</v>
      </c>
      <c r="AT628" s="104" t="s">
        <v>165</v>
      </c>
      <c r="AU628" s="104" t="s">
        <v>79</v>
      </c>
      <c r="AY628" s="104" t="s">
        <v>163</v>
      </c>
      <c r="BE628" s="202">
        <f>IF(N628="základní",J628,0)</f>
        <v>0</v>
      </c>
      <c r="BF628" s="202">
        <f>IF(N628="snížená",J628,0)</f>
        <v>0</v>
      </c>
      <c r="BG628" s="202">
        <f>IF(N628="zákl. přenesená",J628,0)</f>
        <v>0</v>
      </c>
      <c r="BH628" s="202">
        <f>IF(N628="sníž. přenesená",J628,0)</f>
        <v>0</v>
      </c>
      <c r="BI628" s="202">
        <f>IF(N628="nulová",J628,0)</f>
        <v>0</v>
      </c>
      <c r="BJ628" s="104" t="s">
        <v>75</v>
      </c>
      <c r="BK628" s="202">
        <f>ROUND(I628*H628,2)</f>
        <v>0</v>
      </c>
      <c r="BL628" s="104" t="s">
        <v>244</v>
      </c>
      <c r="BM628" s="104" t="s">
        <v>1006</v>
      </c>
    </row>
    <row r="629" spans="2:65" s="205" customFormat="1" ht="29.85" customHeight="1">
      <c r="B629" s="204"/>
      <c r="D629" s="206" t="s">
        <v>69</v>
      </c>
      <c r="E629" s="215" t="s">
        <v>1007</v>
      </c>
      <c r="F629" s="215" t="s">
        <v>1008</v>
      </c>
      <c r="J629" s="216">
        <f>BK629</f>
        <v>0</v>
      </c>
      <c r="L629" s="204"/>
      <c r="M629" s="209"/>
      <c r="N629" s="210"/>
      <c r="O629" s="210"/>
      <c r="P629" s="211">
        <f>SUM(P630:P639)</f>
        <v>0</v>
      </c>
      <c r="Q629" s="210"/>
      <c r="R629" s="211">
        <f>SUM(R630:R639)</f>
        <v>0.65765984999999993</v>
      </c>
      <c r="S629" s="210"/>
      <c r="T629" s="212">
        <f>SUM(T630:T639)</f>
        <v>0</v>
      </c>
      <c r="AR629" s="206" t="s">
        <v>79</v>
      </c>
      <c r="AT629" s="213" t="s">
        <v>69</v>
      </c>
      <c r="AU629" s="213" t="s">
        <v>75</v>
      </c>
      <c r="AY629" s="206" t="s">
        <v>163</v>
      </c>
      <c r="BK629" s="214">
        <f>SUM(BK630:BK639)</f>
        <v>0</v>
      </c>
    </row>
    <row r="630" spans="2:65" s="116" customFormat="1" ht="25.5" customHeight="1">
      <c r="B630" s="117"/>
      <c r="C630" s="217" t="s">
        <v>1009</v>
      </c>
      <c r="D630" s="217" t="s">
        <v>165</v>
      </c>
      <c r="E630" s="218" t="s">
        <v>1010</v>
      </c>
      <c r="F630" s="219" t="s">
        <v>1011</v>
      </c>
      <c r="G630" s="220" t="s">
        <v>168</v>
      </c>
      <c r="H630" s="221">
        <v>196.61</v>
      </c>
      <c r="I630" s="7"/>
      <c r="J630" s="222">
        <f>ROUND(I630*H630,2)</f>
        <v>0</v>
      </c>
      <c r="K630" s="219" t="s">
        <v>169</v>
      </c>
      <c r="L630" s="117"/>
      <c r="M630" s="223" t="s">
        <v>5</v>
      </c>
      <c r="N630" s="224" t="s">
        <v>41</v>
      </c>
      <c r="O630" s="118"/>
      <c r="P630" s="200">
        <f>O630*H630</f>
        <v>0</v>
      </c>
      <c r="Q630" s="200">
        <v>0</v>
      </c>
      <c r="R630" s="200">
        <f>Q630*H630</f>
        <v>0</v>
      </c>
      <c r="S630" s="200">
        <v>0</v>
      </c>
      <c r="T630" s="201">
        <f>S630*H630</f>
        <v>0</v>
      </c>
      <c r="AR630" s="104" t="s">
        <v>244</v>
      </c>
      <c r="AT630" s="104" t="s">
        <v>165</v>
      </c>
      <c r="AU630" s="104" t="s">
        <v>79</v>
      </c>
      <c r="AY630" s="104" t="s">
        <v>163</v>
      </c>
      <c r="BE630" s="202">
        <f>IF(N630="základní",J630,0)</f>
        <v>0</v>
      </c>
      <c r="BF630" s="202">
        <f>IF(N630="snížená",J630,0)</f>
        <v>0</v>
      </c>
      <c r="BG630" s="202">
        <f>IF(N630="zákl. přenesená",J630,0)</f>
        <v>0</v>
      </c>
      <c r="BH630" s="202">
        <f>IF(N630="sníž. přenesená",J630,0)</f>
        <v>0</v>
      </c>
      <c r="BI630" s="202">
        <f>IF(N630="nulová",J630,0)</f>
        <v>0</v>
      </c>
      <c r="BJ630" s="104" t="s">
        <v>75</v>
      </c>
      <c r="BK630" s="202">
        <f>ROUND(I630*H630,2)</f>
        <v>0</v>
      </c>
      <c r="BL630" s="104" t="s">
        <v>244</v>
      </c>
      <c r="BM630" s="104" t="s">
        <v>1012</v>
      </c>
    </row>
    <row r="631" spans="2:65" s="231" customFormat="1">
      <c r="B631" s="230"/>
      <c r="D631" s="232" t="s">
        <v>171</v>
      </c>
      <c r="E631" s="233" t="s">
        <v>5</v>
      </c>
      <c r="F631" s="234" t="s">
        <v>360</v>
      </c>
      <c r="H631" s="233" t="s">
        <v>5</v>
      </c>
      <c r="L631" s="230"/>
      <c r="M631" s="235"/>
      <c r="N631" s="236"/>
      <c r="O631" s="236"/>
      <c r="P631" s="236"/>
      <c r="Q631" s="236"/>
      <c r="R631" s="236"/>
      <c r="S631" s="236"/>
      <c r="T631" s="237"/>
      <c r="AT631" s="233" t="s">
        <v>171</v>
      </c>
      <c r="AU631" s="233" t="s">
        <v>79</v>
      </c>
      <c r="AV631" s="231" t="s">
        <v>75</v>
      </c>
      <c r="AW631" s="231" t="s">
        <v>34</v>
      </c>
      <c r="AX631" s="231" t="s">
        <v>70</v>
      </c>
      <c r="AY631" s="233" t="s">
        <v>163</v>
      </c>
    </row>
    <row r="632" spans="2:65" s="231" customFormat="1">
      <c r="B632" s="230"/>
      <c r="D632" s="232" t="s">
        <v>171</v>
      </c>
      <c r="E632" s="233" t="s">
        <v>5</v>
      </c>
      <c r="F632" s="234" t="s">
        <v>510</v>
      </c>
      <c r="H632" s="233" t="s">
        <v>5</v>
      </c>
      <c r="L632" s="230"/>
      <c r="M632" s="235"/>
      <c r="N632" s="236"/>
      <c r="O632" s="236"/>
      <c r="P632" s="236"/>
      <c r="Q632" s="236"/>
      <c r="R632" s="236"/>
      <c r="S632" s="236"/>
      <c r="T632" s="237"/>
      <c r="AT632" s="233" t="s">
        <v>171</v>
      </c>
      <c r="AU632" s="233" t="s">
        <v>79</v>
      </c>
      <c r="AV632" s="231" t="s">
        <v>75</v>
      </c>
      <c r="AW632" s="231" t="s">
        <v>34</v>
      </c>
      <c r="AX632" s="231" t="s">
        <v>70</v>
      </c>
      <c r="AY632" s="233" t="s">
        <v>163</v>
      </c>
    </row>
    <row r="633" spans="2:65" s="239" customFormat="1">
      <c r="B633" s="238"/>
      <c r="D633" s="232" t="s">
        <v>171</v>
      </c>
      <c r="E633" s="240" t="s">
        <v>5</v>
      </c>
      <c r="F633" s="241" t="s">
        <v>1013</v>
      </c>
      <c r="H633" s="242">
        <v>196.61</v>
      </c>
      <c r="L633" s="238"/>
      <c r="M633" s="337"/>
      <c r="N633" s="338"/>
      <c r="O633" s="338"/>
      <c r="P633" s="338"/>
      <c r="Q633" s="338"/>
      <c r="R633" s="338"/>
      <c r="S633" s="338"/>
      <c r="T633" s="339"/>
      <c r="AT633" s="240" t="s">
        <v>171</v>
      </c>
      <c r="AU633" s="240" t="s">
        <v>79</v>
      </c>
      <c r="AV633" s="239" t="s">
        <v>79</v>
      </c>
      <c r="AW633" s="239" t="s">
        <v>34</v>
      </c>
      <c r="AX633" s="239" t="s">
        <v>75</v>
      </c>
      <c r="AY633" s="240" t="s">
        <v>163</v>
      </c>
    </row>
    <row r="634" spans="2:65" s="116" customFormat="1" ht="16.5" customHeight="1">
      <c r="B634" s="117"/>
      <c r="C634" s="191" t="s">
        <v>1014</v>
      </c>
      <c r="D634" s="191" t="s">
        <v>251</v>
      </c>
      <c r="E634" s="192" t="s">
        <v>1015</v>
      </c>
      <c r="F634" s="203" t="s">
        <v>1016</v>
      </c>
      <c r="G634" s="194" t="s">
        <v>168</v>
      </c>
      <c r="H634" s="195">
        <v>401.084</v>
      </c>
      <c r="I634" s="8"/>
      <c r="J634" s="196">
        <f>ROUND(I634*H634,2)</f>
        <v>0</v>
      </c>
      <c r="K634" s="203" t="s">
        <v>169</v>
      </c>
      <c r="L634" s="197"/>
      <c r="M634" s="198" t="s">
        <v>5</v>
      </c>
      <c r="N634" s="199" t="s">
        <v>41</v>
      </c>
      <c r="O634" s="118"/>
      <c r="P634" s="200">
        <f>O634*H634</f>
        <v>0</v>
      </c>
      <c r="Q634" s="200">
        <v>1.5E-3</v>
      </c>
      <c r="R634" s="200">
        <f>Q634*H634</f>
        <v>0.60162599999999999</v>
      </c>
      <c r="S634" s="200">
        <v>0</v>
      </c>
      <c r="T634" s="201">
        <f>S634*H634</f>
        <v>0</v>
      </c>
      <c r="AR634" s="104" t="s">
        <v>329</v>
      </c>
      <c r="AT634" s="104" t="s">
        <v>251</v>
      </c>
      <c r="AU634" s="104" t="s">
        <v>79</v>
      </c>
      <c r="AY634" s="104" t="s">
        <v>163</v>
      </c>
      <c r="BE634" s="202">
        <f>IF(N634="základní",J634,0)</f>
        <v>0</v>
      </c>
      <c r="BF634" s="202">
        <f>IF(N634="snížená",J634,0)</f>
        <v>0</v>
      </c>
      <c r="BG634" s="202">
        <f>IF(N634="zákl. přenesená",J634,0)</f>
        <v>0</v>
      </c>
      <c r="BH634" s="202">
        <f>IF(N634="sníž. přenesená",J634,0)</f>
        <v>0</v>
      </c>
      <c r="BI634" s="202">
        <f>IF(N634="nulová",J634,0)</f>
        <v>0</v>
      </c>
      <c r="BJ634" s="104" t="s">
        <v>75</v>
      </c>
      <c r="BK634" s="202">
        <f>ROUND(I634*H634,2)</f>
        <v>0</v>
      </c>
      <c r="BL634" s="104" t="s">
        <v>244</v>
      </c>
      <c r="BM634" s="104" t="s">
        <v>1017</v>
      </c>
    </row>
    <row r="635" spans="2:65" s="239" customFormat="1">
      <c r="B635" s="238"/>
      <c r="D635" s="232" t="s">
        <v>171</v>
      </c>
      <c r="F635" s="241" t="s">
        <v>1018</v>
      </c>
      <c r="H635" s="242">
        <v>401.084</v>
      </c>
      <c r="L635" s="238"/>
      <c r="M635" s="337"/>
      <c r="N635" s="338"/>
      <c r="O635" s="338"/>
      <c r="P635" s="338"/>
      <c r="Q635" s="338"/>
      <c r="R635" s="338"/>
      <c r="S635" s="338"/>
      <c r="T635" s="339"/>
      <c r="AT635" s="240" t="s">
        <v>171</v>
      </c>
      <c r="AU635" s="240" t="s">
        <v>79</v>
      </c>
      <c r="AV635" s="239" t="s">
        <v>79</v>
      </c>
      <c r="AW635" s="239" t="s">
        <v>6</v>
      </c>
      <c r="AX635" s="239" t="s">
        <v>75</v>
      </c>
      <c r="AY635" s="240" t="s">
        <v>163</v>
      </c>
    </row>
    <row r="636" spans="2:65" s="116" customFormat="1" ht="25.5" customHeight="1">
      <c r="B636" s="117"/>
      <c r="C636" s="217" t="s">
        <v>1019</v>
      </c>
      <c r="D636" s="217" t="s">
        <v>165</v>
      </c>
      <c r="E636" s="218" t="s">
        <v>1020</v>
      </c>
      <c r="F636" s="219" t="s">
        <v>1021</v>
      </c>
      <c r="G636" s="220" t="s">
        <v>168</v>
      </c>
      <c r="H636" s="221">
        <v>196.61</v>
      </c>
      <c r="I636" s="7"/>
      <c r="J636" s="222">
        <f>ROUND(I636*H636,2)</f>
        <v>0</v>
      </c>
      <c r="K636" s="219" t="s">
        <v>169</v>
      </c>
      <c r="L636" s="117"/>
      <c r="M636" s="223" t="s">
        <v>5</v>
      </c>
      <c r="N636" s="224" t="s">
        <v>41</v>
      </c>
      <c r="O636" s="118"/>
      <c r="P636" s="200">
        <f>O636*H636</f>
        <v>0</v>
      </c>
      <c r="Q636" s="200">
        <v>1.0000000000000001E-5</v>
      </c>
      <c r="R636" s="200">
        <f>Q636*H636</f>
        <v>1.9661000000000001E-3</v>
      </c>
      <c r="S636" s="200">
        <v>0</v>
      </c>
      <c r="T636" s="201">
        <f>S636*H636</f>
        <v>0</v>
      </c>
      <c r="AR636" s="104" t="s">
        <v>244</v>
      </c>
      <c r="AT636" s="104" t="s">
        <v>165</v>
      </c>
      <c r="AU636" s="104" t="s">
        <v>79</v>
      </c>
      <c r="AY636" s="104" t="s">
        <v>163</v>
      </c>
      <c r="BE636" s="202">
        <f>IF(N636="základní",J636,0)</f>
        <v>0</v>
      </c>
      <c r="BF636" s="202">
        <f>IF(N636="snížená",J636,0)</f>
        <v>0</v>
      </c>
      <c r="BG636" s="202">
        <f>IF(N636="zákl. přenesená",J636,0)</f>
        <v>0</v>
      </c>
      <c r="BH636" s="202">
        <f>IF(N636="sníž. přenesená",J636,0)</f>
        <v>0</v>
      </c>
      <c r="BI636" s="202">
        <f>IF(N636="nulová",J636,0)</f>
        <v>0</v>
      </c>
      <c r="BJ636" s="104" t="s">
        <v>75</v>
      </c>
      <c r="BK636" s="202">
        <f>ROUND(I636*H636,2)</f>
        <v>0</v>
      </c>
      <c r="BL636" s="104" t="s">
        <v>244</v>
      </c>
      <c r="BM636" s="104" t="s">
        <v>1022</v>
      </c>
    </row>
    <row r="637" spans="2:65" s="116" customFormat="1" ht="16.5" customHeight="1">
      <c r="B637" s="117"/>
      <c r="C637" s="191" t="s">
        <v>1023</v>
      </c>
      <c r="D637" s="191" t="s">
        <v>251</v>
      </c>
      <c r="E637" s="192" t="s">
        <v>1024</v>
      </c>
      <c r="F637" s="203" t="s">
        <v>1025</v>
      </c>
      <c r="G637" s="194" t="s">
        <v>372</v>
      </c>
      <c r="H637" s="195">
        <v>216.27099999999999</v>
      </c>
      <c r="I637" s="8"/>
      <c r="J637" s="196">
        <f>ROUND(I637*H637,2)</f>
        <v>0</v>
      </c>
      <c r="K637" s="193" t="s">
        <v>2443</v>
      </c>
      <c r="L637" s="197"/>
      <c r="M637" s="198" t="s">
        <v>5</v>
      </c>
      <c r="N637" s="199" t="s">
        <v>41</v>
      </c>
      <c r="O637" s="118"/>
      <c r="P637" s="200">
        <f>O637*H637</f>
        <v>0</v>
      </c>
      <c r="Q637" s="200">
        <v>2.5000000000000001E-4</v>
      </c>
      <c r="R637" s="200">
        <f>Q637*H637</f>
        <v>5.4067749999999998E-2</v>
      </c>
      <c r="S637" s="200">
        <v>0</v>
      </c>
      <c r="T637" s="201">
        <f>S637*H637</f>
        <v>0</v>
      </c>
      <c r="AR637" s="104" t="s">
        <v>329</v>
      </c>
      <c r="AT637" s="104" t="s">
        <v>251</v>
      </c>
      <c r="AU637" s="104" t="s">
        <v>79</v>
      </c>
      <c r="AY637" s="104" t="s">
        <v>163</v>
      </c>
      <c r="BE637" s="202">
        <f>IF(N637="základní",J637,0)</f>
        <v>0</v>
      </c>
      <c r="BF637" s="202">
        <f>IF(N637="snížená",J637,0)</f>
        <v>0</v>
      </c>
      <c r="BG637" s="202">
        <f>IF(N637="zákl. přenesená",J637,0)</f>
        <v>0</v>
      </c>
      <c r="BH637" s="202">
        <f>IF(N637="sníž. přenesená",J637,0)</f>
        <v>0</v>
      </c>
      <c r="BI637" s="202">
        <f>IF(N637="nulová",J637,0)</f>
        <v>0</v>
      </c>
      <c r="BJ637" s="104" t="s">
        <v>75</v>
      </c>
      <c r="BK637" s="202">
        <f>ROUND(I637*H637,2)</f>
        <v>0</v>
      </c>
      <c r="BL637" s="104" t="s">
        <v>244</v>
      </c>
      <c r="BM637" s="104" t="s">
        <v>1026</v>
      </c>
    </row>
    <row r="638" spans="2:65" s="239" customFormat="1">
      <c r="B638" s="238"/>
      <c r="D638" s="232" t="s">
        <v>171</v>
      </c>
      <c r="F638" s="241" t="s">
        <v>1027</v>
      </c>
      <c r="H638" s="242">
        <v>216.27099999999999</v>
      </c>
      <c r="L638" s="238"/>
      <c r="M638" s="337"/>
      <c r="N638" s="338"/>
      <c r="O638" s="338"/>
      <c r="P638" s="338"/>
      <c r="Q638" s="338"/>
      <c r="R638" s="338"/>
      <c r="S638" s="338"/>
      <c r="T638" s="339"/>
      <c r="AT638" s="240" t="s">
        <v>171</v>
      </c>
      <c r="AU638" s="240" t="s">
        <v>79</v>
      </c>
      <c r="AV638" s="239" t="s">
        <v>79</v>
      </c>
      <c r="AW638" s="239" t="s">
        <v>6</v>
      </c>
      <c r="AX638" s="239" t="s">
        <v>75</v>
      </c>
      <c r="AY638" s="240" t="s">
        <v>163</v>
      </c>
    </row>
    <row r="639" spans="2:65" s="116" customFormat="1" ht="16.5" customHeight="1">
      <c r="B639" s="117"/>
      <c r="C639" s="217" t="s">
        <v>1028</v>
      </c>
      <c r="D639" s="217" t="s">
        <v>165</v>
      </c>
      <c r="E639" s="218" t="s">
        <v>1029</v>
      </c>
      <c r="F639" s="219" t="s">
        <v>1030</v>
      </c>
      <c r="G639" s="220" t="s">
        <v>227</v>
      </c>
      <c r="H639" s="221">
        <v>0.65800000000000003</v>
      </c>
      <c r="I639" s="7"/>
      <c r="J639" s="222">
        <f>ROUND(I639*H639,2)</f>
        <v>0</v>
      </c>
      <c r="K639" s="219" t="s">
        <v>169</v>
      </c>
      <c r="L639" s="117"/>
      <c r="M639" s="223" t="s">
        <v>5</v>
      </c>
      <c r="N639" s="224" t="s">
        <v>41</v>
      </c>
      <c r="O639" s="118"/>
      <c r="P639" s="200">
        <f>O639*H639</f>
        <v>0</v>
      </c>
      <c r="Q639" s="200">
        <v>0</v>
      </c>
      <c r="R639" s="200">
        <f>Q639*H639</f>
        <v>0</v>
      </c>
      <c r="S639" s="200">
        <v>0</v>
      </c>
      <c r="T639" s="201">
        <f>S639*H639</f>
        <v>0</v>
      </c>
      <c r="AR639" s="104" t="s">
        <v>244</v>
      </c>
      <c r="AT639" s="104" t="s">
        <v>165</v>
      </c>
      <c r="AU639" s="104" t="s">
        <v>79</v>
      </c>
      <c r="AY639" s="104" t="s">
        <v>163</v>
      </c>
      <c r="BE639" s="202">
        <f>IF(N639="základní",J639,0)</f>
        <v>0</v>
      </c>
      <c r="BF639" s="202">
        <f>IF(N639="snížená",J639,0)</f>
        <v>0</v>
      </c>
      <c r="BG639" s="202">
        <f>IF(N639="zákl. přenesená",J639,0)</f>
        <v>0</v>
      </c>
      <c r="BH639" s="202">
        <f>IF(N639="sníž. přenesená",J639,0)</f>
        <v>0</v>
      </c>
      <c r="BI639" s="202">
        <f>IF(N639="nulová",J639,0)</f>
        <v>0</v>
      </c>
      <c r="BJ639" s="104" t="s">
        <v>75</v>
      </c>
      <c r="BK639" s="202">
        <f>ROUND(I639*H639,2)</f>
        <v>0</v>
      </c>
      <c r="BL639" s="104" t="s">
        <v>244</v>
      </c>
      <c r="BM639" s="104" t="s">
        <v>1031</v>
      </c>
    </row>
    <row r="640" spans="2:65" s="205" customFormat="1" ht="29.85" customHeight="1">
      <c r="B640" s="204"/>
      <c r="D640" s="206" t="s">
        <v>69</v>
      </c>
      <c r="E640" s="215" t="s">
        <v>1032</v>
      </c>
      <c r="F640" s="215" t="s">
        <v>1033</v>
      </c>
      <c r="J640" s="216">
        <f>BK640</f>
        <v>0</v>
      </c>
      <c r="L640" s="204"/>
      <c r="M640" s="209"/>
      <c r="N640" s="210"/>
      <c r="O640" s="210"/>
      <c r="P640" s="211">
        <f>SUM(P641:P647)</f>
        <v>0</v>
      </c>
      <c r="Q640" s="210"/>
      <c r="R640" s="211">
        <f>SUM(R641:R647)</f>
        <v>0</v>
      </c>
      <c r="S640" s="210"/>
      <c r="T640" s="212">
        <f>SUM(T641:T647)</f>
        <v>0</v>
      </c>
      <c r="AR640" s="206" t="s">
        <v>79</v>
      </c>
      <c r="AT640" s="213" t="s">
        <v>69</v>
      </c>
      <c r="AU640" s="213" t="s">
        <v>75</v>
      </c>
      <c r="AY640" s="206" t="s">
        <v>163</v>
      </c>
      <c r="BK640" s="214">
        <f>SUM(BK641:BK647)</f>
        <v>0</v>
      </c>
    </row>
    <row r="641" spans="2:65" s="116" customFormat="1" ht="16.5" customHeight="1">
      <c r="B641" s="117"/>
      <c r="C641" s="217" t="s">
        <v>1034</v>
      </c>
      <c r="D641" s="217" t="s">
        <v>165</v>
      </c>
      <c r="E641" s="218" t="s">
        <v>1035</v>
      </c>
      <c r="F641" s="219" t="s">
        <v>1036</v>
      </c>
      <c r="G641" s="220" t="s">
        <v>288</v>
      </c>
      <c r="H641" s="221">
        <v>16</v>
      </c>
      <c r="I641" s="7"/>
      <c r="J641" s="222">
        <f t="shared" ref="J641:J647" si="0">ROUND(I641*H641,2)</f>
        <v>0</v>
      </c>
      <c r="K641" s="219" t="s">
        <v>2443</v>
      </c>
      <c r="L641" s="117"/>
      <c r="M641" s="223" t="s">
        <v>5</v>
      </c>
      <c r="N641" s="224" t="s">
        <v>41</v>
      </c>
      <c r="O641" s="118"/>
      <c r="P641" s="200">
        <f t="shared" ref="P641:P647" si="1">O641*H641</f>
        <v>0</v>
      </c>
      <c r="Q641" s="200">
        <v>0</v>
      </c>
      <c r="R641" s="200">
        <f t="shared" ref="R641:R647" si="2">Q641*H641</f>
        <v>0</v>
      </c>
      <c r="S641" s="200">
        <v>0</v>
      </c>
      <c r="T641" s="201">
        <f t="shared" ref="T641:T647" si="3">S641*H641</f>
        <v>0</v>
      </c>
      <c r="AR641" s="104" t="s">
        <v>244</v>
      </c>
      <c r="AT641" s="104" t="s">
        <v>165</v>
      </c>
      <c r="AU641" s="104" t="s">
        <v>79</v>
      </c>
      <c r="AY641" s="104" t="s">
        <v>163</v>
      </c>
      <c r="BE641" s="202">
        <f t="shared" ref="BE641:BE647" si="4">IF(N641="základní",J641,0)</f>
        <v>0</v>
      </c>
      <c r="BF641" s="202">
        <f t="shared" ref="BF641:BF647" si="5">IF(N641="snížená",J641,0)</f>
        <v>0</v>
      </c>
      <c r="BG641" s="202">
        <f t="shared" ref="BG641:BG647" si="6">IF(N641="zákl. přenesená",J641,0)</f>
        <v>0</v>
      </c>
      <c r="BH641" s="202">
        <f t="shared" ref="BH641:BH647" si="7">IF(N641="sníž. přenesená",J641,0)</f>
        <v>0</v>
      </c>
      <c r="BI641" s="202">
        <f t="shared" ref="BI641:BI647" si="8">IF(N641="nulová",J641,0)</f>
        <v>0</v>
      </c>
      <c r="BJ641" s="104" t="s">
        <v>75</v>
      </c>
      <c r="BK641" s="202">
        <f t="shared" ref="BK641:BK647" si="9">ROUND(I641*H641,2)</f>
        <v>0</v>
      </c>
      <c r="BL641" s="104" t="s">
        <v>244</v>
      </c>
      <c r="BM641" s="104" t="s">
        <v>1037</v>
      </c>
    </row>
    <row r="642" spans="2:65" s="116" customFormat="1" ht="16.5" customHeight="1">
      <c r="B642" s="117"/>
      <c r="C642" s="217" t="s">
        <v>1038</v>
      </c>
      <c r="D642" s="217" t="s">
        <v>165</v>
      </c>
      <c r="E642" s="218" t="s">
        <v>1039</v>
      </c>
      <c r="F642" s="219" t="s">
        <v>1040</v>
      </c>
      <c r="G642" s="220" t="s">
        <v>288</v>
      </c>
      <c r="H642" s="221">
        <v>1</v>
      </c>
      <c r="I642" s="7"/>
      <c r="J642" s="222">
        <f t="shared" si="0"/>
        <v>0</v>
      </c>
      <c r="K642" s="219" t="s">
        <v>2443</v>
      </c>
      <c r="L642" s="117"/>
      <c r="M642" s="223" t="s">
        <v>5</v>
      </c>
      <c r="N642" s="224" t="s">
        <v>41</v>
      </c>
      <c r="O642" s="118"/>
      <c r="P642" s="200">
        <f t="shared" si="1"/>
        <v>0</v>
      </c>
      <c r="Q642" s="200">
        <v>0</v>
      </c>
      <c r="R642" s="200">
        <f t="shared" si="2"/>
        <v>0</v>
      </c>
      <c r="S642" s="200">
        <v>0</v>
      </c>
      <c r="T642" s="201">
        <f t="shared" si="3"/>
        <v>0</v>
      </c>
      <c r="AR642" s="104" t="s">
        <v>244</v>
      </c>
      <c r="AT642" s="104" t="s">
        <v>165</v>
      </c>
      <c r="AU642" s="104" t="s">
        <v>79</v>
      </c>
      <c r="AY642" s="104" t="s">
        <v>163</v>
      </c>
      <c r="BE642" s="202">
        <f t="shared" si="4"/>
        <v>0</v>
      </c>
      <c r="BF642" s="202">
        <f t="shared" si="5"/>
        <v>0</v>
      </c>
      <c r="BG642" s="202">
        <f t="shared" si="6"/>
        <v>0</v>
      </c>
      <c r="BH642" s="202">
        <f t="shared" si="7"/>
        <v>0</v>
      </c>
      <c r="BI642" s="202">
        <f t="shared" si="8"/>
        <v>0</v>
      </c>
      <c r="BJ642" s="104" t="s">
        <v>75</v>
      </c>
      <c r="BK642" s="202">
        <f t="shared" si="9"/>
        <v>0</v>
      </c>
      <c r="BL642" s="104" t="s">
        <v>244</v>
      </c>
      <c r="BM642" s="104" t="s">
        <v>1041</v>
      </c>
    </row>
    <row r="643" spans="2:65" s="116" customFormat="1" ht="16.5" customHeight="1">
      <c r="B643" s="117"/>
      <c r="C643" s="217" t="s">
        <v>1042</v>
      </c>
      <c r="D643" s="217" t="s">
        <v>165</v>
      </c>
      <c r="E643" s="218" t="s">
        <v>1043</v>
      </c>
      <c r="F643" s="219" t="s">
        <v>1044</v>
      </c>
      <c r="G643" s="220" t="s">
        <v>288</v>
      </c>
      <c r="H643" s="221">
        <v>16</v>
      </c>
      <c r="I643" s="7"/>
      <c r="J643" s="222">
        <f t="shared" si="0"/>
        <v>0</v>
      </c>
      <c r="K643" s="219" t="s">
        <v>2443</v>
      </c>
      <c r="L643" s="117"/>
      <c r="M643" s="223" t="s">
        <v>5</v>
      </c>
      <c r="N643" s="224" t="s">
        <v>41</v>
      </c>
      <c r="O643" s="118"/>
      <c r="P643" s="200">
        <f t="shared" si="1"/>
        <v>0</v>
      </c>
      <c r="Q643" s="200">
        <v>0</v>
      </c>
      <c r="R643" s="200">
        <f t="shared" si="2"/>
        <v>0</v>
      </c>
      <c r="S643" s="200">
        <v>0</v>
      </c>
      <c r="T643" s="201">
        <f t="shared" si="3"/>
        <v>0</v>
      </c>
      <c r="AR643" s="104" t="s">
        <v>244</v>
      </c>
      <c r="AT643" s="104" t="s">
        <v>165</v>
      </c>
      <c r="AU643" s="104" t="s">
        <v>79</v>
      </c>
      <c r="AY643" s="104" t="s">
        <v>163</v>
      </c>
      <c r="BE643" s="202">
        <f t="shared" si="4"/>
        <v>0</v>
      </c>
      <c r="BF643" s="202">
        <f t="shared" si="5"/>
        <v>0</v>
      </c>
      <c r="BG643" s="202">
        <f t="shared" si="6"/>
        <v>0</v>
      </c>
      <c r="BH643" s="202">
        <f t="shared" si="7"/>
        <v>0</v>
      </c>
      <c r="BI643" s="202">
        <f t="shared" si="8"/>
        <v>0</v>
      </c>
      <c r="BJ643" s="104" t="s">
        <v>75</v>
      </c>
      <c r="BK643" s="202">
        <f t="shared" si="9"/>
        <v>0</v>
      </c>
      <c r="BL643" s="104" t="s">
        <v>244</v>
      </c>
      <c r="BM643" s="104" t="s">
        <v>1045</v>
      </c>
    </row>
    <row r="644" spans="2:65" s="116" customFormat="1" ht="16.5" customHeight="1">
      <c r="B644" s="117"/>
      <c r="C644" s="217" t="s">
        <v>1046</v>
      </c>
      <c r="D644" s="217" t="s">
        <v>165</v>
      </c>
      <c r="E644" s="218" t="s">
        <v>1047</v>
      </c>
      <c r="F644" s="219" t="s">
        <v>1048</v>
      </c>
      <c r="G644" s="220" t="s">
        <v>288</v>
      </c>
      <c r="H644" s="221">
        <v>1</v>
      </c>
      <c r="I644" s="7"/>
      <c r="J644" s="222">
        <f t="shared" si="0"/>
        <v>0</v>
      </c>
      <c r="K644" s="219" t="s">
        <v>2443</v>
      </c>
      <c r="L644" s="117"/>
      <c r="M644" s="223" t="s">
        <v>5</v>
      </c>
      <c r="N644" s="224" t="s">
        <v>41</v>
      </c>
      <c r="O644" s="118"/>
      <c r="P644" s="200">
        <f t="shared" si="1"/>
        <v>0</v>
      </c>
      <c r="Q644" s="200">
        <v>0</v>
      </c>
      <c r="R644" s="200">
        <f t="shared" si="2"/>
        <v>0</v>
      </c>
      <c r="S644" s="200">
        <v>0</v>
      </c>
      <c r="T644" s="201">
        <f t="shared" si="3"/>
        <v>0</v>
      </c>
      <c r="AR644" s="104" t="s">
        <v>244</v>
      </c>
      <c r="AT644" s="104" t="s">
        <v>165</v>
      </c>
      <c r="AU644" s="104" t="s">
        <v>79</v>
      </c>
      <c r="AY644" s="104" t="s">
        <v>163</v>
      </c>
      <c r="BE644" s="202">
        <f t="shared" si="4"/>
        <v>0</v>
      </c>
      <c r="BF644" s="202">
        <f t="shared" si="5"/>
        <v>0</v>
      </c>
      <c r="BG644" s="202">
        <f t="shared" si="6"/>
        <v>0</v>
      </c>
      <c r="BH644" s="202">
        <f t="shared" si="7"/>
        <v>0</v>
      </c>
      <c r="BI644" s="202">
        <f t="shared" si="8"/>
        <v>0</v>
      </c>
      <c r="BJ644" s="104" t="s">
        <v>75</v>
      </c>
      <c r="BK644" s="202">
        <f t="shared" si="9"/>
        <v>0</v>
      </c>
      <c r="BL644" s="104" t="s">
        <v>244</v>
      </c>
      <c r="BM644" s="104" t="s">
        <v>1049</v>
      </c>
    </row>
    <row r="645" spans="2:65" s="116" customFormat="1" ht="25.5" customHeight="1">
      <c r="B645" s="117"/>
      <c r="C645" s="217" t="s">
        <v>1050</v>
      </c>
      <c r="D645" s="217" t="s">
        <v>165</v>
      </c>
      <c r="E645" s="218" t="s">
        <v>1051</v>
      </c>
      <c r="F645" s="219" t="s">
        <v>1052</v>
      </c>
      <c r="G645" s="220" t="s">
        <v>638</v>
      </c>
      <c r="H645" s="221">
        <v>1</v>
      </c>
      <c r="I645" s="7"/>
      <c r="J645" s="222">
        <f t="shared" si="0"/>
        <v>0</v>
      </c>
      <c r="K645" s="219" t="s">
        <v>2443</v>
      </c>
      <c r="L645" s="117"/>
      <c r="M645" s="223" t="s">
        <v>5</v>
      </c>
      <c r="N645" s="224" t="s">
        <v>41</v>
      </c>
      <c r="O645" s="118"/>
      <c r="P645" s="200">
        <f t="shared" si="1"/>
        <v>0</v>
      </c>
      <c r="Q645" s="200">
        <v>0</v>
      </c>
      <c r="R645" s="200">
        <f t="shared" si="2"/>
        <v>0</v>
      </c>
      <c r="S645" s="200">
        <v>0</v>
      </c>
      <c r="T645" s="201">
        <f t="shared" si="3"/>
        <v>0</v>
      </c>
      <c r="AR645" s="104" t="s">
        <v>244</v>
      </c>
      <c r="AT645" s="104" t="s">
        <v>165</v>
      </c>
      <c r="AU645" s="104" t="s">
        <v>79</v>
      </c>
      <c r="AY645" s="104" t="s">
        <v>163</v>
      </c>
      <c r="BE645" s="202">
        <f t="shared" si="4"/>
        <v>0</v>
      </c>
      <c r="BF645" s="202">
        <f t="shared" si="5"/>
        <v>0</v>
      </c>
      <c r="BG645" s="202">
        <f t="shared" si="6"/>
        <v>0</v>
      </c>
      <c r="BH645" s="202">
        <f t="shared" si="7"/>
        <v>0</v>
      </c>
      <c r="BI645" s="202">
        <f t="shared" si="8"/>
        <v>0</v>
      </c>
      <c r="BJ645" s="104" t="s">
        <v>75</v>
      </c>
      <c r="BK645" s="202">
        <f t="shared" si="9"/>
        <v>0</v>
      </c>
      <c r="BL645" s="104" t="s">
        <v>244</v>
      </c>
      <c r="BM645" s="104" t="s">
        <v>1053</v>
      </c>
    </row>
    <row r="646" spans="2:65" s="116" customFormat="1" ht="16.5" customHeight="1">
      <c r="B646" s="117"/>
      <c r="C646" s="217" t="s">
        <v>1054</v>
      </c>
      <c r="D646" s="217" t="s">
        <v>165</v>
      </c>
      <c r="E646" s="218" t="s">
        <v>1055</v>
      </c>
      <c r="F646" s="219" t="s">
        <v>1056</v>
      </c>
      <c r="G646" s="220" t="s">
        <v>638</v>
      </c>
      <c r="H646" s="221">
        <v>2</v>
      </c>
      <c r="I646" s="7"/>
      <c r="J646" s="222">
        <f t="shared" si="0"/>
        <v>0</v>
      </c>
      <c r="K646" s="219" t="s">
        <v>2443</v>
      </c>
      <c r="L646" s="117"/>
      <c r="M646" s="223" t="s">
        <v>5</v>
      </c>
      <c r="N646" s="224" t="s">
        <v>41</v>
      </c>
      <c r="O646" s="118"/>
      <c r="P646" s="200">
        <f t="shared" si="1"/>
        <v>0</v>
      </c>
      <c r="Q646" s="200">
        <v>0</v>
      </c>
      <c r="R646" s="200">
        <f t="shared" si="2"/>
        <v>0</v>
      </c>
      <c r="S646" s="200">
        <v>0</v>
      </c>
      <c r="T646" s="201">
        <f t="shared" si="3"/>
        <v>0</v>
      </c>
      <c r="AR646" s="104" t="s">
        <v>244</v>
      </c>
      <c r="AT646" s="104" t="s">
        <v>165</v>
      </c>
      <c r="AU646" s="104" t="s">
        <v>79</v>
      </c>
      <c r="AY646" s="104" t="s">
        <v>163</v>
      </c>
      <c r="BE646" s="202">
        <f t="shared" si="4"/>
        <v>0</v>
      </c>
      <c r="BF646" s="202">
        <f t="shared" si="5"/>
        <v>0</v>
      </c>
      <c r="BG646" s="202">
        <f t="shared" si="6"/>
        <v>0</v>
      </c>
      <c r="BH646" s="202">
        <f t="shared" si="7"/>
        <v>0</v>
      </c>
      <c r="BI646" s="202">
        <f t="shared" si="8"/>
        <v>0</v>
      </c>
      <c r="BJ646" s="104" t="s">
        <v>75</v>
      </c>
      <c r="BK646" s="202">
        <f t="shared" si="9"/>
        <v>0</v>
      </c>
      <c r="BL646" s="104" t="s">
        <v>244</v>
      </c>
      <c r="BM646" s="104" t="s">
        <v>1057</v>
      </c>
    </row>
    <row r="647" spans="2:65" s="116" customFormat="1" ht="16.5" customHeight="1">
      <c r="B647" s="117"/>
      <c r="C647" s="217" t="s">
        <v>1058</v>
      </c>
      <c r="D647" s="217" t="s">
        <v>165</v>
      </c>
      <c r="E647" s="218" t="s">
        <v>1059</v>
      </c>
      <c r="F647" s="219" t="s">
        <v>1060</v>
      </c>
      <c r="G647" s="220" t="s">
        <v>227</v>
      </c>
      <c r="H647" s="221">
        <v>0.1</v>
      </c>
      <c r="I647" s="7"/>
      <c r="J647" s="222">
        <f t="shared" si="0"/>
        <v>0</v>
      </c>
      <c r="K647" s="219" t="s">
        <v>169</v>
      </c>
      <c r="L647" s="117"/>
      <c r="M647" s="223" t="s">
        <v>5</v>
      </c>
      <c r="N647" s="224" t="s">
        <v>41</v>
      </c>
      <c r="O647" s="118"/>
      <c r="P647" s="200">
        <f t="shared" si="1"/>
        <v>0</v>
      </c>
      <c r="Q647" s="200">
        <v>0</v>
      </c>
      <c r="R647" s="200">
        <f t="shared" si="2"/>
        <v>0</v>
      </c>
      <c r="S647" s="200">
        <v>0</v>
      </c>
      <c r="T647" s="201">
        <f t="shared" si="3"/>
        <v>0</v>
      </c>
      <c r="AR647" s="104" t="s">
        <v>244</v>
      </c>
      <c r="AT647" s="104" t="s">
        <v>165</v>
      </c>
      <c r="AU647" s="104" t="s">
        <v>79</v>
      </c>
      <c r="AY647" s="104" t="s">
        <v>163</v>
      </c>
      <c r="BE647" s="202">
        <f t="shared" si="4"/>
        <v>0</v>
      </c>
      <c r="BF647" s="202">
        <f t="shared" si="5"/>
        <v>0</v>
      </c>
      <c r="BG647" s="202">
        <f t="shared" si="6"/>
        <v>0</v>
      </c>
      <c r="BH647" s="202">
        <f t="shared" si="7"/>
        <v>0</v>
      </c>
      <c r="BI647" s="202">
        <f t="shared" si="8"/>
        <v>0</v>
      </c>
      <c r="BJ647" s="104" t="s">
        <v>75</v>
      </c>
      <c r="BK647" s="202">
        <f t="shared" si="9"/>
        <v>0</v>
      </c>
      <c r="BL647" s="104" t="s">
        <v>244</v>
      </c>
      <c r="BM647" s="104" t="s">
        <v>1061</v>
      </c>
    </row>
    <row r="648" spans="2:65" s="205" customFormat="1" ht="29.85" customHeight="1">
      <c r="B648" s="204"/>
      <c r="D648" s="206" t="s">
        <v>69</v>
      </c>
      <c r="E648" s="215" t="s">
        <v>1062</v>
      </c>
      <c r="F648" s="215" t="s">
        <v>1063</v>
      </c>
      <c r="J648" s="216">
        <f>BK648</f>
        <v>0</v>
      </c>
      <c r="L648" s="204"/>
      <c r="M648" s="209"/>
      <c r="N648" s="210"/>
      <c r="O648" s="210"/>
      <c r="P648" s="211">
        <f>SUM(P649:P669)</f>
        <v>0</v>
      </c>
      <c r="Q648" s="210"/>
      <c r="R648" s="211">
        <f>SUM(R649:R669)</f>
        <v>0.51262195999999993</v>
      </c>
      <c r="S648" s="210"/>
      <c r="T648" s="212">
        <f>SUM(T649:T669)</f>
        <v>0</v>
      </c>
      <c r="AR648" s="206" t="s">
        <v>79</v>
      </c>
      <c r="AT648" s="213" t="s">
        <v>69</v>
      </c>
      <c r="AU648" s="213" t="s">
        <v>75</v>
      </c>
      <c r="AY648" s="206" t="s">
        <v>163</v>
      </c>
      <c r="BK648" s="214">
        <f>SUM(BK649:BK669)</f>
        <v>0</v>
      </c>
    </row>
    <row r="649" spans="2:65" s="116" customFormat="1" ht="25.5" customHeight="1">
      <c r="B649" s="117"/>
      <c r="C649" s="217" t="s">
        <v>1064</v>
      </c>
      <c r="D649" s="217" t="s">
        <v>165</v>
      </c>
      <c r="E649" s="218" t="s">
        <v>1065</v>
      </c>
      <c r="F649" s="219" t="s">
        <v>1066</v>
      </c>
      <c r="G649" s="220" t="s">
        <v>168</v>
      </c>
      <c r="H649" s="221">
        <v>19.54</v>
      </c>
      <c r="I649" s="7"/>
      <c r="J649" s="222">
        <f>ROUND(I649*H649,2)</f>
        <v>0</v>
      </c>
      <c r="K649" s="219" t="s">
        <v>169</v>
      </c>
      <c r="L649" s="117"/>
      <c r="M649" s="223" t="s">
        <v>5</v>
      </c>
      <c r="N649" s="224" t="s">
        <v>41</v>
      </c>
      <c r="O649" s="118"/>
      <c r="P649" s="200">
        <f>O649*H649</f>
        <v>0</v>
      </c>
      <c r="Q649" s="200">
        <v>1.39E-3</v>
      </c>
      <c r="R649" s="200">
        <f>Q649*H649</f>
        <v>2.7160599999999997E-2</v>
      </c>
      <c r="S649" s="200">
        <v>0</v>
      </c>
      <c r="T649" s="201">
        <f>S649*H649</f>
        <v>0</v>
      </c>
      <c r="AR649" s="104" t="s">
        <v>244</v>
      </c>
      <c r="AT649" s="104" t="s">
        <v>165</v>
      </c>
      <c r="AU649" s="104" t="s">
        <v>79</v>
      </c>
      <c r="AY649" s="104" t="s">
        <v>163</v>
      </c>
      <c r="BE649" s="202">
        <f>IF(N649="základní",J649,0)</f>
        <v>0</v>
      </c>
      <c r="BF649" s="202">
        <f>IF(N649="snížená",J649,0)</f>
        <v>0</v>
      </c>
      <c r="BG649" s="202">
        <f>IF(N649="zákl. přenesená",J649,0)</f>
        <v>0</v>
      </c>
      <c r="BH649" s="202">
        <f>IF(N649="sníž. přenesená",J649,0)</f>
        <v>0</v>
      </c>
      <c r="BI649" s="202">
        <f>IF(N649="nulová",J649,0)</f>
        <v>0</v>
      </c>
      <c r="BJ649" s="104" t="s">
        <v>75</v>
      </c>
      <c r="BK649" s="202">
        <f>ROUND(I649*H649,2)</f>
        <v>0</v>
      </c>
      <c r="BL649" s="104" t="s">
        <v>244</v>
      </c>
      <c r="BM649" s="104" t="s">
        <v>1067</v>
      </c>
    </row>
    <row r="650" spans="2:65" s="231" customFormat="1">
      <c r="B650" s="230"/>
      <c r="D650" s="232" t="s">
        <v>171</v>
      </c>
      <c r="E650" s="233" t="s">
        <v>5</v>
      </c>
      <c r="F650" s="234" t="s">
        <v>343</v>
      </c>
      <c r="H650" s="233" t="s">
        <v>5</v>
      </c>
      <c r="L650" s="230"/>
      <c r="M650" s="235"/>
      <c r="N650" s="236"/>
      <c r="O650" s="236"/>
      <c r="P650" s="236"/>
      <c r="Q650" s="236"/>
      <c r="R650" s="236"/>
      <c r="S650" s="236"/>
      <c r="T650" s="237"/>
      <c r="AT650" s="233" t="s">
        <v>171</v>
      </c>
      <c r="AU650" s="233" t="s">
        <v>79</v>
      </c>
      <c r="AV650" s="231" t="s">
        <v>75</v>
      </c>
      <c r="AW650" s="231" t="s">
        <v>34</v>
      </c>
      <c r="AX650" s="231" t="s">
        <v>70</v>
      </c>
      <c r="AY650" s="233" t="s">
        <v>163</v>
      </c>
    </row>
    <row r="651" spans="2:65" s="239" customFormat="1">
      <c r="B651" s="238"/>
      <c r="D651" s="232" t="s">
        <v>171</v>
      </c>
      <c r="E651" s="240" t="s">
        <v>5</v>
      </c>
      <c r="F651" s="241" t="s">
        <v>1068</v>
      </c>
      <c r="H651" s="242">
        <v>19.54</v>
      </c>
      <c r="L651" s="238"/>
      <c r="M651" s="337"/>
      <c r="N651" s="338"/>
      <c r="O651" s="338"/>
      <c r="P651" s="338"/>
      <c r="Q651" s="338"/>
      <c r="R651" s="338"/>
      <c r="S651" s="338"/>
      <c r="T651" s="339"/>
      <c r="AT651" s="240" t="s">
        <v>171</v>
      </c>
      <c r="AU651" s="240" t="s">
        <v>79</v>
      </c>
      <c r="AV651" s="239" t="s">
        <v>79</v>
      </c>
      <c r="AW651" s="239" t="s">
        <v>34</v>
      </c>
      <c r="AX651" s="239" t="s">
        <v>75</v>
      </c>
      <c r="AY651" s="240" t="s">
        <v>163</v>
      </c>
    </row>
    <row r="652" spans="2:65" s="116" customFormat="1" ht="16.5" customHeight="1">
      <c r="B652" s="117"/>
      <c r="C652" s="191" t="s">
        <v>1069</v>
      </c>
      <c r="D652" s="191" t="s">
        <v>251</v>
      </c>
      <c r="E652" s="192" t="s">
        <v>1070</v>
      </c>
      <c r="F652" s="203" t="s">
        <v>1071</v>
      </c>
      <c r="G652" s="194" t="s">
        <v>168</v>
      </c>
      <c r="H652" s="195">
        <v>21.494</v>
      </c>
      <c r="I652" s="8"/>
      <c r="J652" s="196">
        <f>ROUND(I652*H652,2)</f>
        <v>0</v>
      </c>
      <c r="K652" s="203" t="s">
        <v>169</v>
      </c>
      <c r="L652" s="197"/>
      <c r="M652" s="198" t="s">
        <v>5</v>
      </c>
      <c r="N652" s="199" t="s">
        <v>41</v>
      </c>
      <c r="O652" s="118"/>
      <c r="P652" s="200">
        <f>O652*H652</f>
        <v>0</v>
      </c>
      <c r="Q652" s="200">
        <v>8.0000000000000002E-3</v>
      </c>
      <c r="R652" s="200">
        <f>Q652*H652</f>
        <v>0.17195199999999999</v>
      </c>
      <c r="S652" s="200">
        <v>0</v>
      </c>
      <c r="T652" s="201">
        <f>S652*H652</f>
        <v>0</v>
      </c>
      <c r="AR652" s="104" t="s">
        <v>329</v>
      </c>
      <c r="AT652" s="104" t="s">
        <v>251</v>
      </c>
      <c r="AU652" s="104" t="s">
        <v>79</v>
      </c>
      <c r="AY652" s="104" t="s">
        <v>163</v>
      </c>
      <c r="BE652" s="202">
        <f>IF(N652="základní",J652,0)</f>
        <v>0</v>
      </c>
      <c r="BF652" s="202">
        <f>IF(N652="snížená",J652,0)</f>
        <v>0</v>
      </c>
      <c r="BG652" s="202">
        <f>IF(N652="zákl. přenesená",J652,0)</f>
        <v>0</v>
      </c>
      <c r="BH652" s="202">
        <f>IF(N652="sníž. přenesená",J652,0)</f>
        <v>0</v>
      </c>
      <c r="BI652" s="202">
        <f>IF(N652="nulová",J652,0)</f>
        <v>0</v>
      </c>
      <c r="BJ652" s="104" t="s">
        <v>75</v>
      </c>
      <c r="BK652" s="202">
        <f>ROUND(I652*H652,2)</f>
        <v>0</v>
      </c>
      <c r="BL652" s="104" t="s">
        <v>244</v>
      </c>
      <c r="BM652" s="104" t="s">
        <v>1072</v>
      </c>
    </row>
    <row r="653" spans="2:65" s="239" customFormat="1">
      <c r="B653" s="238"/>
      <c r="D653" s="232" t="s">
        <v>171</v>
      </c>
      <c r="F653" s="241" t="s">
        <v>1073</v>
      </c>
      <c r="H653" s="242">
        <v>21.494</v>
      </c>
      <c r="L653" s="238"/>
      <c r="M653" s="337"/>
      <c r="N653" s="338"/>
      <c r="O653" s="338"/>
      <c r="P653" s="338"/>
      <c r="Q653" s="338"/>
      <c r="R653" s="338"/>
      <c r="S653" s="338"/>
      <c r="T653" s="339"/>
      <c r="AT653" s="240" t="s">
        <v>171</v>
      </c>
      <c r="AU653" s="240" t="s">
        <v>79</v>
      </c>
      <c r="AV653" s="239" t="s">
        <v>79</v>
      </c>
      <c r="AW653" s="239" t="s">
        <v>6</v>
      </c>
      <c r="AX653" s="239" t="s">
        <v>75</v>
      </c>
      <c r="AY653" s="240" t="s">
        <v>163</v>
      </c>
    </row>
    <row r="654" spans="2:65" s="116" customFormat="1" ht="16.5" customHeight="1">
      <c r="B654" s="117"/>
      <c r="C654" s="217" t="s">
        <v>1074</v>
      </c>
      <c r="D654" s="217" t="s">
        <v>165</v>
      </c>
      <c r="E654" s="218" t="s">
        <v>1075</v>
      </c>
      <c r="F654" s="219" t="s">
        <v>1076</v>
      </c>
      <c r="G654" s="220" t="s">
        <v>168</v>
      </c>
      <c r="H654" s="221">
        <v>3</v>
      </c>
      <c r="I654" s="7"/>
      <c r="J654" s="222">
        <f>ROUND(I654*H654,2)</f>
        <v>0</v>
      </c>
      <c r="K654" s="219" t="s">
        <v>2443</v>
      </c>
      <c r="L654" s="117"/>
      <c r="M654" s="223" t="s">
        <v>5</v>
      </c>
      <c r="N654" s="224" t="s">
        <v>41</v>
      </c>
      <c r="O654" s="118"/>
      <c r="P654" s="200">
        <f>O654*H654</f>
        <v>0</v>
      </c>
      <c r="Q654" s="200">
        <v>1.2359999999999999E-2</v>
      </c>
      <c r="R654" s="200">
        <f>Q654*H654</f>
        <v>3.7080000000000002E-2</v>
      </c>
      <c r="S654" s="200">
        <v>0</v>
      </c>
      <c r="T654" s="201">
        <f>S654*H654</f>
        <v>0</v>
      </c>
      <c r="AR654" s="104" t="s">
        <v>244</v>
      </c>
      <c r="AT654" s="104" t="s">
        <v>165</v>
      </c>
      <c r="AU654" s="104" t="s">
        <v>79</v>
      </c>
      <c r="AY654" s="104" t="s">
        <v>163</v>
      </c>
      <c r="BE654" s="202">
        <f>IF(N654="základní",J654,0)</f>
        <v>0</v>
      </c>
      <c r="BF654" s="202">
        <f>IF(N654="snížená",J654,0)</f>
        <v>0</v>
      </c>
      <c r="BG654" s="202">
        <f>IF(N654="zákl. přenesená",J654,0)</f>
        <v>0</v>
      </c>
      <c r="BH654" s="202">
        <f>IF(N654="sníž. přenesená",J654,0)</f>
        <v>0</v>
      </c>
      <c r="BI654" s="202">
        <f>IF(N654="nulová",J654,0)</f>
        <v>0</v>
      </c>
      <c r="BJ654" s="104" t="s">
        <v>75</v>
      </c>
      <c r="BK654" s="202">
        <f>ROUND(I654*H654,2)</f>
        <v>0</v>
      </c>
      <c r="BL654" s="104" t="s">
        <v>244</v>
      </c>
      <c r="BM654" s="104" t="s">
        <v>1077</v>
      </c>
    </row>
    <row r="655" spans="2:65" s="231" customFormat="1">
      <c r="B655" s="230"/>
      <c r="D655" s="232" t="s">
        <v>171</v>
      </c>
      <c r="E655" s="233" t="s">
        <v>5</v>
      </c>
      <c r="F655" s="234" t="s">
        <v>1078</v>
      </c>
      <c r="H655" s="233" t="s">
        <v>5</v>
      </c>
      <c r="L655" s="230"/>
      <c r="M655" s="235"/>
      <c r="N655" s="236"/>
      <c r="O655" s="236"/>
      <c r="P655" s="236"/>
      <c r="Q655" s="236"/>
      <c r="R655" s="236"/>
      <c r="S655" s="236"/>
      <c r="T655" s="237"/>
      <c r="AT655" s="233" t="s">
        <v>171</v>
      </c>
      <c r="AU655" s="233" t="s">
        <v>79</v>
      </c>
      <c r="AV655" s="231" t="s">
        <v>75</v>
      </c>
      <c r="AW655" s="231" t="s">
        <v>34</v>
      </c>
      <c r="AX655" s="231" t="s">
        <v>70</v>
      </c>
      <c r="AY655" s="233" t="s">
        <v>163</v>
      </c>
    </row>
    <row r="656" spans="2:65" s="239" customFormat="1">
      <c r="B656" s="238"/>
      <c r="D656" s="232" t="s">
        <v>171</v>
      </c>
      <c r="E656" s="240" t="s">
        <v>5</v>
      </c>
      <c r="F656" s="241" t="s">
        <v>82</v>
      </c>
      <c r="H656" s="242">
        <v>3</v>
      </c>
      <c r="L656" s="238"/>
      <c r="M656" s="337"/>
      <c r="N656" s="338"/>
      <c r="O656" s="338"/>
      <c r="P656" s="338"/>
      <c r="Q656" s="338"/>
      <c r="R656" s="338"/>
      <c r="S656" s="338"/>
      <c r="T656" s="339"/>
      <c r="AT656" s="240" t="s">
        <v>171</v>
      </c>
      <c r="AU656" s="240" t="s">
        <v>79</v>
      </c>
      <c r="AV656" s="239" t="s">
        <v>79</v>
      </c>
      <c r="AW656" s="239" t="s">
        <v>34</v>
      </c>
      <c r="AX656" s="239" t="s">
        <v>75</v>
      </c>
      <c r="AY656" s="240" t="s">
        <v>163</v>
      </c>
    </row>
    <row r="657" spans="2:65" s="116" customFormat="1" ht="16.5" customHeight="1">
      <c r="B657" s="117"/>
      <c r="C657" s="217" t="s">
        <v>1079</v>
      </c>
      <c r="D657" s="217" t="s">
        <v>165</v>
      </c>
      <c r="E657" s="218" t="s">
        <v>1080</v>
      </c>
      <c r="F657" s="219" t="s">
        <v>1081</v>
      </c>
      <c r="G657" s="220" t="s">
        <v>372</v>
      </c>
      <c r="H657" s="221">
        <v>3</v>
      </c>
      <c r="I657" s="7"/>
      <c r="J657" s="222">
        <f>ROUND(I657*H657,2)</f>
        <v>0</v>
      </c>
      <c r="K657" s="219" t="s">
        <v>169</v>
      </c>
      <c r="L657" s="117"/>
      <c r="M657" s="223" t="s">
        <v>5</v>
      </c>
      <c r="N657" s="224" t="s">
        <v>41</v>
      </c>
      <c r="O657" s="118"/>
      <c r="P657" s="200">
        <f>O657*H657</f>
        <v>0</v>
      </c>
      <c r="Q657" s="200">
        <v>4.5500000000000002E-3</v>
      </c>
      <c r="R657" s="200">
        <f>Q657*H657</f>
        <v>1.3650000000000001E-2</v>
      </c>
      <c r="S657" s="200">
        <v>0</v>
      </c>
      <c r="T657" s="201">
        <f>S657*H657</f>
        <v>0</v>
      </c>
      <c r="AR657" s="104" t="s">
        <v>244</v>
      </c>
      <c r="AT657" s="104" t="s">
        <v>165</v>
      </c>
      <c r="AU657" s="104" t="s">
        <v>79</v>
      </c>
      <c r="AY657" s="104" t="s">
        <v>163</v>
      </c>
      <c r="BE657" s="202">
        <f>IF(N657="základní",J657,0)</f>
        <v>0</v>
      </c>
      <c r="BF657" s="202">
        <f>IF(N657="snížená",J657,0)</f>
        <v>0</v>
      </c>
      <c r="BG657" s="202">
        <f>IF(N657="zákl. přenesená",J657,0)</f>
        <v>0</v>
      </c>
      <c r="BH657" s="202">
        <f>IF(N657="sníž. přenesená",J657,0)</f>
        <v>0</v>
      </c>
      <c r="BI657" s="202">
        <f>IF(N657="nulová",J657,0)</f>
        <v>0</v>
      </c>
      <c r="BJ657" s="104" t="s">
        <v>75</v>
      </c>
      <c r="BK657" s="202">
        <f>ROUND(I657*H657,2)</f>
        <v>0</v>
      </c>
      <c r="BL657" s="104" t="s">
        <v>244</v>
      </c>
      <c r="BM657" s="104" t="s">
        <v>1082</v>
      </c>
    </row>
    <row r="658" spans="2:65" s="231" customFormat="1">
      <c r="B658" s="230"/>
      <c r="D658" s="232" t="s">
        <v>171</v>
      </c>
      <c r="E658" s="233" t="s">
        <v>5</v>
      </c>
      <c r="F658" s="234" t="s">
        <v>343</v>
      </c>
      <c r="H658" s="233" t="s">
        <v>5</v>
      </c>
      <c r="L658" s="230"/>
      <c r="M658" s="235"/>
      <c r="N658" s="236"/>
      <c r="O658" s="236"/>
      <c r="P658" s="236"/>
      <c r="Q658" s="236"/>
      <c r="R658" s="236"/>
      <c r="S658" s="236"/>
      <c r="T658" s="237"/>
      <c r="AT658" s="233" t="s">
        <v>171</v>
      </c>
      <c r="AU658" s="233" t="s">
        <v>79</v>
      </c>
      <c r="AV658" s="231" t="s">
        <v>75</v>
      </c>
      <c r="AW658" s="231" t="s">
        <v>34</v>
      </c>
      <c r="AX658" s="231" t="s">
        <v>70</v>
      </c>
      <c r="AY658" s="233" t="s">
        <v>163</v>
      </c>
    </row>
    <row r="659" spans="2:65" s="239" customFormat="1">
      <c r="B659" s="238"/>
      <c r="D659" s="232" t="s">
        <v>171</v>
      </c>
      <c r="E659" s="240" t="s">
        <v>5</v>
      </c>
      <c r="F659" s="241" t="s">
        <v>1083</v>
      </c>
      <c r="H659" s="242">
        <v>3</v>
      </c>
      <c r="L659" s="238"/>
      <c r="M659" s="337"/>
      <c r="N659" s="338"/>
      <c r="O659" s="338"/>
      <c r="P659" s="338"/>
      <c r="Q659" s="338"/>
      <c r="R659" s="338"/>
      <c r="S659" s="338"/>
      <c r="T659" s="339"/>
      <c r="AT659" s="240" t="s">
        <v>171</v>
      </c>
      <c r="AU659" s="240" t="s">
        <v>79</v>
      </c>
      <c r="AV659" s="239" t="s">
        <v>79</v>
      </c>
      <c r="AW659" s="239" t="s">
        <v>34</v>
      </c>
      <c r="AX659" s="239" t="s">
        <v>75</v>
      </c>
      <c r="AY659" s="240" t="s">
        <v>163</v>
      </c>
    </row>
    <row r="660" spans="2:65" s="116" customFormat="1" ht="16.5" customHeight="1">
      <c r="B660" s="117"/>
      <c r="C660" s="217" t="s">
        <v>1084</v>
      </c>
      <c r="D660" s="217" t="s">
        <v>165</v>
      </c>
      <c r="E660" s="218" t="s">
        <v>1085</v>
      </c>
      <c r="F660" s="219" t="s">
        <v>1086</v>
      </c>
      <c r="G660" s="220" t="s">
        <v>372</v>
      </c>
      <c r="H660" s="221">
        <v>6.069</v>
      </c>
      <c r="I660" s="7"/>
      <c r="J660" s="222">
        <f>ROUND(I660*H660,2)</f>
        <v>0</v>
      </c>
      <c r="K660" s="219" t="s">
        <v>169</v>
      </c>
      <c r="L660" s="117"/>
      <c r="M660" s="223" t="s">
        <v>5</v>
      </c>
      <c r="N660" s="224" t="s">
        <v>41</v>
      </c>
      <c r="O660" s="118"/>
      <c r="P660" s="200">
        <f>O660*H660</f>
        <v>0</v>
      </c>
      <c r="Q660" s="200">
        <v>7.8399999999999997E-3</v>
      </c>
      <c r="R660" s="200">
        <f>Q660*H660</f>
        <v>4.7580959999999999E-2</v>
      </c>
      <c r="S660" s="200">
        <v>0</v>
      </c>
      <c r="T660" s="201">
        <f>S660*H660</f>
        <v>0</v>
      </c>
      <c r="AR660" s="104" t="s">
        <v>244</v>
      </c>
      <c r="AT660" s="104" t="s">
        <v>165</v>
      </c>
      <c r="AU660" s="104" t="s">
        <v>79</v>
      </c>
      <c r="AY660" s="104" t="s">
        <v>163</v>
      </c>
      <c r="BE660" s="202">
        <f>IF(N660="základní",J660,0)</f>
        <v>0</v>
      </c>
      <c r="BF660" s="202">
        <f>IF(N660="snížená",J660,0)</f>
        <v>0</v>
      </c>
      <c r="BG660" s="202">
        <f>IF(N660="zákl. přenesená",J660,0)</f>
        <v>0</v>
      </c>
      <c r="BH660" s="202">
        <f>IF(N660="sníž. přenesená",J660,0)</f>
        <v>0</v>
      </c>
      <c r="BI660" s="202">
        <f>IF(N660="nulová",J660,0)</f>
        <v>0</v>
      </c>
      <c r="BJ660" s="104" t="s">
        <v>75</v>
      </c>
      <c r="BK660" s="202">
        <f>ROUND(I660*H660,2)</f>
        <v>0</v>
      </c>
      <c r="BL660" s="104" t="s">
        <v>244</v>
      </c>
      <c r="BM660" s="104" t="s">
        <v>1087</v>
      </c>
    </row>
    <row r="661" spans="2:65" s="231" customFormat="1">
      <c r="B661" s="230"/>
      <c r="D661" s="232" t="s">
        <v>171</v>
      </c>
      <c r="E661" s="233" t="s">
        <v>5</v>
      </c>
      <c r="F661" s="234" t="s">
        <v>1088</v>
      </c>
      <c r="H661" s="233" t="s">
        <v>5</v>
      </c>
      <c r="L661" s="230"/>
      <c r="M661" s="235"/>
      <c r="N661" s="236"/>
      <c r="O661" s="236"/>
      <c r="P661" s="236"/>
      <c r="Q661" s="236"/>
      <c r="R661" s="236"/>
      <c r="S661" s="236"/>
      <c r="T661" s="237"/>
      <c r="AT661" s="233" t="s">
        <v>171</v>
      </c>
      <c r="AU661" s="233" t="s">
        <v>79</v>
      </c>
      <c r="AV661" s="231" t="s">
        <v>75</v>
      </c>
      <c r="AW661" s="231" t="s">
        <v>34</v>
      </c>
      <c r="AX661" s="231" t="s">
        <v>70</v>
      </c>
      <c r="AY661" s="233" t="s">
        <v>163</v>
      </c>
    </row>
    <row r="662" spans="2:65" s="239" customFormat="1">
      <c r="B662" s="238"/>
      <c r="D662" s="232" t="s">
        <v>171</v>
      </c>
      <c r="E662" s="240" t="s">
        <v>5</v>
      </c>
      <c r="F662" s="241" t="s">
        <v>1089</v>
      </c>
      <c r="H662" s="242">
        <v>6.069</v>
      </c>
      <c r="L662" s="238"/>
      <c r="M662" s="337"/>
      <c r="N662" s="338"/>
      <c r="O662" s="338"/>
      <c r="P662" s="338"/>
      <c r="Q662" s="338"/>
      <c r="R662" s="338"/>
      <c r="S662" s="338"/>
      <c r="T662" s="339"/>
      <c r="AT662" s="240" t="s">
        <v>171</v>
      </c>
      <c r="AU662" s="240" t="s">
        <v>79</v>
      </c>
      <c r="AV662" s="239" t="s">
        <v>79</v>
      </c>
      <c r="AW662" s="239" t="s">
        <v>34</v>
      </c>
      <c r="AX662" s="239" t="s">
        <v>75</v>
      </c>
      <c r="AY662" s="240" t="s">
        <v>163</v>
      </c>
    </row>
    <row r="663" spans="2:65" s="116" customFormat="1" ht="16.5" customHeight="1">
      <c r="B663" s="117"/>
      <c r="C663" s="217" t="s">
        <v>1090</v>
      </c>
      <c r="D663" s="217" t="s">
        <v>165</v>
      </c>
      <c r="E663" s="218" t="s">
        <v>1091</v>
      </c>
      <c r="F663" s="219" t="s">
        <v>1092</v>
      </c>
      <c r="G663" s="220" t="s">
        <v>168</v>
      </c>
      <c r="H663" s="221">
        <v>17.12</v>
      </c>
      <c r="I663" s="7"/>
      <c r="J663" s="222">
        <f>ROUND(I663*H663,2)</f>
        <v>0</v>
      </c>
      <c r="K663" s="219" t="s">
        <v>169</v>
      </c>
      <c r="L663" s="117"/>
      <c r="M663" s="223" t="s">
        <v>5</v>
      </c>
      <c r="N663" s="224" t="s">
        <v>41</v>
      </c>
      <c r="O663" s="118"/>
      <c r="P663" s="200">
        <f>O663*H663</f>
        <v>0</v>
      </c>
      <c r="Q663" s="200">
        <v>1.257E-2</v>
      </c>
      <c r="R663" s="200">
        <f>Q663*H663</f>
        <v>0.21519840000000001</v>
      </c>
      <c r="S663" s="200">
        <v>0</v>
      </c>
      <c r="T663" s="201">
        <f>S663*H663</f>
        <v>0</v>
      </c>
      <c r="AR663" s="104" t="s">
        <v>244</v>
      </c>
      <c r="AT663" s="104" t="s">
        <v>165</v>
      </c>
      <c r="AU663" s="104" t="s">
        <v>79</v>
      </c>
      <c r="AY663" s="104" t="s">
        <v>163</v>
      </c>
      <c r="BE663" s="202">
        <f>IF(N663="základní",J663,0)</f>
        <v>0</v>
      </c>
      <c r="BF663" s="202">
        <f>IF(N663="snížená",J663,0)</f>
        <v>0</v>
      </c>
      <c r="BG663" s="202">
        <f>IF(N663="zákl. přenesená",J663,0)</f>
        <v>0</v>
      </c>
      <c r="BH663" s="202">
        <f>IF(N663="sníž. přenesená",J663,0)</f>
        <v>0</v>
      </c>
      <c r="BI663" s="202">
        <f>IF(N663="nulová",J663,0)</f>
        <v>0</v>
      </c>
      <c r="BJ663" s="104" t="s">
        <v>75</v>
      </c>
      <c r="BK663" s="202">
        <f>ROUND(I663*H663,2)</f>
        <v>0</v>
      </c>
      <c r="BL663" s="104" t="s">
        <v>244</v>
      </c>
      <c r="BM663" s="104" t="s">
        <v>1093</v>
      </c>
    </row>
    <row r="664" spans="2:65" s="231" customFormat="1">
      <c r="B664" s="230"/>
      <c r="D664" s="232" t="s">
        <v>171</v>
      </c>
      <c r="E664" s="233" t="s">
        <v>5</v>
      </c>
      <c r="F664" s="234" t="s">
        <v>1094</v>
      </c>
      <c r="H664" s="233" t="s">
        <v>5</v>
      </c>
      <c r="L664" s="230"/>
      <c r="M664" s="235"/>
      <c r="N664" s="236"/>
      <c r="O664" s="236"/>
      <c r="P664" s="236"/>
      <c r="Q664" s="236"/>
      <c r="R664" s="236"/>
      <c r="S664" s="236"/>
      <c r="T664" s="237"/>
      <c r="AT664" s="233" t="s">
        <v>171</v>
      </c>
      <c r="AU664" s="233" t="s">
        <v>79</v>
      </c>
      <c r="AV664" s="231" t="s">
        <v>75</v>
      </c>
      <c r="AW664" s="231" t="s">
        <v>34</v>
      </c>
      <c r="AX664" s="231" t="s">
        <v>70</v>
      </c>
      <c r="AY664" s="233" t="s">
        <v>163</v>
      </c>
    </row>
    <row r="665" spans="2:65" s="239" customFormat="1">
      <c r="B665" s="238"/>
      <c r="D665" s="232" t="s">
        <v>171</v>
      </c>
      <c r="E665" s="240" t="s">
        <v>5</v>
      </c>
      <c r="F665" s="241" t="s">
        <v>1095</v>
      </c>
      <c r="H665" s="242">
        <v>8.67</v>
      </c>
      <c r="L665" s="238"/>
      <c r="M665" s="337"/>
      <c r="N665" s="338"/>
      <c r="O665" s="338"/>
      <c r="P665" s="338"/>
      <c r="Q665" s="338"/>
      <c r="R665" s="338"/>
      <c r="S665" s="338"/>
      <c r="T665" s="339"/>
      <c r="AT665" s="240" t="s">
        <v>171</v>
      </c>
      <c r="AU665" s="240" t="s">
        <v>79</v>
      </c>
      <c r="AV665" s="239" t="s">
        <v>79</v>
      </c>
      <c r="AW665" s="239" t="s">
        <v>34</v>
      </c>
      <c r="AX665" s="239" t="s">
        <v>70</v>
      </c>
      <c r="AY665" s="240" t="s">
        <v>163</v>
      </c>
    </row>
    <row r="666" spans="2:65" s="231" customFormat="1">
      <c r="B666" s="230"/>
      <c r="D666" s="232" t="s">
        <v>171</v>
      </c>
      <c r="E666" s="233" t="s">
        <v>5</v>
      </c>
      <c r="F666" s="234" t="s">
        <v>1096</v>
      </c>
      <c r="H666" s="233" t="s">
        <v>5</v>
      </c>
      <c r="L666" s="230"/>
      <c r="M666" s="235"/>
      <c r="N666" s="236"/>
      <c r="O666" s="236"/>
      <c r="P666" s="236"/>
      <c r="Q666" s="236"/>
      <c r="R666" s="236"/>
      <c r="S666" s="236"/>
      <c r="T666" s="237"/>
      <c r="AT666" s="233" t="s">
        <v>171</v>
      </c>
      <c r="AU666" s="233" t="s">
        <v>79</v>
      </c>
      <c r="AV666" s="231" t="s">
        <v>75</v>
      </c>
      <c r="AW666" s="231" t="s">
        <v>34</v>
      </c>
      <c r="AX666" s="231" t="s">
        <v>70</v>
      </c>
      <c r="AY666" s="233" t="s">
        <v>163</v>
      </c>
    </row>
    <row r="667" spans="2:65" s="239" customFormat="1">
      <c r="B667" s="238"/>
      <c r="D667" s="232" t="s">
        <v>171</v>
      </c>
      <c r="E667" s="240" t="s">
        <v>5</v>
      </c>
      <c r="F667" s="241" t="s">
        <v>1097</v>
      </c>
      <c r="H667" s="242">
        <v>8.4499999999999993</v>
      </c>
      <c r="L667" s="238"/>
      <c r="M667" s="337"/>
      <c r="N667" s="338"/>
      <c r="O667" s="338"/>
      <c r="P667" s="338"/>
      <c r="Q667" s="338"/>
      <c r="R667" s="338"/>
      <c r="S667" s="338"/>
      <c r="T667" s="339"/>
      <c r="AT667" s="240" t="s">
        <v>171</v>
      </c>
      <c r="AU667" s="240" t="s">
        <v>79</v>
      </c>
      <c r="AV667" s="239" t="s">
        <v>79</v>
      </c>
      <c r="AW667" s="239" t="s">
        <v>34</v>
      </c>
      <c r="AX667" s="239" t="s">
        <v>70</v>
      </c>
      <c r="AY667" s="240" t="s">
        <v>163</v>
      </c>
    </row>
    <row r="668" spans="2:65" s="341" customFormat="1">
      <c r="B668" s="340"/>
      <c r="D668" s="232" t="s">
        <v>171</v>
      </c>
      <c r="E668" s="342" t="s">
        <v>5</v>
      </c>
      <c r="F668" s="343" t="s">
        <v>194</v>
      </c>
      <c r="H668" s="344">
        <v>17.12</v>
      </c>
      <c r="L668" s="340"/>
      <c r="M668" s="345"/>
      <c r="N668" s="346"/>
      <c r="O668" s="346"/>
      <c r="P668" s="346"/>
      <c r="Q668" s="346"/>
      <c r="R668" s="346"/>
      <c r="S668" s="346"/>
      <c r="T668" s="347"/>
      <c r="AT668" s="342" t="s">
        <v>171</v>
      </c>
      <c r="AU668" s="342" t="s">
        <v>79</v>
      </c>
      <c r="AV668" s="341" t="s">
        <v>85</v>
      </c>
      <c r="AW668" s="341" t="s">
        <v>34</v>
      </c>
      <c r="AX668" s="341" t="s">
        <v>75</v>
      </c>
      <c r="AY668" s="342" t="s">
        <v>163</v>
      </c>
    </row>
    <row r="669" spans="2:65" s="116" customFormat="1" ht="16.5" customHeight="1">
      <c r="B669" s="117"/>
      <c r="C669" s="217" t="s">
        <v>1098</v>
      </c>
      <c r="D669" s="217" t="s">
        <v>165</v>
      </c>
      <c r="E669" s="218" t="s">
        <v>1099</v>
      </c>
      <c r="F669" s="219" t="s">
        <v>1100</v>
      </c>
      <c r="G669" s="220" t="s">
        <v>227</v>
      </c>
      <c r="H669" s="221">
        <v>0.51300000000000001</v>
      </c>
      <c r="I669" s="7"/>
      <c r="J669" s="222">
        <f>ROUND(I669*H669,2)</f>
        <v>0</v>
      </c>
      <c r="K669" s="219" t="s">
        <v>169</v>
      </c>
      <c r="L669" s="117"/>
      <c r="M669" s="223" t="s">
        <v>5</v>
      </c>
      <c r="N669" s="224" t="s">
        <v>41</v>
      </c>
      <c r="O669" s="118"/>
      <c r="P669" s="200">
        <f>O669*H669</f>
        <v>0</v>
      </c>
      <c r="Q669" s="200">
        <v>0</v>
      </c>
      <c r="R669" s="200">
        <f>Q669*H669</f>
        <v>0</v>
      </c>
      <c r="S669" s="200">
        <v>0</v>
      </c>
      <c r="T669" s="201">
        <f>S669*H669</f>
        <v>0</v>
      </c>
      <c r="AR669" s="104" t="s">
        <v>244</v>
      </c>
      <c r="AT669" s="104" t="s">
        <v>165</v>
      </c>
      <c r="AU669" s="104" t="s">
        <v>79</v>
      </c>
      <c r="AY669" s="104" t="s">
        <v>163</v>
      </c>
      <c r="BE669" s="202">
        <f>IF(N669="základní",J669,0)</f>
        <v>0</v>
      </c>
      <c r="BF669" s="202">
        <f>IF(N669="snížená",J669,0)</f>
        <v>0</v>
      </c>
      <c r="BG669" s="202">
        <f>IF(N669="zákl. přenesená",J669,0)</f>
        <v>0</v>
      </c>
      <c r="BH669" s="202">
        <f>IF(N669="sníž. přenesená",J669,0)</f>
        <v>0</v>
      </c>
      <c r="BI669" s="202">
        <f>IF(N669="nulová",J669,0)</f>
        <v>0</v>
      </c>
      <c r="BJ669" s="104" t="s">
        <v>75</v>
      </c>
      <c r="BK669" s="202">
        <f>ROUND(I669*H669,2)</f>
        <v>0</v>
      </c>
      <c r="BL669" s="104" t="s">
        <v>244</v>
      </c>
      <c r="BM669" s="104" t="s">
        <v>1101</v>
      </c>
    </row>
    <row r="670" spans="2:65" s="205" customFormat="1" ht="29.85" customHeight="1">
      <c r="B670" s="204"/>
      <c r="D670" s="206" t="s">
        <v>69</v>
      </c>
      <c r="E670" s="215" t="s">
        <v>1102</v>
      </c>
      <c r="F670" s="215" t="s">
        <v>1103</v>
      </c>
      <c r="J670" s="216">
        <f>BK670</f>
        <v>0</v>
      </c>
      <c r="L670" s="204"/>
      <c r="M670" s="209"/>
      <c r="N670" s="210"/>
      <c r="O670" s="210"/>
      <c r="P670" s="211">
        <f>SUM(P671:P674)</f>
        <v>0</v>
      </c>
      <c r="Q670" s="210"/>
      <c r="R670" s="211">
        <f>SUM(R671:R674)</f>
        <v>4.2240000000000003E-3</v>
      </c>
      <c r="S670" s="210"/>
      <c r="T670" s="212">
        <f>SUM(T671:T674)</f>
        <v>0</v>
      </c>
      <c r="AR670" s="206" t="s">
        <v>79</v>
      </c>
      <c r="AT670" s="213" t="s">
        <v>69</v>
      </c>
      <c r="AU670" s="213" t="s">
        <v>75</v>
      </c>
      <c r="AY670" s="206" t="s">
        <v>163</v>
      </c>
      <c r="BK670" s="214">
        <f>SUM(BK671:BK674)</f>
        <v>0</v>
      </c>
    </row>
    <row r="671" spans="2:65" s="116" customFormat="1" ht="25.5" customHeight="1">
      <c r="B671" s="117"/>
      <c r="C671" s="217" t="s">
        <v>1104</v>
      </c>
      <c r="D671" s="217" t="s">
        <v>165</v>
      </c>
      <c r="E671" s="218" t="s">
        <v>1105</v>
      </c>
      <c r="F671" s="219" t="s">
        <v>1106</v>
      </c>
      <c r="G671" s="220" t="s">
        <v>372</v>
      </c>
      <c r="H671" s="221">
        <v>1.2</v>
      </c>
      <c r="I671" s="7"/>
      <c r="J671" s="222">
        <f>ROUND(I671*H671,2)</f>
        <v>0</v>
      </c>
      <c r="K671" s="219" t="s">
        <v>169</v>
      </c>
      <c r="L671" s="117"/>
      <c r="M671" s="223" t="s">
        <v>5</v>
      </c>
      <c r="N671" s="224" t="s">
        <v>41</v>
      </c>
      <c r="O671" s="118"/>
      <c r="P671" s="200">
        <f>O671*H671</f>
        <v>0</v>
      </c>
      <c r="Q671" s="200">
        <v>3.5200000000000001E-3</v>
      </c>
      <c r="R671" s="200">
        <f>Q671*H671</f>
        <v>4.2240000000000003E-3</v>
      </c>
      <c r="S671" s="200">
        <v>0</v>
      </c>
      <c r="T671" s="201">
        <f>S671*H671</f>
        <v>0</v>
      </c>
      <c r="AR671" s="104" t="s">
        <v>244</v>
      </c>
      <c r="AT671" s="104" t="s">
        <v>165</v>
      </c>
      <c r="AU671" s="104" t="s">
        <v>79</v>
      </c>
      <c r="AY671" s="104" t="s">
        <v>163</v>
      </c>
      <c r="BE671" s="202">
        <f>IF(N671="základní",J671,0)</f>
        <v>0</v>
      </c>
      <c r="BF671" s="202">
        <f>IF(N671="snížená",J671,0)</f>
        <v>0</v>
      </c>
      <c r="BG671" s="202">
        <f>IF(N671="zákl. přenesená",J671,0)</f>
        <v>0</v>
      </c>
      <c r="BH671" s="202">
        <f>IF(N671="sníž. přenesená",J671,0)</f>
        <v>0</v>
      </c>
      <c r="BI671" s="202">
        <f>IF(N671="nulová",J671,0)</f>
        <v>0</v>
      </c>
      <c r="BJ671" s="104" t="s">
        <v>75</v>
      </c>
      <c r="BK671" s="202">
        <f>ROUND(I671*H671,2)</f>
        <v>0</v>
      </c>
      <c r="BL671" s="104" t="s">
        <v>244</v>
      </c>
      <c r="BM671" s="104" t="s">
        <v>1107</v>
      </c>
    </row>
    <row r="672" spans="2:65" s="231" customFormat="1">
      <c r="B672" s="230"/>
      <c r="D672" s="232" t="s">
        <v>171</v>
      </c>
      <c r="E672" s="233" t="s">
        <v>5</v>
      </c>
      <c r="F672" s="234" t="s">
        <v>1108</v>
      </c>
      <c r="H672" s="233" t="s">
        <v>5</v>
      </c>
      <c r="L672" s="230"/>
      <c r="M672" s="235"/>
      <c r="N672" s="236"/>
      <c r="O672" s="236"/>
      <c r="P672" s="236"/>
      <c r="Q672" s="236"/>
      <c r="R672" s="236"/>
      <c r="S672" s="236"/>
      <c r="T672" s="237"/>
      <c r="AT672" s="233" t="s">
        <v>171</v>
      </c>
      <c r="AU672" s="233" t="s">
        <v>79</v>
      </c>
      <c r="AV672" s="231" t="s">
        <v>75</v>
      </c>
      <c r="AW672" s="231" t="s">
        <v>34</v>
      </c>
      <c r="AX672" s="231" t="s">
        <v>70</v>
      </c>
      <c r="AY672" s="233" t="s">
        <v>163</v>
      </c>
    </row>
    <row r="673" spans="2:65" s="239" customFormat="1">
      <c r="B673" s="238"/>
      <c r="D673" s="232" t="s">
        <v>171</v>
      </c>
      <c r="E673" s="240" t="s">
        <v>5</v>
      </c>
      <c r="F673" s="241" t="s">
        <v>1109</v>
      </c>
      <c r="H673" s="242">
        <v>1.2</v>
      </c>
      <c r="L673" s="238"/>
      <c r="M673" s="337"/>
      <c r="N673" s="338"/>
      <c r="O673" s="338"/>
      <c r="P673" s="338"/>
      <c r="Q673" s="338"/>
      <c r="R673" s="338"/>
      <c r="S673" s="338"/>
      <c r="T673" s="339"/>
      <c r="AT673" s="240" t="s">
        <v>171</v>
      </c>
      <c r="AU673" s="240" t="s">
        <v>79</v>
      </c>
      <c r="AV673" s="239" t="s">
        <v>79</v>
      </c>
      <c r="AW673" s="239" t="s">
        <v>34</v>
      </c>
      <c r="AX673" s="239" t="s">
        <v>75</v>
      </c>
      <c r="AY673" s="240" t="s">
        <v>163</v>
      </c>
    </row>
    <row r="674" spans="2:65" s="116" customFormat="1" ht="16.5" customHeight="1">
      <c r="B674" s="117"/>
      <c r="C674" s="217" t="s">
        <v>1110</v>
      </c>
      <c r="D674" s="217" t="s">
        <v>165</v>
      </c>
      <c r="E674" s="218" t="s">
        <v>1111</v>
      </c>
      <c r="F674" s="219" t="s">
        <v>1112</v>
      </c>
      <c r="G674" s="220" t="s">
        <v>227</v>
      </c>
      <c r="H674" s="221">
        <v>4.0000000000000001E-3</v>
      </c>
      <c r="I674" s="7"/>
      <c r="J674" s="222">
        <f>ROUND(I674*H674,2)</f>
        <v>0</v>
      </c>
      <c r="K674" s="219" t="s">
        <v>169</v>
      </c>
      <c r="L674" s="117"/>
      <c r="M674" s="223" t="s">
        <v>5</v>
      </c>
      <c r="N674" s="224" t="s">
        <v>41</v>
      </c>
      <c r="O674" s="118"/>
      <c r="P674" s="200">
        <f>O674*H674</f>
        <v>0</v>
      </c>
      <c r="Q674" s="200">
        <v>0</v>
      </c>
      <c r="R674" s="200">
        <f>Q674*H674</f>
        <v>0</v>
      </c>
      <c r="S674" s="200">
        <v>0</v>
      </c>
      <c r="T674" s="201">
        <f>S674*H674</f>
        <v>0</v>
      </c>
      <c r="AR674" s="104" t="s">
        <v>244</v>
      </c>
      <c r="AT674" s="104" t="s">
        <v>165</v>
      </c>
      <c r="AU674" s="104" t="s">
        <v>79</v>
      </c>
      <c r="AY674" s="104" t="s">
        <v>163</v>
      </c>
      <c r="BE674" s="202">
        <f>IF(N674="základní",J674,0)</f>
        <v>0</v>
      </c>
      <c r="BF674" s="202">
        <f>IF(N674="snížená",J674,0)</f>
        <v>0</v>
      </c>
      <c r="BG674" s="202">
        <f>IF(N674="zákl. přenesená",J674,0)</f>
        <v>0</v>
      </c>
      <c r="BH674" s="202">
        <f>IF(N674="sníž. přenesená",J674,0)</f>
        <v>0</v>
      </c>
      <c r="BI674" s="202">
        <f>IF(N674="nulová",J674,0)</f>
        <v>0</v>
      </c>
      <c r="BJ674" s="104" t="s">
        <v>75</v>
      </c>
      <c r="BK674" s="202">
        <f>ROUND(I674*H674,2)</f>
        <v>0</v>
      </c>
      <c r="BL674" s="104" t="s">
        <v>244</v>
      </c>
      <c r="BM674" s="104" t="s">
        <v>1113</v>
      </c>
    </row>
    <row r="675" spans="2:65" s="205" customFormat="1" ht="29.85" customHeight="1">
      <c r="B675" s="204"/>
      <c r="D675" s="206" t="s">
        <v>69</v>
      </c>
      <c r="E675" s="215" t="s">
        <v>1114</v>
      </c>
      <c r="F675" s="215" t="s">
        <v>1115</v>
      </c>
      <c r="J675" s="216">
        <f>BK675</f>
        <v>0</v>
      </c>
      <c r="L675" s="204"/>
      <c r="M675" s="209"/>
      <c r="N675" s="210"/>
      <c r="O675" s="210"/>
      <c r="P675" s="211">
        <f>SUM(P676:P733)</f>
        <v>0</v>
      </c>
      <c r="Q675" s="210"/>
      <c r="R675" s="211">
        <f>SUM(R676:R733)</f>
        <v>0.74809000000000014</v>
      </c>
      <c r="S675" s="210"/>
      <c r="T675" s="212">
        <f>SUM(T676:T733)</f>
        <v>1.0257718200000001</v>
      </c>
      <c r="AR675" s="206" t="s">
        <v>79</v>
      </c>
      <c r="AT675" s="213" t="s">
        <v>69</v>
      </c>
      <c r="AU675" s="213" t="s">
        <v>75</v>
      </c>
      <c r="AY675" s="206" t="s">
        <v>163</v>
      </c>
      <c r="BK675" s="214">
        <f>SUM(BK676:BK733)</f>
        <v>0</v>
      </c>
    </row>
    <row r="676" spans="2:65" s="116" customFormat="1" ht="16.5" customHeight="1">
      <c r="B676" s="117"/>
      <c r="C676" s="217" t="s">
        <v>1116</v>
      </c>
      <c r="D676" s="217" t="s">
        <v>165</v>
      </c>
      <c r="E676" s="218" t="s">
        <v>1117</v>
      </c>
      <c r="F676" s="219" t="s">
        <v>1118</v>
      </c>
      <c r="G676" s="220" t="s">
        <v>168</v>
      </c>
      <c r="H676" s="221">
        <v>38.859000000000002</v>
      </c>
      <c r="I676" s="7"/>
      <c r="J676" s="222">
        <f>ROUND(I676*H676,2)</f>
        <v>0</v>
      </c>
      <c r="K676" s="219" t="s">
        <v>169</v>
      </c>
      <c r="L676" s="117"/>
      <c r="M676" s="223" t="s">
        <v>5</v>
      </c>
      <c r="N676" s="224" t="s">
        <v>41</v>
      </c>
      <c r="O676" s="118"/>
      <c r="P676" s="200">
        <f>O676*H676</f>
        <v>0</v>
      </c>
      <c r="Q676" s="200">
        <v>0</v>
      </c>
      <c r="R676" s="200">
        <f>Q676*H676</f>
        <v>0</v>
      </c>
      <c r="S676" s="200">
        <v>1.098E-2</v>
      </c>
      <c r="T676" s="201">
        <f>S676*H676</f>
        <v>0.42667182000000003</v>
      </c>
      <c r="AR676" s="104" t="s">
        <v>244</v>
      </c>
      <c r="AT676" s="104" t="s">
        <v>165</v>
      </c>
      <c r="AU676" s="104" t="s">
        <v>79</v>
      </c>
      <c r="AY676" s="104" t="s">
        <v>163</v>
      </c>
      <c r="BE676" s="202">
        <f>IF(N676="základní",J676,0)</f>
        <v>0</v>
      </c>
      <c r="BF676" s="202">
        <f>IF(N676="snížená",J676,0)</f>
        <v>0</v>
      </c>
      <c r="BG676" s="202">
        <f>IF(N676="zákl. přenesená",J676,0)</f>
        <v>0</v>
      </c>
      <c r="BH676" s="202">
        <f>IF(N676="sníž. přenesená",J676,0)</f>
        <v>0</v>
      </c>
      <c r="BI676" s="202">
        <f>IF(N676="nulová",J676,0)</f>
        <v>0</v>
      </c>
      <c r="BJ676" s="104" t="s">
        <v>75</v>
      </c>
      <c r="BK676" s="202">
        <f>ROUND(I676*H676,2)</f>
        <v>0</v>
      </c>
      <c r="BL676" s="104" t="s">
        <v>244</v>
      </c>
      <c r="BM676" s="104" t="s">
        <v>1119</v>
      </c>
    </row>
    <row r="677" spans="2:65" s="231" customFormat="1">
      <c r="B677" s="230"/>
      <c r="D677" s="232" t="s">
        <v>171</v>
      </c>
      <c r="E677" s="233" t="s">
        <v>5</v>
      </c>
      <c r="F677" s="234" t="s">
        <v>239</v>
      </c>
      <c r="H677" s="233" t="s">
        <v>5</v>
      </c>
      <c r="L677" s="230"/>
      <c r="M677" s="235"/>
      <c r="N677" s="236"/>
      <c r="O677" s="236"/>
      <c r="P677" s="236"/>
      <c r="Q677" s="236"/>
      <c r="R677" s="236"/>
      <c r="S677" s="236"/>
      <c r="T677" s="237"/>
      <c r="AT677" s="233" t="s">
        <v>171</v>
      </c>
      <c r="AU677" s="233" t="s">
        <v>79</v>
      </c>
      <c r="AV677" s="231" t="s">
        <v>75</v>
      </c>
      <c r="AW677" s="231" t="s">
        <v>34</v>
      </c>
      <c r="AX677" s="231" t="s">
        <v>70</v>
      </c>
      <c r="AY677" s="233" t="s">
        <v>163</v>
      </c>
    </row>
    <row r="678" spans="2:65" s="231" customFormat="1">
      <c r="B678" s="230"/>
      <c r="D678" s="232" t="s">
        <v>171</v>
      </c>
      <c r="E678" s="233" t="s">
        <v>5</v>
      </c>
      <c r="F678" s="234" t="s">
        <v>1120</v>
      </c>
      <c r="H678" s="233" t="s">
        <v>5</v>
      </c>
      <c r="L678" s="230"/>
      <c r="M678" s="235"/>
      <c r="N678" s="236"/>
      <c r="O678" s="236"/>
      <c r="P678" s="236"/>
      <c r="Q678" s="236"/>
      <c r="R678" s="236"/>
      <c r="S678" s="236"/>
      <c r="T678" s="237"/>
      <c r="AT678" s="233" t="s">
        <v>171</v>
      </c>
      <c r="AU678" s="233" t="s">
        <v>79</v>
      </c>
      <c r="AV678" s="231" t="s">
        <v>75</v>
      </c>
      <c r="AW678" s="231" t="s">
        <v>34</v>
      </c>
      <c r="AX678" s="231" t="s">
        <v>70</v>
      </c>
      <c r="AY678" s="233" t="s">
        <v>163</v>
      </c>
    </row>
    <row r="679" spans="2:65" s="239" customFormat="1">
      <c r="B679" s="238"/>
      <c r="D679" s="232" t="s">
        <v>171</v>
      </c>
      <c r="E679" s="240" t="s">
        <v>5</v>
      </c>
      <c r="F679" s="241" t="s">
        <v>1121</v>
      </c>
      <c r="H679" s="242">
        <v>24.102</v>
      </c>
      <c r="L679" s="238"/>
      <c r="M679" s="337"/>
      <c r="N679" s="338"/>
      <c r="O679" s="338"/>
      <c r="P679" s="338"/>
      <c r="Q679" s="338"/>
      <c r="R679" s="338"/>
      <c r="S679" s="338"/>
      <c r="T679" s="339"/>
      <c r="AT679" s="240" t="s">
        <v>171</v>
      </c>
      <c r="AU679" s="240" t="s">
        <v>79</v>
      </c>
      <c r="AV679" s="239" t="s">
        <v>79</v>
      </c>
      <c r="AW679" s="239" t="s">
        <v>34</v>
      </c>
      <c r="AX679" s="239" t="s">
        <v>70</v>
      </c>
      <c r="AY679" s="240" t="s">
        <v>163</v>
      </c>
    </row>
    <row r="680" spans="2:65" s="239" customFormat="1">
      <c r="B680" s="238"/>
      <c r="D680" s="232" t="s">
        <v>171</v>
      </c>
      <c r="E680" s="240" t="s">
        <v>5</v>
      </c>
      <c r="F680" s="241" t="s">
        <v>1122</v>
      </c>
      <c r="H680" s="242">
        <v>14.757</v>
      </c>
      <c r="L680" s="238"/>
      <c r="M680" s="337"/>
      <c r="N680" s="338"/>
      <c r="O680" s="338"/>
      <c r="P680" s="338"/>
      <c r="Q680" s="338"/>
      <c r="R680" s="338"/>
      <c r="S680" s="338"/>
      <c r="T680" s="339"/>
      <c r="AT680" s="240" t="s">
        <v>171</v>
      </c>
      <c r="AU680" s="240" t="s">
        <v>79</v>
      </c>
      <c r="AV680" s="239" t="s">
        <v>79</v>
      </c>
      <c r="AW680" s="239" t="s">
        <v>34</v>
      </c>
      <c r="AX680" s="239" t="s">
        <v>70</v>
      </c>
      <c r="AY680" s="240" t="s">
        <v>163</v>
      </c>
    </row>
    <row r="681" spans="2:65" s="341" customFormat="1">
      <c r="B681" s="340"/>
      <c r="D681" s="232" t="s">
        <v>171</v>
      </c>
      <c r="E681" s="342" t="s">
        <v>5</v>
      </c>
      <c r="F681" s="343" t="s">
        <v>194</v>
      </c>
      <c r="H681" s="344">
        <v>38.859000000000002</v>
      </c>
      <c r="L681" s="340"/>
      <c r="M681" s="345"/>
      <c r="N681" s="346"/>
      <c r="O681" s="346"/>
      <c r="P681" s="346"/>
      <c r="Q681" s="346"/>
      <c r="R681" s="346"/>
      <c r="S681" s="346"/>
      <c r="T681" s="347"/>
      <c r="AT681" s="342" t="s">
        <v>171</v>
      </c>
      <c r="AU681" s="342" t="s">
        <v>79</v>
      </c>
      <c r="AV681" s="341" t="s">
        <v>85</v>
      </c>
      <c r="AW681" s="341" t="s">
        <v>34</v>
      </c>
      <c r="AX681" s="341" t="s">
        <v>75</v>
      </c>
      <c r="AY681" s="342" t="s">
        <v>163</v>
      </c>
    </row>
    <row r="682" spans="2:65" s="116" customFormat="1" ht="25.5" customHeight="1">
      <c r="B682" s="117"/>
      <c r="C682" s="217" t="s">
        <v>1123</v>
      </c>
      <c r="D682" s="217" t="s">
        <v>165</v>
      </c>
      <c r="E682" s="218" t="s">
        <v>1124</v>
      </c>
      <c r="F682" s="219" t="s">
        <v>1125</v>
      </c>
      <c r="G682" s="220" t="s">
        <v>372</v>
      </c>
      <c r="H682" s="221">
        <v>23.7</v>
      </c>
      <c r="I682" s="7"/>
      <c r="J682" s="222">
        <f>ROUND(I682*H682,2)</f>
        <v>0</v>
      </c>
      <c r="K682" s="219" t="s">
        <v>169</v>
      </c>
      <c r="L682" s="117"/>
      <c r="M682" s="223" t="s">
        <v>5</v>
      </c>
      <c r="N682" s="224" t="s">
        <v>41</v>
      </c>
      <c r="O682" s="118"/>
      <c r="P682" s="200">
        <f>O682*H682</f>
        <v>0</v>
      </c>
      <c r="Q682" s="200">
        <v>0</v>
      </c>
      <c r="R682" s="200">
        <f>Q682*H682</f>
        <v>0</v>
      </c>
      <c r="S682" s="200">
        <v>3.0000000000000001E-3</v>
      </c>
      <c r="T682" s="201">
        <f>S682*H682</f>
        <v>7.1099999999999997E-2</v>
      </c>
      <c r="AR682" s="104" t="s">
        <v>244</v>
      </c>
      <c r="AT682" s="104" t="s">
        <v>165</v>
      </c>
      <c r="AU682" s="104" t="s">
        <v>79</v>
      </c>
      <c r="AY682" s="104" t="s">
        <v>163</v>
      </c>
      <c r="BE682" s="202">
        <f>IF(N682="základní",J682,0)</f>
        <v>0</v>
      </c>
      <c r="BF682" s="202">
        <f>IF(N682="snížená",J682,0)</f>
        <v>0</v>
      </c>
      <c r="BG682" s="202">
        <f>IF(N682="zákl. přenesená",J682,0)</f>
        <v>0</v>
      </c>
      <c r="BH682" s="202">
        <f>IF(N682="sníž. přenesená",J682,0)</f>
        <v>0</v>
      </c>
      <c r="BI682" s="202">
        <f>IF(N682="nulová",J682,0)</f>
        <v>0</v>
      </c>
      <c r="BJ682" s="104" t="s">
        <v>75</v>
      </c>
      <c r="BK682" s="202">
        <f>ROUND(I682*H682,2)</f>
        <v>0</v>
      </c>
      <c r="BL682" s="104" t="s">
        <v>244</v>
      </c>
      <c r="BM682" s="104" t="s">
        <v>1126</v>
      </c>
    </row>
    <row r="683" spans="2:65" s="231" customFormat="1">
      <c r="B683" s="230"/>
      <c r="D683" s="232" t="s">
        <v>171</v>
      </c>
      <c r="E683" s="233" t="s">
        <v>5</v>
      </c>
      <c r="F683" s="234" t="s">
        <v>239</v>
      </c>
      <c r="H683" s="233" t="s">
        <v>5</v>
      </c>
      <c r="L683" s="230"/>
      <c r="M683" s="235"/>
      <c r="N683" s="236"/>
      <c r="O683" s="236"/>
      <c r="P683" s="236"/>
      <c r="Q683" s="236"/>
      <c r="R683" s="236"/>
      <c r="S683" s="236"/>
      <c r="T683" s="237"/>
      <c r="AT683" s="233" t="s">
        <v>171</v>
      </c>
      <c r="AU683" s="233" t="s">
        <v>79</v>
      </c>
      <c r="AV683" s="231" t="s">
        <v>75</v>
      </c>
      <c r="AW683" s="231" t="s">
        <v>34</v>
      </c>
      <c r="AX683" s="231" t="s">
        <v>70</v>
      </c>
      <c r="AY683" s="233" t="s">
        <v>163</v>
      </c>
    </row>
    <row r="684" spans="2:65" s="239" customFormat="1">
      <c r="B684" s="238"/>
      <c r="D684" s="232" t="s">
        <v>171</v>
      </c>
      <c r="E684" s="240" t="s">
        <v>5</v>
      </c>
      <c r="F684" s="241" t="s">
        <v>1127</v>
      </c>
      <c r="H684" s="242">
        <v>23.7</v>
      </c>
      <c r="L684" s="238"/>
      <c r="M684" s="337"/>
      <c r="N684" s="338"/>
      <c r="O684" s="338"/>
      <c r="P684" s="338"/>
      <c r="Q684" s="338"/>
      <c r="R684" s="338"/>
      <c r="S684" s="338"/>
      <c r="T684" s="339"/>
      <c r="AT684" s="240" t="s">
        <v>171</v>
      </c>
      <c r="AU684" s="240" t="s">
        <v>79</v>
      </c>
      <c r="AV684" s="239" t="s">
        <v>79</v>
      </c>
      <c r="AW684" s="239" t="s">
        <v>34</v>
      </c>
      <c r="AX684" s="239" t="s">
        <v>75</v>
      </c>
      <c r="AY684" s="240" t="s">
        <v>163</v>
      </c>
    </row>
    <row r="685" spans="2:65" s="116" customFormat="1" ht="16.5" customHeight="1">
      <c r="B685" s="117"/>
      <c r="C685" s="217" t="s">
        <v>1128</v>
      </c>
      <c r="D685" s="217" t="s">
        <v>165</v>
      </c>
      <c r="E685" s="218" t="s">
        <v>1129</v>
      </c>
      <c r="F685" s="219" t="s">
        <v>1130</v>
      </c>
      <c r="G685" s="220" t="s">
        <v>288</v>
      </c>
      <c r="H685" s="221">
        <v>1</v>
      </c>
      <c r="I685" s="7"/>
      <c r="J685" s="222">
        <f>ROUND(I685*H685,2)</f>
        <v>0</v>
      </c>
      <c r="K685" s="219" t="s">
        <v>169</v>
      </c>
      <c r="L685" s="117"/>
      <c r="M685" s="223" t="s">
        <v>5</v>
      </c>
      <c r="N685" s="224" t="s">
        <v>41</v>
      </c>
      <c r="O685" s="118"/>
      <c r="P685" s="200">
        <f>O685*H685</f>
        <v>0</v>
      </c>
      <c r="Q685" s="200">
        <v>0</v>
      </c>
      <c r="R685" s="200">
        <f>Q685*H685</f>
        <v>0</v>
      </c>
      <c r="S685" s="200">
        <v>0</v>
      </c>
      <c r="T685" s="201">
        <f>S685*H685</f>
        <v>0</v>
      </c>
      <c r="AR685" s="104" t="s">
        <v>244</v>
      </c>
      <c r="AT685" s="104" t="s">
        <v>165</v>
      </c>
      <c r="AU685" s="104" t="s">
        <v>79</v>
      </c>
      <c r="AY685" s="104" t="s">
        <v>163</v>
      </c>
      <c r="BE685" s="202">
        <f>IF(N685="základní",J685,0)</f>
        <v>0</v>
      </c>
      <c r="BF685" s="202">
        <f>IF(N685="snížená",J685,0)</f>
        <v>0</v>
      </c>
      <c r="BG685" s="202">
        <f>IF(N685="zákl. přenesená",J685,0)</f>
        <v>0</v>
      </c>
      <c r="BH685" s="202">
        <f>IF(N685="sníž. přenesená",J685,0)</f>
        <v>0</v>
      </c>
      <c r="BI685" s="202">
        <f>IF(N685="nulová",J685,0)</f>
        <v>0</v>
      </c>
      <c r="BJ685" s="104" t="s">
        <v>75</v>
      </c>
      <c r="BK685" s="202">
        <f>ROUND(I685*H685,2)</f>
        <v>0</v>
      </c>
      <c r="BL685" s="104" t="s">
        <v>244</v>
      </c>
      <c r="BM685" s="104" t="s">
        <v>1131</v>
      </c>
    </row>
    <row r="686" spans="2:65" s="116" customFormat="1" ht="16.5" customHeight="1">
      <c r="B686" s="117"/>
      <c r="C686" s="191" t="s">
        <v>1132</v>
      </c>
      <c r="D686" s="191" t="s">
        <v>251</v>
      </c>
      <c r="E686" s="192" t="s">
        <v>1133</v>
      </c>
      <c r="F686" s="203" t="s">
        <v>1134</v>
      </c>
      <c r="G686" s="194" t="s">
        <v>288</v>
      </c>
      <c r="H686" s="195">
        <v>1</v>
      </c>
      <c r="I686" s="8"/>
      <c r="J686" s="196">
        <f>ROUND(I686*H686,2)</f>
        <v>0</v>
      </c>
      <c r="K686" s="203" t="s">
        <v>169</v>
      </c>
      <c r="L686" s="197"/>
      <c r="M686" s="198" t="s">
        <v>5</v>
      </c>
      <c r="N686" s="199" t="s">
        <v>41</v>
      </c>
      <c r="O686" s="118"/>
      <c r="P686" s="200">
        <f>O686*H686</f>
        <v>0</v>
      </c>
      <c r="Q686" s="200">
        <v>1E-3</v>
      </c>
      <c r="R686" s="200">
        <f>Q686*H686</f>
        <v>1E-3</v>
      </c>
      <c r="S686" s="200">
        <v>0</v>
      </c>
      <c r="T686" s="201">
        <f>S686*H686</f>
        <v>0</v>
      </c>
      <c r="AR686" s="104" t="s">
        <v>329</v>
      </c>
      <c r="AT686" s="104" t="s">
        <v>251</v>
      </c>
      <c r="AU686" s="104" t="s">
        <v>79</v>
      </c>
      <c r="AY686" s="104" t="s">
        <v>163</v>
      </c>
      <c r="BE686" s="202">
        <f>IF(N686="základní",J686,0)</f>
        <v>0</v>
      </c>
      <c r="BF686" s="202">
        <f>IF(N686="snížená",J686,0)</f>
        <v>0</v>
      </c>
      <c r="BG686" s="202">
        <f>IF(N686="zákl. přenesená",J686,0)</f>
        <v>0</v>
      </c>
      <c r="BH686" s="202">
        <f>IF(N686="sníž. přenesená",J686,0)</f>
        <v>0</v>
      </c>
      <c r="BI686" s="202">
        <f>IF(N686="nulová",J686,0)</f>
        <v>0</v>
      </c>
      <c r="BJ686" s="104" t="s">
        <v>75</v>
      </c>
      <c r="BK686" s="202">
        <f>ROUND(I686*H686,2)</f>
        <v>0</v>
      </c>
      <c r="BL686" s="104" t="s">
        <v>244</v>
      </c>
      <c r="BM686" s="104" t="s">
        <v>1135</v>
      </c>
    </row>
    <row r="687" spans="2:65" s="116" customFormat="1" ht="16.5" customHeight="1">
      <c r="B687" s="117"/>
      <c r="C687" s="217" t="s">
        <v>1136</v>
      </c>
      <c r="D687" s="217" t="s">
        <v>165</v>
      </c>
      <c r="E687" s="218" t="s">
        <v>1137</v>
      </c>
      <c r="F687" s="219" t="s">
        <v>1138</v>
      </c>
      <c r="G687" s="220" t="s">
        <v>288</v>
      </c>
      <c r="H687" s="221">
        <v>1</v>
      </c>
      <c r="I687" s="7"/>
      <c r="J687" s="222">
        <f>ROUND(I687*H687,2)</f>
        <v>0</v>
      </c>
      <c r="K687" s="219" t="s">
        <v>169</v>
      </c>
      <c r="L687" s="117"/>
      <c r="M687" s="223" t="s">
        <v>5</v>
      </c>
      <c r="N687" s="224" t="s">
        <v>41</v>
      </c>
      <c r="O687" s="118"/>
      <c r="P687" s="200">
        <f>O687*H687</f>
        <v>0</v>
      </c>
      <c r="Q687" s="200">
        <v>2.7E-4</v>
      </c>
      <c r="R687" s="200">
        <f>Q687*H687</f>
        <v>2.7E-4</v>
      </c>
      <c r="S687" s="200">
        <v>0</v>
      </c>
      <c r="T687" s="201">
        <f>S687*H687</f>
        <v>0</v>
      </c>
      <c r="AR687" s="104" t="s">
        <v>244</v>
      </c>
      <c r="AT687" s="104" t="s">
        <v>165</v>
      </c>
      <c r="AU687" s="104" t="s">
        <v>79</v>
      </c>
      <c r="AY687" s="104" t="s">
        <v>163</v>
      </c>
      <c r="BE687" s="202">
        <f>IF(N687="základní",J687,0)</f>
        <v>0</v>
      </c>
      <c r="BF687" s="202">
        <f>IF(N687="snížená",J687,0)</f>
        <v>0</v>
      </c>
      <c r="BG687" s="202">
        <f>IF(N687="zákl. přenesená",J687,0)</f>
        <v>0</v>
      </c>
      <c r="BH687" s="202">
        <f>IF(N687="sníž. přenesená",J687,0)</f>
        <v>0</v>
      </c>
      <c r="BI687" s="202">
        <f>IF(N687="nulová",J687,0)</f>
        <v>0</v>
      </c>
      <c r="BJ687" s="104" t="s">
        <v>75</v>
      </c>
      <c r="BK687" s="202">
        <f>ROUND(I687*H687,2)</f>
        <v>0</v>
      </c>
      <c r="BL687" s="104" t="s">
        <v>244</v>
      </c>
      <c r="BM687" s="104" t="s">
        <v>1139</v>
      </c>
    </row>
    <row r="688" spans="2:65" s="231" customFormat="1">
      <c r="B688" s="230"/>
      <c r="D688" s="232" t="s">
        <v>171</v>
      </c>
      <c r="E688" s="233" t="s">
        <v>5</v>
      </c>
      <c r="F688" s="234" t="s">
        <v>1140</v>
      </c>
      <c r="H688" s="233" t="s">
        <v>5</v>
      </c>
      <c r="L688" s="230"/>
      <c r="M688" s="235"/>
      <c r="N688" s="236"/>
      <c r="O688" s="236"/>
      <c r="P688" s="236"/>
      <c r="Q688" s="236"/>
      <c r="R688" s="236"/>
      <c r="S688" s="236"/>
      <c r="T688" s="237"/>
      <c r="AT688" s="233" t="s">
        <v>171</v>
      </c>
      <c r="AU688" s="233" t="s">
        <v>79</v>
      </c>
      <c r="AV688" s="231" t="s">
        <v>75</v>
      </c>
      <c r="AW688" s="231" t="s">
        <v>34</v>
      </c>
      <c r="AX688" s="231" t="s">
        <v>70</v>
      </c>
      <c r="AY688" s="233" t="s">
        <v>163</v>
      </c>
    </row>
    <row r="689" spans="2:65" s="239" customFormat="1">
      <c r="B689" s="238"/>
      <c r="D689" s="232" t="s">
        <v>171</v>
      </c>
      <c r="E689" s="240" t="s">
        <v>5</v>
      </c>
      <c r="F689" s="241" t="s">
        <v>1141</v>
      </c>
      <c r="H689" s="242">
        <v>1</v>
      </c>
      <c r="L689" s="238"/>
      <c r="M689" s="337"/>
      <c r="N689" s="338"/>
      <c r="O689" s="338"/>
      <c r="P689" s="338"/>
      <c r="Q689" s="338"/>
      <c r="R689" s="338"/>
      <c r="S689" s="338"/>
      <c r="T689" s="339"/>
      <c r="AT689" s="240" t="s">
        <v>171</v>
      </c>
      <c r="AU689" s="240" t="s">
        <v>79</v>
      </c>
      <c r="AV689" s="239" t="s">
        <v>79</v>
      </c>
      <c r="AW689" s="239" t="s">
        <v>34</v>
      </c>
      <c r="AX689" s="239" t="s">
        <v>75</v>
      </c>
      <c r="AY689" s="240" t="s">
        <v>163</v>
      </c>
    </row>
    <row r="690" spans="2:65" s="116" customFormat="1" ht="25.5" customHeight="1">
      <c r="B690" s="117"/>
      <c r="C690" s="191" t="s">
        <v>1142</v>
      </c>
      <c r="D690" s="191" t="s">
        <v>251</v>
      </c>
      <c r="E690" s="192" t="s">
        <v>1143</v>
      </c>
      <c r="F690" s="203" t="s">
        <v>1144</v>
      </c>
      <c r="G690" s="194" t="s">
        <v>288</v>
      </c>
      <c r="H690" s="195">
        <v>1</v>
      </c>
      <c r="I690" s="8"/>
      <c r="J690" s="196">
        <f>ROUND(I690*H690,2)</f>
        <v>0</v>
      </c>
      <c r="K690" s="193" t="s">
        <v>2443</v>
      </c>
      <c r="L690" s="197"/>
      <c r="M690" s="198" t="s">
        <v>5</v>
      </c>
      <c r="N690" s="199" t="s">
        <v>41</v>
      </c>
      <c r="O690" s="118"/>
      <c r="P690" s="200">
        <f>O690*H690</f>
        <v>0</v>
      </c>
      <c r="Q690" s="200">
        <v>1.4999999999999999E-2</v>
      </c>
      <c r="R690" s="200">
        <f>Q690*H690</f>
        <v>1.4999999999999999E-2</v>
      </c>
      <c r="S690" s="200">
        <v>0</v>
      </c>
      <c r="T690" s="201">
        <f>S690*H690</f>
        <v>0</v>
      </c>
      <c r="AR690" s="104" t="s">
        <v>329</v>
      </c>
      <c r="AT690" s="104" t="s">
        <v>251</v>
      </c>
      <c r="AU690" s="104" t="s">
        <v>79</v>
      </c>
      <c r="AY690" s="104" t="s">
        <v>163</v>
      </c>
      <c r="BE690" s="202">
        <f>IF(N690="základní",J690,0)</f>
        <v>0</v>
      </c>
      <c r="BF690" s="202">
        <f>IF(N690="snížená",J690,0)</f>
        <v>0</v>
      </c>
      <c r="BG690" s="202">
        <f>IF(N690="zákl. přenesená",J690,0)</f>
        <v>0</v>
      </c>
      <c r="BH690" s="202">
        <f>IF(N690="sníž. přenesená",J690,0)</f>
        <v>0</v>
      </c>
      <c r="BI690" s="202">
        <f>IF(N690="nulová",J690,0)</f>
        <v>0</v>
      </c>
      <c r="BJ690" s="104" t="s">
        <v>75</v>
      </c>
      <c r="BK690" s="202">
        <f>ROUND(I690*H690,2)</f>
        <v>0</v>
      </c>
      <c r="BL690" s="104" t="s">
        <v>244</v>
      </c>
      <c r="BM690" s="104" t="s">
        <v>1145</v>
      </c>
    </row>
    <row r="691" spans="2:65" s="116" customFormat="1" ht="16.5" customHeight="1">
      <c r="B691" s="117"/>
      <c r="C691" s="217" t="s">
        <v>1146</v>
      </c>
      <c r="D691" s="217" t="s">
        <v>165</v>
      </c>
      <c r="E691" s="218" t="s">
        <v>1147</v>
      </c>
      <c r="F691" s="219" t="s">
        <v>1148</v>
      </c>
      <c r="G691" s="220" t="s">
        <v>372</v>
      </c>
      <c r="H691" s="221">
        <v>4</v>
      </c>
      <c r="I691" s="7"/>
      <c r="J691" s="222">
        <f>ROUND(I691*H691,2)</f>
        <v>0</v>
      </c>
      <c r="K691" s="219" t="s">
        <v>169</v>
      </c>
      <c r="L691" s="117"/>
      <c r="M691" s="223" t="s">
        <v>5</v>
      </c>
      <c r="N691" s="224" t="s">
        <v>41</v>
      </c>
      <c r="O691" s="118"/>
      <c r="P691" s="200">
        <f>O691*H691</f>
        <v>0</v>
      </c>
      <c r="Q691" s="200">
        <v>1.4999999999999999E-4</v>
      </c>
      <c r="R691" s="200">
        <f>Q691*H691</f>
        <v>5.9999999999999995E-4</v>
      </c>
      <c r="S691" s="200">
        <v>0</v>
      </c>
      <c r="T691" s="201">
        <f>S691*H691</f>
        <v>0</v>
      </c>
      <c r="AR691" s="104" t="s">
        <v>244</v>
      </c>
      <c r="AT691" s="104" t="s">
        <v>165</v>
      </c>
      <c r="AU691" s="104" t="s">
        <v>79</v>
      </c>
      <c r="AY691" s="104" t="s">
        <v>163</v>
      </c>
      <c r="BE691" s="202">
        <f>IF(N691="základní",J691,0)</f>
        <v>0</v>
      </c>
      <c r="BF691" s="202">
        <f>IF(N691="snížená",J691,0)</f>
        <v>0</v>
      </c>
      <c r="BG691" s="202">
        <f>IF(N691="zákl. přenesená",J691,0)</f>
        <v>0</v>
      </c>
      <c r="BH691" s="202">
        <f>IF(N691="sníž. přenesená",J691,0)</f>
        <v>0</v>
      </c>
      <c r="BI691" s="202">
        <f>IF(N691="nulová",J691,0)</f>
        <v>0</v>
      </c>
      <c r="BJ691" s="104" t="s">
        <v>75</v>
      </c>
      <c r="BK691" s="202">
        <f>ROUND(I691*H691,2)</f>
        <v>0</v>
      </c>
      <c r="BL691" s="104" t="s">
        <v>244</v>
      </c>
      <c r="BM691" s="104" t="s">
        <v>1149</v>
      </c>
    </row>
    <row r="692" spans="2:65" s="231" customFormat="1">
      <c r="B692" s="230"/>
      <c r="D692" s="232" t="s">
        <v>171</v>
      </c>
      <c r="E692" s="233" t="s">
        <v>5</v>
      </c>
      <c r="F692" s="234" t="s">
        <v>1140</v>
      </c>
      <c r="H692" s="233" t="s">
        <v>5</v>
      </c>
      <c r="L692" s="230"/>
      <c r="M692" s="235"/>
      <c r="N692" s="236"/>
      <c r="O692" s="236"/>
      <c r="P692" s="236"/>
      <c r="Q692" s="236"/>
      <c r="R692" s="236"/>
      <c r="S692" s="236"/>
      <c r="T692" s="237"/>
      <c r="AT692" s="233" t="s">
        <v>171</v>
      </c>
      <c r="AU692" s="233" t="s">
        <v>79</v>
      </c>
      <c r="AV692" s="231" t="s">
        <v>75</v>
      </c>
      <c r="AW692" s="231" t="s">
        <v>34</v>
      </c>
      <c r="AX692" s="231" t="s">
        <v>70</v>
      </c>
      <c r="AY692" s="233" t="s">
        <v>163</v>
      </c>
    </row>
    <row r="693" spans="2:65" s="239" customFormat="1">
      <c r="B693" s="238"/>
      <c r="D693" s="232" t="s">
        <v>171</v>
      </c>
      <c r="E693" s="240" t="s">
        <v>5</v>
      </c>
      <c r="F693" s="241" t="s">
        <v>1150</v>
      </c>
      <c r="H693" s="242">
        <v>4</v>
      </c>
      <c r="L693" s="238"/>
      <c r="M693" s="337"/>
      <c r="N693" s="338"/>
      <c r="O693" s="338"/>
      <c r="P693" s="338"/>
      <c r="Q693" s="338"/>
      <c r="R693" s="338"/>
      <c r="S693" s="338"/>
      <c r="T693" s="339"/>
      <c r="AT693" s="240" t="s">
        <v>171</v>
      </c>
      <c r="AU693" s="240" t="s">
        <v>79</v>
      </c>
      <c r="AV693" s="239" t="s">
        <v>79</v>
      </c>
      <c r="AW693" s="239" t="s">
        <v>34</v>
      </c>
      <c r="AX693" s="239" t="s">
        <v>75</v>
      </c>
      <c r="AY693" s="240" t="s">
        <v>163</v>
      </c>
    </row>
    <row r="694" spans="2:65" s="116" customFormat="1" ht="25.5" customHeight="1">
      <c r="B694" s="117"/>
      <c r="C694" s="217" t="s">
        <v>1151</v>
      </c>
      <c r="D694" s="217" t="s">
        <v>165</v>
      </c>
      <c r="E694" s="218" t="s">
        <v>1152</v>
      </c>
      <c r="F694" s="219" t="s">
        <v>1153</v>
      </c>
      <c r="G694" s="220" t="s">
        <v>288</v>
      </c>
      <c r="H694" s="221">
        <v>8</v>
      </c>
      <c r="I694" s="7"/>
      <c r="J694" s="222">
        <f>ROUND(I694*H694,2)</f>
        <v>0</v>
      </c>
      <c r="K694" s="219" t="s">
        <v>169</v>
      </c>
      <c r="L694" s="117"/>
      <c r="M694" s="223" t="s">
        <v>5</v>
      </c>
      <c r="N694" s="224" t="s">
        <v>41</v>
      </c>
      <c r="O694" s="118"/>
      <c r="P694" s="200">
        <f>O694*H694</f>
        <v>0</v>
      </c>
      <c r="Q694" s="200">
        <v>0</v>
      </c>
      <c r="R694" s="200">
        <f>Q694*H694</f>
        <v>0</v>
      </c>
      <c r="S694" s="200">
        <v>0</v>
      </c>
      <c r="T694" s="201">
        <f>S694*H694</f>
        <v>0</v>
      </c>
      <c r="AR694" s="104" t="s">
        <v>244</v>
      </c>
      <c r="AT694" s="104" t="s">
        <v>165</v>
      </c>
      <c r="AU694" s="104" t="s">
        <v>79</v>
      </c>
      <c r="AY694" s="104" t="s">
        <v>163</v>
      </c>
      <c r="BE694" s="202">
        <f>IF(N694="základní",J694,0)</f>
        <v>0</v>
      </c>
      <c r="BF694" s="202">
        <f>IF(N694="snížená",J694,0)</f>
        <v>0</v>
      </c>
      <c r="BG694" s="202">
        <f>IF(N694="zákl. přenesená",J694,0)</f>
        <v>0</v>
      </c>
      <c r="BH694" s="202">
        <f>IF(N694="sníž. přenesená",J694,0)</f>
        <v>0</v>
      </c>
      <c r="BI694" s="202">
        <f>IF(N694="nulová",J694,0)</f>
        <v>0</v>
      </c>
      <c r="BJ694" s="104" t="s">
        <v>75</v>
      </c>
      <c r="BK694" s="202">
        <f>ROUND(I694*H694,2)</f>
        <v>0</v>
      </c>
      <c r="BL694" s="104" t="s">
        <v>244</v>
      </c>
      <c r="BM694" s="104" t="s">
        <v>1154</v>
      </c>
    </row>
    <row r="695" spans="2:65" s="231" customFormat="1">
      <c r="B695" s="230"/>
      <c r="D695" s="232" t="s">
        <v>171</v>
      </c>
      <c r="E695" s="233" t="s">
        <v>5</v>
      </c>
      <c r="F695" s="234" t="s">
        <v>571</v>
      </c>
      <c r="H695" s="233" t="s">
        <v>5</v>
      </c>
      <c r="L695" s="230"/>
      <c r="M695" s="235"/>
      <c r="N695" s="236"/>
      <c r="O695" s="236"/>
      <c r="P695" s="236"/>
      <c r="Q695" s="236"/>
      <c r="R695" s="236"/>
      <c r="S695" s="236"/>
      <c r="T695" s="237"/>
      <c r="AT695" s="233" t="s">
        <v>171</v>
      </c>
      <c r="AU695" s="233" t="s">
        <v>79</v>
      </c>
      <c r="AV695" s="231" t="s">
        <v>75</v>
      </c>
      <c r="AW695" s="231" t="s">
        <v>34</v>
      </c>
      <c r="AX695" s="231" t="s">
        <v>70</v>
      </c>
      <c r="AY695" s="233" t="s">
        <v>163</v>
      </c>
    </row>
    <row r="696" spans="2:65" s="231" customFormat="1">
      <c r="B696" s="230"/>
      <c r="D696" s="232" t="s">
        <v>171</v>
      </c>
      <c r="E696" s="233" t="s">
        <v>5</v>
      </c>
      <c r="F696" s="234" t="s">
        <v>1155</v>
      </c>
      <c r="H696" s="233" t="s">
        <v>5</v>
      </c>
      <c r="L696" s="230"/>
      <c r="M696" s="235"/>
      <c r="N696" s="236"/>
      <c r="O696" s="236"/>
      <c r="P696" s="236"/>
      <c r="Q696" s="236"/>
      <c r="R696" s="236"/>
      <c r="S696" s="236"/>
      <c r="T696" s="237"/>
      <c r="AT696" s="233" t="s">
        <v>171</v>
      </c>
      <c r="AU696" s="233" t="s">
        <v>79</v>
      </c>
      <c r="AV696" s="231" t="s">
        <v>75</v>
      </c>
      <c r="AW696" s="231" t="s">
        <v>34</v>
      </c>
      <c r="AX696" s="231" t="s">
        <v>70</v>
      </c>
      <c r="AY696" s="233" t="s">
        <v>163</v>
      </c>
    </row>
    <row r="697" spans="2:65" s="239" customFormat="1">
      <c r="B697" s="238"/>
      <c r="D697" s="232" t="s">
        <v>171</v>
      </c>
      <c r="E697" s="240" t="s">
        <v>5</v>
      </c>
      <c r="F697" s="241" t="s">
        <v>1156</v>
      </c>
      <c r="H697" s="242">
        <v>8</v>
      </c>
      <c r="L697" s="238"/>
      <c r="M697" s="337"/>
      <c r="N697" s="338"/>
      <c r="O697" s="338"/>
      <c r="P697" s="338"/>
      <c r="Q697" s="338"/>
      <c r="R697" s="338"/>
      <c r="S697" s="338"/>
      <c r="T697" s="339"/>
      <c r="AT697" s="240" t="s">
        <v>171</v>
      </c>
      <c r="AU697" s="240" t="s">
        <v>79</v>
      </c>
      <c r="AV697" s="239" t="s">
        <v>79</v>
      </c>
      <c r="AW697" s="239" t="s">
        <v>34</v>
      </c>
      <c r="AX697" s="239" t="s">
        <v>75</v>
      </c>
      <c r="AY697" s="240" t="s">
        <v>163</v>
      </c>
    </row>
    <row r="698" spans="2:65" s="116" customFormat="1" ht="16.5" customHeight="1">
      <c r="B698" s="117"/>
      <c r="C698" s="191" t="s">
        <v>1157</v>
      </c>
      <c r="D698" s="191" t="s">
        <v>251</v>
      </c>
      <c r="E698" s="192" t="s">
        <v>1158</v>
      </c>
      <c r="F698" s="203" t="s">
        <v>1159</v>
      </c>
      <c r="G698" s="194" t="s">
        <v>288</v>
      </c>
      <c r="H698" s="195">
        <v>2</v>
      </c>
      <c r="I698" s="8"/>
      <c r="J698" s="196">
        <f>ROUND(I698*H698,2)</f>
        <v>0</v>
      </c>
      <c r="K698" s="203" t="s">
        <v>169</v>
      </c>
      <c r="L698" s="197"/>
      <c r="M698" s="198" t="s">
        <v>5</v>
      </c>
      <c r="N698" s="199" t="s">
        <v>41</v>
      </c>
      <c r="O698" s="118"/>
      <c r="P698" s="200">
        <f>O698*H698</f>
        <v>0</v>
      </c>
      <c r="Q698" s="200">
        <v>1.38E-2</v>
      </c>
      <c r="R698" s="200">
        <f>Q698*H698</f>
        <v>2.76E-2</v>
      </c>
      <c r="S698" s="200">
        <v>0</v>
      </c>
      <c r="T698" s="201">
        <f>S698*H698</f>
        <v>0</v>
      </c>
      <c r="AR698" s="104" t="s">
        <v>329</v>
      </c>
      <c r="AT698" s="104" t="s">
        <v>251</v>
      </c>
      <c r="AU698" s="104" t="s">
        <v>79</v>
      </c>
      <c r="AY698" s="104" t="s">
        <v>163</v>
      </c>
      <c r="BE698" s="202">
        <f>IF(N698="základní",J698,0)</f>
        <v>0</v>
      </c>
      <c r="BF698" s="202">
        <f>IF(N698="snížená",J698,0)</f>
        <v>0</v>
      </c>
      <c r="BG698" s="202">
        <f>IF(N698="zákl. přenesená",J698,0)</f>
        <v>0</v>
      </c>
      <c r="BH698" s="202">
        <f>IF(N698="sníž. přenesená",J698,0)</f>
        <v>0</v>
      </c>
      <c r="BI698" s="202">
        <f>IF(N698="nulová",J698,0)</f>
        <v>0</v>
      </c>
      <c r="BJ698" s="104" t="s">
        <v>75</v>
      </c>
      <c r="BK698" s="202">
        <f>ROUND(I698*H698,2)</f>
        <v>0</v>
      </c>
      <c r="BL698" s="104" t="s">
        <v>244</v>
      </c>
      <c r="BM698" s="104" t="s">
        <v>1160</v>
      </c>
    </row>
    <row r="699" spans="2:65" s="116" customFormat="1" ht="16.5" customHeight="1">
      <c r="B699" s="117"/>
      <c r="C699" s="191" t="s">
        <v>1161</v>
      </c>
      <c r="D699" s="191" t="s">
        <v>251</v>
      </c>
      <c r="E699" s="192" t="s">
        <v>1162</v>
      </c>
      <c r="F699" s="203" t="s">
        <v>1163</v>
      </c>
      <c r="G699" s="194" t="s">
        <v>288</v>
      </c>
      <c r="H699" s="195">
        <v>1</v>
      </c>
      <c r="I699" s="8"/>
      <c r="J699" s="196">
        <f>ROUND(I699*H699,2)</f>
        <v>0</v>
      </c>
      <c r="K699" s="203" t="s">
        <v>169</v>
      </c>
      <c r="L699" s="197"/>
      <c r="M699" s="198" t="s">
        <v>5</v>
      </c>
      <c r="N699" s="199" t="s">
        <v>41</v>
      </c>
      <c r="O699" s="118"/>
      <c r="P699" s="200">
        <f>O699*H699</f>
        <v>0</v>
      </c>
      <c r="Q699" s="200">
        <v>1.55E-2</v>
      </c>
      <c r="R699" s="200">
        <f>Q699*H699</f>
        <v>1.55E-2</v>
      </c>
      <c r="S699" s="200">
        <v>0</v>
      </c>
      <c r="T699" s="201">
        <f>S699*H699</f>
        <v>0</v>
      </c>
      <c r="AR699" s="104" t="s">
        <v>329</v>
      </c>
      <c r="AT699" s="104" t="s">
        <v>251</v>
      </c>
      <c r="AU699" s="104" t="s">
        <v>79</v>
      </c>
      <c r="AY699" s="104" t="s">
        <v>163</v>
      </c>
      <c r="BE699" s="202">
        <f>IF(N699="základní",J699,0)</f>
        <v>0</v>
      </c>
      <c r="BF699" s="202">
        <f>IF(N699="snížená",J699,0)</f>
        <v>0</v>
      </c>
      <c r="BG699" s="202">
        <f>IF(N699="zákl. přenesená",J699,0)</f>
        <v>0</v>
      </c>
      <c r="BH699" s="202">
        <f>IF(N699="sníž. přenesená",J699,0)</f>
        <v>0</v>
      </c>
      <c r="BI699" s="202">
        <f>IF(N699="nulová",J699,0)</f>
        <v>0</v>
      </c>
      <c r="BJ699" s="104" t="s">
        <v>75</v>
      </c>
      <c r="BK699" s="202">
        <f>ROUND(I699*H699,2)</f>
        <v>0</v>
      </c>
      <c r="BL699" s="104" t="s">
        <v>244</v>
      </c>
      <c r="BM699" s="104" t="s">
        <v>1164</v>
      </c>
    </row>
    <row r="700" spans="2:65" s="116" customFormat="1" ht="16.5" customHeight="1">
      <c r="B700" s="117"/>
      <c r="C700" s="191" t="s">
        <v>1165</v>
      </c>
      <c r="D700" s="191" t="s">
        <v>251</v>
      </c>
      <c r="E700" s="192" t="s">
        <v>1166</v>
      </c>
      <c r="F700" s="203" t="s">
        <v>1167</v>
      </c>
      <c r="G700" s="194" t="s">
        <v>288</v>
      </c>
      <c r="H700" s="195">
        <v>5</v>
      </c>
      <c r="I700" s="8"/>
      <c r="J700" s="196">
        <f>ROUND(I700*H700,2)</f>
        <v>0</v>
      </c>
      <c r="K700" s="203" t="s">
        <v>169</v>
      </c>
      <c r="L700" s="197"/>
      <c r="M700" s="198" t="s">
        <v>5</v>
      </c>
      <c r="N700" s="199" t="s">
        <v>41</v>
      </c>
      <c r="O700" s="118"/>
      <c r="P700" s="200">
        <f>O700*H700</f>
        <v>0</v>
      </c>
      <c r="Q700" s="200">
        <v>1.6500000000000001E-2</v>
      </c>
      <c r="R700" s="200">
        <f>Q700*H700</f>
        <v>8.2500000000000004E-2</v>
      </c>
      <c r="S700" s="200">
        <v>0</v>
      </c>
      <c r="T700" s="201">
        <f>S700*H700</f>
        <v>0</v>
      </c>
      <c r="AR700" s="104" t="s">
        <v>329</v>
      </c>
      <c r="AT700" s="104" t="s">
        <v>251</v>
      </c>
      <c r="AU700" s="104" t="s">
        <v>79</v>
      </c>
      <c r="AY700" s="104" t="s">
        <v>163</v>
      </c>
      <c r="BE700" s="202">
        <f>IF(N700="základní",J700,0)</f>
        <v>0</v>
      </c>
      <c r="BF700" s="202">
        <f>IF(N700="snížená",J700,0)</f>
        <v>0</v>
      </c>
      <c r="BG700" s="202">
        <f>IF(N700="zákl. přenesená",J700,0)</f>
        <v>0</v>
      </c>
      <c r="BH700" s="202">
        <f>IF(N700="sníž. přenesená",J700,0)</f>
        <v>0</v>
      </c>
      <c r="BI700" s="202">
        <f>IF(N700="nulová",J700,0)</f>
        <v>0</v>
      </c>
      <c r="BJ700" s="104" t="s">
        <v>75</v>
      </c>
      <c r="BK700" s="202">
        <f>ROUND(I700*H700,2)</f>
        <v>0</v>
      </c>
      <c r="BL700" s="104" t="s">
        <v>244</v>
      </c>
      <c r="BM700" s="104" t="s">
        <v>1168</v>
      </c>
    </row>
    <row r="701" spans="2:65" s="239" customFormat="1">
      <c r="B701" s="238"/>
      <c r="D701" s="232" t="s">
        <v>171</v>
      </c>
      <c r="E701" s="240" t="s">
        <v>5</v>
      </c>
      <c r="F701" s="241" t="s">
        <v>1169</v>
      </c>
      <c r="H701" s="242">
        <v>5</v>
      </c>
      <c r="L701" s="238"/>
      <c r="M701" s="337"/>
      <c r="N701" s="338"/>
      <c r="O701" s="338"/>
      <c r="P701" s="338"/>
      <c r="Q701" s="338"/>
      <c r="R701" s="338"/>
      <c r="S701" s="338"/>
      <c r="T701" s="339"/>
      <c r="AT701" s="240" t="s">
        <v>171</v>
      </c>
      <c r="AU701" s="240" t="s">
        <v>79</v>
      </c>
      <c r="AV701" s="239" t="s">
        <v>79</v>
      </c>
      <c r="AW701" s="239" t="s">
        <v>34</v>
      </c>
      <c r="AX701" s="239" t="s">
        <v>75</v>
      </c>
      <c r="AY701" s="240" t="s">
        <v>163</v>
      </c>
    </row>
    <row r="702" spans="2:65" s="116" customFormat="1" ht="25.5" customHeight="1">
      <c r="B702" s="117"/>
      <c r="C702" s="217" t="s">
        <v>1170</v>
      </c>
      <c r="D702" s="217" t="s">
        <v>165</v>
      </c>
      <c r="E702" s="218" t="s">
        <v>1171</v>
      </c>
      <c r="F702" s="219" t="s">
        <v>1172</v>
      </c>
      <c r="G702" s="220" t="s">
        <v>288</v>
      </c>
      <c r="H702" s="221">
        <v>11</v>
      </c>
      <c r="I702" s="7"/>
      <c r="J702" s="222">
        <f>ROUND(I702*H702,2)</f>
        <v>0</v>
      </c>
      <c r="K702" s="219" t="s">
        <v>169</v>
      </c>
      <c r="L702" s="117"/>
      <c r="M702" s="223" t="s">
        <v>5</v>
      </c>
      <c r="N702" s="224" t="s">
        <v>41</v>
      </c>
      <c r="O702" s="118"/>
      <c r="P702" s="200">
        <f>O702*H702</f>
        <v>0</v>
      </c>
      <c r="Q702" s="200">
        <v>0</v>
      </c>
      <c r="R702" s="200">
        <f>Q702*H702</f>
        <v>0</v>
      </c>
      <c r="S702" s="200">
        <v>0</v>
      </c>
      <c r="T702" s="201">
        <f>S702*H702</f>
        <v>0</v>
      </c>
      <c r="AR702" s="104" t="s">
        <v>244</v>
      </c>
      <c r="AT702" s="104" t="s">
        <v>165</v>
      </c>
      <c r="AU702" s="104" t="s">
        <v>79</v>
      </c>
      <c r="AY702" s="104" t="s">
        <v>163</v>
      </c>
      <c r="BE702" s="202">
        <f>IF(N702="základní",J702,0)</f>
        <v>0</v>
      </c>
      <c r="BF702" s="202">
        <f>IF(N702="snížená",J702,0)</f>
        <v>0</v>
      </c>
      <c r="BG702" s="202">
        <f>IF(N702="zákl. přenesená",J702,0)</f>
        <v>0</v>
      </c>
      <c r="BH702" s="202">
        <f>IF(N702="sníž. přenesená",J702,0)</f>
        <v>0</v>
      </c>
      <c r="BI702" s="202">
        <f>IF(N702="nulová",J702,0)</f>
        <v>0</v>
      </c>
      <c r="BJ702" s="104" t="s">
        <v>75</v>
      </c>
      <c r="BK702" s="202">
        <f>ROUND(I702*H702,2)</f>
        <v>0</v>
      </c>
      <c r="BL702" s="104" t="s">
        <v>244</v>
      </c>
      <c r="BM702" s="104" t="s">
        <v>1173</v>
      </c>
    </row>
    <row r="703" spans="2:65" s="231" customFormat="1">
      <c r="B703" s="230"/>
      <c r="D703" s="232" t="s">
        <v>171</v>
      </c>
      <c r="E703" s="233" t="s">
        <v>5</v>
      </c>
      <c r="F703" s="234" t="s">
        <v>571</v>
      </c>
      <c r="H703" s="233" t="s">
        <v>5</v>
      </c>
      <c r="L703" s="230"/>
      <c r="M703" s="235"/>
      <c r="N703" s="236"/>
      <c r="O703" s="236"/>
      <c r="P703" s="236"/>
      <c r="Q703" s="236"/>
      <c r="R703" s="236"/>
      <c r="S703" s="236"/>
      <c r="T703" s="237"/>
      <c r="AT703" s="233" t="s">
        <v>171</v>
      </c>
      <c r="AU703" s="233" t="s">
        <v>79</v>
      </c>
      <c r="AV703" s="231" t="s">
        <v>75</v>
      </c>
      <c r="AW703" s="231" t="s">
        <v>34</v>
      </c>
      <c r="AX703" s="231" t="s">
        <v>70</v>
      </c>
      <c r="AY703" s="233" t="s">
        <v>163</v>
      </c>
    </row>
    <row r="704" spans="2:65" s="231" customFormat="1">
      <c r="B704" s="230"/>
      <c r="D704" s="232" t="s">
        <v>171</v>
      </c>
      <c r="E704" s="233" t="s">
        <v>5</v>
      </c>
      <c r="F704" s="234" t="s">
        <v>1174</v>
      </c>
      <c r="H704" s="233" t="s">
        <v>5</v>
      </c>
      <c r="L704" s="230"/>
      <c r="M704" s="235"/>
      <c r="N704" s="236"/>
      <c r="O704" s="236"/>
      <c r="P704" s="236"/>
      <c r="Q704" s="236"/>
      <c r="R704" s="236"/>
      <c r="S704" s="236"/>
      <c r="T704" s="237"/>
      <c r="AT704" s="233" t="s">
        <v>171</v>
      </c>
      <c r="AU704" s="233" t="s">
        <v>79</v>
      </c>
      <c r="AV704" s="231" t="s">
        <v>75</v>
      </c>
      <c r="AW704" s="231" t="s">
        <v>34</v>
      </c>
      <c r="AX704" s="231" t="s">
        <v>70</v>
      </c>
      <c r="AY704" s="233" t="s">
        <v>163</v>
      </c>
    </row>
    <row r="705" spans="2:65" s="239" customFormat="1">
      <c r="B705" s="238"/>
      <c r="D705" s="232" t="s">
        <v>171</v>
      </c>
      <c r="E705" s="240" t="s">
        <v>5</v>
      </c>
      <c r="F705" s="241" t="s">
        <v>1175</v>
      </c>
      <c r="H705" s="242">
        <v>11</v>
      </c>
      <c r="L705" s="238"/>
      <c r="M705" s="337"/>
      <c r="N705" s="338"/>
      <c r="O705" s="338"/>
      <c r="P705" s="338"/>
      <c r="Q705" s="338"/>
      <c r="R705" s="338"/>
      <c r="S705" s="338"/>
      <c r="T705" s="339"/>
      <c r="AT705" s="240" t="s">
        <v>171</v>
      </c>
      <c r="AU705" s="240" t="s">
        <v>79</v>
      </c>
      <c r="AV705" s="239" t="s">
        <v>79</v>
      </c>
      <c r="AW705" s="239" t="s">
        <v>34</v>
      </c>
      <c r="AX705" s="239" t="s">
        <v>75</v>
      </c>
      <c r="AY705" s="240" t="s">
        <v>163</v>
      </c>
    </row>
    <row r="706" spans="2:65" s="116" customFormat="1" ht="16.5" customHeight="1">
      <c r="B706" s="117"/>
      <c r="C706" s="191" t="s">
        <v>1176</v>
      </c>
      <c r="D706" s="191" t="s">
        <v>251</v>
      </c>
      <c r="E706" s="192" t="s">
        <v>1177</v>
      </c>
      <c r="F706" s="203" t="s">
        <v>1178</v>
      </c>
      <c r="G706" s="194" t="s">
        <v>288</v>
      </c>
      <c r="H706" s="195">
        <v>10</v>
      </c>
      <c r="I706" s="8"/>
      <c r="J706" s="196">
        <f>ROUND(I706*H706,2)</f>
        <v>0</v>
      </c>
      <c r="K706" s="203" t="s">
        <v>169</v>
      </c>
      <c r="L706" s="197"/>
      <c r="M706" s="198" t="s">
        <v>5</v>
      </c>
      <c r="N706" s="199" t="s">
        <v>41</v>
      </c>
      <c r="O706" s="118"/>
      <c r="P706" s="200">
        <f>O706*H706</f>
        <v>0</v>
      </c>
      <c r="Q706" s="200">
        <v>1.7500000000000002E-2</v>
      </c>
      <c r="R706" s="200">
        <f>Q706*H706</f>
        <v>0.17500000000000002</v>
      </c>
      <c r="S706" s="200">
        <v>0</v>
      </c>
      <c r="T706" s="201">
        <f>S706*H706</f>
        <v>0</v>
      </c>
      <c r="AR706" s="104" t="s">
        <v>329</v>
      </c>
      <c r="AT706" s="104" t="s">
        <v>251</v>
      </c>
      <c r="AU706" s="104" t="s">
        <v>79</v>
      </c>
      <c r="AY706" s="104" t="s">
        <v>163</v>
      </c>
      <c r="BE706" s="202">
        <f>IF(N706="základní",J706,0)</f>
        <v>0</v>
      </c>
      <c r="BF706" s="202">
        <f>IF(N706="snížená",J706,0)</f>
        <v>0</v>
      </c>
      <c r="BG706" s="202">
        <f>IF(N706="zákl. přenesená",J706,0)</f>
        <v>0</v>
      </c>
      <c r="BH706" s="202">
        <f>IF(N706="sníž. přenesená",J706,0)</f>
        <v>0</v>
      </c>
      <c r="BI706" s="202">
        <f>IF(N706="nulová",J706,0)</f>
        <v>0</v>
      </c>
      <c r="BJ706" s="104" t="s">
        <v>75</v>
      </c>
      <c r="BK706" s="202">
        <f>ROUND(I706*H706,2)</f>
        <v>0</v>
      </c>
      <c r="BL706" s="104" t="s">
        <v>244</v>
      </c>
      <c r="BM706" s="104" t="s">
        <v>1179</v>
      </c>
    </row>
    <row r="707" spans="2:65" s="239" customFormat="1">
      <c r="B707" s="238"/>
      <c r="D707" s="232" t="s">
        <v>171</v>
      </c>
      <c r="E707" s="240" t="s">
        <v>5</v>
      </c>
      <c r="F707" s="241" t="s">
        <v>1180</v>
      </c>
      <c r="H707" s="242">
        <v>10</v>
      </c>
      <c r="L707" s="238"/>
      <c r="M707" s="337"/>
      <c r="N707" s="338"/>
      <c r="O707" s="338"/>
      <c r="P707" s="338"/>
      <c r="Q707" s="338"/>
      <c r="R707" s="338"/>
      <c r="S707" s="338"/>
      <c r="T707" s="339"/>
      <c r="AT707" s="240" t="s">
        <v>171</v>
      </c>
      <c r="AU707" s="240" t="s">
        <v>79</v>
      </c>
      <c r="AV707" s="239" t="s">
        <v>79</v>
      </c>
      <c r="AW707" s="239" t="s">
        <v>34</v>
      </c>
      <c r="AX707" s="239" t="s">
        <v>75</v>
      </c>
      <c r="AY707" s="240" t="s">
        <v>163</v>
      </c>
    </row>
    <row r="708" spans="2:65" s="116" customFormat="1" ht="16.5" customHeight="1">
      <c r="B708" s="117"/>
      <c r="C708" s="191" t="s">
        <v>1181</v>
      </c>
      <c r="D708" s="191" t="s">
        <v>251</v>
      </c>
      <c r="E708" s="192" t="s">
        <v>1182</v>
      </c>
      <c r="F708" s="203" t="s">
        <v>1183</v>
      </c>
      <c r="G708" s="194" t="s">
        <v>288</v>
      </c>
      <c r="H708" s="195">
        <v>1</v>
      </c>
      <c r="I708" s="8"/>
      <c r="J708" s="196">
        <f>ROUND(I708*H708,2)</f>
        <v>0</v>
      </c>
      <c r="K708" s="203" t="s">
        <v>169</v>
      </c>
      <c r="L708" s="197"/>
      <c r="M708" s="198" t="s">
        <v>5</v>
      </c>
      <c r="N708" s="199" t="s">
        <v>41</v>
      </c>
      <c r="O708" s="118"/>
      <c r="P708" s="200">
        <f>O708*H708</f>
        <v>0</v>
      </c>
      <c r="Q708" s="200">
        <v>8.2350000000000007E-2</v>
      </c>
      <c r="R708" s="200">
        <f>Q708*H708</f>
        <v>8.2350000000000007E-2</v>
      </c>
      <c r="S708" s="200">
        <v>0</v>
      </c>
      <c r="T708" s="201">
        <f>S708*H708</f>
        <v>0</v>
      </c>
      <c r="AR708" s="104" t="s">
        <v>329</v>
      </c>
      <c r="AT708" s="104" t="s">
        <v>251</v>
      </c>
      <c r="AU708" s="104" t="s">
        <v>79</v>
      </c>
      <c r="AY708" s="104" t="s">
        <v>163</v>
      </c>
      <c r="BE708" s="202">
        <f>IF(N708="základní",J708,0)</f>
        <v>0</v>
      </c>
      <c r="BF708" s="202">
        <f>IF(N708="snížená",J708,0)</f>
        <v>0</v>
      </c>
      <c r="BG708" s="202">
        <f>IF(N708="zákl. přenesená",J708,0)</f>
        <v>0</v>
      </c>
      <c r="BH708" s="202">
        <f>IF(N708="sníž. přenesená",J708,0)</f>
        <v>0</v>
      </c>
      <c r="BI708" s="202">
        <f>IF(N708="nulová",J708,0)</f>
        <v>0</v>
      </c>
      <c r="BJ708" s="104" t="s">
        <v>75</v>
      </c>
      <c r="BK708" s="202">
        <f>ROUND(I708*H708,2)</f>
        <v>0</v>
      </c>
      <c r="BL708" s="104" t="s">
        <v>244</v>
      </c>
      <c r="BM708" s="104" t="s">
        <v>1184</v>
      </c>
    </row>
    <row r="709" spans="2:65" s="116" customFormat="1" ht="16.5" customHeight="1">
      <c r="B709" s="117"/>
      <c r="C709" s="217" t="s">
        <v>1185</v>
      </c>
      <c r="D709" s="217" t="s">
        <v>165</v>
      </c>
      <c r="E709" s="218" t="s">
        <v>1186</v>
      </c>
      <c r="F709" s="219" t="s">
        <v>1187</v>
      </c>
      <c r="G709" s="220" t="s">
        <v>288</v>
      </c>
      <c r="H709" s="221">
        <v>20</v>
      </c>
      <c r="I709" s="7"/>
      <c r="J709" s="222">
        <f>ROUND(I709*H709,2)</f>
        <v>0</v>
      </c>
      <c r="K709" s="219" t="s">
        <v>2443</v>
      </c>
      <c r="L709" s="117"/>
      <c r="M709" s="223" t="s">
        <v>5</v>
      </c>
      <c r="N709" s="224" t="s">
        <v>41</v>
      </c>
      <c r="O709" s="118"/>
      <c r="P709" s="200">
        <f>O709*H709</f>
        <v>0</v>
      </c>
      <c r="Q709" s="200">
        <v>0</v>
      </c>
      <c r="R709" s="200">
        <f>Q709*H709</f>
        <v>0</v>
      </c>
      <c r="S709" s="200">
        <v>0</v>
      </c>
      <c r="T709" s="201">
        <f>S709*H709</f>
        <v>0</v>
      </c>
      <c r="AR709" s="104" t="s">
        <v>244</v>
      </c>
      <c r="AT709" s="104" t="s">
        <v>165</v>
      </c>
      <c r="AU709" s="104" t="s">
        <v>79</v>
      </c>
      <c r="AY709" s="104" t="s">
        <v>163</v>
      </c>
      <c r="BE709" s="202">
        <f>IF(N709="základní",J709,0)</f>
        <v>0</v>
      </c>
      <c r="BF709" s="202">
        <f>IF(N709="snížená",J709,0)</f>
        <v>0</v>
      </c>
      <c r="BG709" s="202">
        <f>IF(N709="zákl. přenesená",J709,0)</f>
        <v>0</v>
      </c>
      <c r="BH709" s="202">
        <f>IF(N709="sníž. přenesená",J709,0)</f>
        <v>0</v>
      </c>
      <c r="BI709" s="202">
        <f>IF(N709="nulová",J709,0)</f>
        <v>0</v>
      </c>
      <c r="BJ709" s="104" t="s">
        <v>75</v>
      </c>
      <c r="BK709" s="202">
        <f>ROUND(I709*H709,2)</f>
        <v>0</v>
      </c>
      <c r="BL709" s="104" t="s">
        <v>244</v>
      </c>
      <c r="BM709" s="104" t="s">
        <v>1188</v>
      </c>
    </row>
    <row r="710" spans="2:65" s="116" customFormat="1" ht="16.5" customHeight="1">
      <c r="B710" s="117"/>
      <c r="C710" s="217" t="s">
        <v>1189</v>
      </c>
      <c r="D710" s="217" t="s">
        <v>165</v>
      </c>
      <c r="E710" s="218" t="s">
        <v>1190</v>
      </c>
      <c r="F710" s="219" t="s">
        <v>1191</v>
      </c>
      <c r="G710" s="220" t="s">
        <v>288</v>
      </c>
      <c r="H710" s="221">
        <v>1</v>
      </c>
      <c r="I710" s="7"/>
      <c r="J710" s="222">
        <f>ROUND(I710*H710,2)</f>
        <v>0</v>
      </c>
      <c r="K710" s="219" t="s">
        <v>169</v>
      </c>
      <c r="L710" s="117"/>
      <c r="M710" s="223" t="s">
        <v>5</v>
      </c>
      <c r="N710" s="224" t="s">
        <v>41</v>
      </c>
      <c r="O710" s="118"/>
      <c r="P710" s="200">
        <f>O710*H710</f>
        <v>0</v>
      </c>
      <c r="Q710" s="200">
        <v>8.5999999999999998E-4</v>
      </c>
      <c r="R710" s="200">
        <f>Q710*H710</f>
        <v>8.5999999999999998E-4</v>
      </c>
      <c r="S710" s="200">
        <v>0</v>
      </c>
      <c r="T710" s="201">
        <f>S710*H710</f>
        <v>0</v>
      </c>
      <c r="AR710" s="104" t="s">
        <v>244</v>
      </c>
      <c r="AT710" s="104" t="s">
        <v>165</v>
      </c>
      <c r="AU710" s="104" t="s">
        <v>79</v>
      </c>
      <c r="AY710" s="104" t="s">
        <v>163</v>
      </c>
      <c r="BE710" s="202">
        <f>IF(N710="základní",J710,0)</f>
        <v>0</v>
      </c>
      <c r="BF710" s="202">
        <f>IF(N710="snížená",J710,0)</f>
        <v>0</v>
      </c>
      <c r="BG710" s="202">
        <f>IF(N710="zákl. přenesená",J710,0)</f>
        <v>0</v>
      </c>
      <c r="BH710" s="202">
        <f>IF(N710="sníž. přenesená",J710,0)</f>
        <v>0</v>
      </c>
      <c r="BI710" s="202">
        <f>IF(N710="nulová",J710,0)</f>
        <v>0</v>
      </c>
      <c r="BJ710" s="104" t="s">
        <v>75</v>
      </c>
      <c r="BK710" s="202">
        <f>ROUND(I710*H710,2)</f>
        <v>0</v>
      </c>
      <c r="BL710" s="104" t="s">
        <v>244</v>
      </c>
      <c r="BM710" s="104" t="s">
        <v>1192</v>
      </c>
    </row>
    <row r="711" spans="2:65" s="231" customFormat="1">
      <c r="B711" s="230"/>
      <c r="D711" s="232" t="s">
        <v>171</v>
      </c>
      <c r="E711" s="233" t="s">
        <v>5</v>
      </c>
      <c r="F711" s="234" t="s">
        <v>1140</v>
      </c>
      <c r="H711" s="233" t="s">
        <v>5</v>
      </c>
      <c r="L711" s="230"/>
      <c r="M711" s="235"/>
      <c r="N711" s="236"/>
      <c r="O711" s="236"/>
      <c r="P711" s="236"/>
      <c r="Q711" s="236"/>
      <c r="R711" s="236"/>
      <c r="S711" s="236"/>
      <c r="T711" s="237"/>
      <c r="AT711" s="233" t="s">
        <v>171</v>
      </c>
      <c r="AU711" s="233" t="s">
        <v>79</v>
      </c>
      <c r="AV711" s="231" t="s">
        <v>75</v>
      </c>
      <c r="AW711" s="231" t="s">
        <v>34</v>
      </c>
      <c r="AX711" s="231" t="s">
        <v>70</v>
      </c>
      <c r="AY711" s="233" t="s">
        <v>163</v>
      </c>
    </row>
    <row r="712" spans="2:65" s="239" customFormat="1">
      <c r="B712" s="238"/>
      <c r="D712" s="232" t="s">
        <v>171</v>
      </c>
      <c r="E712" s="240" t="s">
        <v>5</v>
      </c>
      <c r="F712" s="241" t="s">
        <v>1193</v>
      </c>
      <c r="H712" s="242">
        <v>1</v>
      </c>
      <c r="L712" s="238"/>
      <c r="M712" s="337"/>
      <c r="N712" s="338"/>
      <c r="O712" s="338"/>
      <c r="P712" s="338"/>
      <c r="Q712" s="338"/>
      <c r="R712" s="338"/>
      <c r="S712" s="338"/>
      <c r="T712" s="339"/>
      <c r="AT712" s="240" t="s">
        <v>171</v>
      </c>
      <c r="AU712" s="240" t="s">
        <v>79</v>
      </c>
      <c r="AV712" s="239" t="s">
        <v>79</v>
      </c>
      <c r="AW712" s="239" t="s">
        <v>34</v>
      </c>
      <c r="AX712" s="239" t="s">
        <v>75</v>
      </c>
      <c r="AY712" s="240" t="s">
        <v>163</v>
      </c>
    </row>
    <row r="713" spans="2:65" s="116" customFormat="1" ht="38.25" customHeight="1">
      <c r="B713" s="117"/>
      <c r="C713" s="191" t="s">
        <v>1194</v>
      </c>
      <c r="D713" s="191" t="s">
        <v>251</v>
      </c>
      <c r="E713" s="192" t="s">
        <v>1195</v>
      </c>
      <c r="F713" s="203" t="s">
        <v>1196</v>
      </c>
      <c r="G713" s="194" t="s">
        <v>288</v>
      </c>
      <c r="H713" s="195">
        <v>1</v>
      </c>
      <c r="I713" s="8"/>
      <c r="J713" s="196">
        <f>ROUND(I713*H713,2)</f>
        <v>0</v>
      </c>
      <c r="K713" s="193" t="s">
        <v>2443</v>
      </c>
      <c r="L713" s="197"/>
      <c r="M713" s="198" t="s">
        <v>5</v>
      </c>
      <c r="N713" s="199" t="s">
        <v>41</v>
      </c>
      <c r="O713" s="118"/>
      <c r="P713" s="200">
        <f>O713*H713</f>
        <v>0</v>
      </c>
      <c r="Q713" s="200">
        <v>0.1079</v>
      </c>
      <c r="R713" s="200">
        <f>Q713*H713</f>
        <v>0.1079</v>
      </c>
      <c r="S713" s="200">
        <v>0</v>
      </c>
      <c r="T713" s="201">
        <f>S713*H713</f>
        <v>0</v>
      </c>
      <c r="AR713" s="104" t="s">
        <v>329</v>
      </c>
      <c r="AT713" s="104" t="s">
        <v>251</v>
      </c>
      <c r="AU713" s="104" t="s">
        <v>79</v>
      </c>
      <c r="AY713" s="104" t="s">
        <v>163</v>
      </c>
      <c r="BE713" s="202">
        <f>IF(N713="základní",J713,0)</f>
        <v>0</v>
      </c>
      <c r="BF713" s="202">
        <f>IF(N713="snížená",J713,0)</f>
        <v>0</v>
      </c>
      <c r="BG713" s="202">
        <f>IF(N713="zákl. přenesená",J713,0)</f>
        <v>0</v>
      </c>
      <c r="BH713" s="202">
        <f>IF(N713="sníž. přenesená",J713,0)</f>
        <v>0</v>
      </c>
      <c r="BI713" s="202">
        <f>IF(N713="nulová",J713,0)</f>
        <v>0</v>
      </c>
      <c r="BJ713" s="104" t="s">
        <v>75</v>
      </c>
      <c r="BK713" s="202">
        <f>ROUND(I713*H713,2)</f>
        <v>0</v>
      </c>
      <c r="BL713" s="104" t="s">
        <v>244</v>
      </c>
      <c r="BM713" s="104" t="s">
        <v>1197</v>
      </c>
    </row>
    <row r="714" spans="2:65" s="116" customFormat="1" ht="16.5" customHeight="1">
      <c r="B714" s="117"/>
      <c r="C714" s="217" t="s">
        <v>765</v>
      </c>
      <c r="D714" s="217" t="s">
        <v>165</v>
      </c>
      <c r="E714" s="218" t="s">
        <v>1198</v>
      </c>
      <c r="F714" s="219" t="s">
        <v>1199</v>
      </c>
      <c r="G714" s="220" t="s">
        <v>288</v>
      </c>
      <c r="H714" s="221">
        <v>1</v>
      </c>
      <c r="I714" s="7"/>
      <c r="J714" s="222">
        <f>ROUND(I714*H714,2)</f>
        <v>0</v>
      </c>
      <c r="K714" s="219" t="s">
        <v>169</v>
      </c>
      <c r="L714" s="117"/>
      <c r="M714" s="223" t="s">
        <v>5</v>
      </c>
      <c r="N714" s="224" t="s">
        <v>41</v>
      </c>
      <c r="O714" s="118"/>
      <c r="P714" s="200">
        <f>O714*H714</f>
        <v>0</v>
      </c>
      <c r="Q714" s="200">
        <v>0</v>
      </c>
      <c r="R714" s="200">
        <f>Q714*H714</f>
        <v>0</v>
      </c>
      <c r="S714" s="200">
        <v>0</v>
      </c>
      <c r="T714" s="201">
        <f>S714*H714</f>
        <v>0</v>
      </c>
      <c r="AR714" s="104" t="s">
        <v>244</v>
      </c>
      <c r="AT714" s="104" t="s">
        <v>165</v>
      </c>
      <c r="AU714" s="104" t="s">
        <v>79</v>
      </c>
      <c r="AY714" s="104" t="s">
        <v>163</v>
      </c>
      <c r="BE714" s="202">
        <f>IF(N714="základní",J714,0)</f>
        <v>0</v>
      </c>
      <c r="BF714" s="202">
        <f>IF(N714="snížená",J714,0)</f>
        <v>0</v>
      </c>
      <c r="BG714" s="202">
        <f>IF(N714="zákl. přenesená",J714,0)</f>
        <v>0</v>
      </c>
      <c r="BH714" s="202">
        <f>IF(N714="sníž. přenesená",J714,0)</f>
        <v>0</v>
      </c>
      <c r="BI714" s="202">
        <f>IF(N714="nulová",J714,0)</f>
        <v>0</v>
      </c>
      <c r="BJ714" s="104" t="s">
        <v>75</v>
      </c>
      <c r="BK714" s="202">
        <f>ROUND(I714*H714,2)</f>
        <v>0</v>
      </c>
      <c r="BL714" s="104" t="s">
        <v>244</v>
      </c>
      <c r="BM714" s="104" t="s">
        <v>1200</v>
      </c>
    </row>
    <row r="715" spans="2:65" s="116" customFormat="1" ht="16.5" customHeight="1">
      <c r="B715" s="117"/>
      <c r="C715" s="191" t="s">
        <v>1201</v>
      </c>
      <c r="D715" s="191" t="s">
        <v>251</v>
      </c>
      <c r="E715" s="192" t="s">
        <v>1202</v>
      </c>
      <c r="F715" s="203" t="s">
        <v>1203</v>
      </c>
      <c r="G715" s="194" t="s">
        <v>288</v>
      </c>
      <c r="H715" s="195">
        <v>1</v>
      </c>
      <c r="I715" s="8"/>
      <c r="J715" s="196">
        <f>ROUND(I715*H715,2)</f>
        <v>0</v>
      </c>
      <c r="K715" s="193" t="s">
        <v>2443</v>
      </c>
      <c r="L715" s="197"/>
      <c r="M715" s="198" t="s">
        <v>5</v>
      </c>
      <c r="N715" s="199" t="s">
        <v>41</v>
      </c>
      <c r="O715" s="118"/>
      <c r="P715" s="200">
        <f>O715*H715</f>
        <v>0</v>
      </c>
      <c r="Q715" s="200">
        <v>4.7000000000000002E-3</v>
      </c>
      <c r="R715" s="200">
        <f>Q715*H715</f>
        <v>4.7000000000000002E-3</v>
      </c>
      <c r="S715" s="200">
        <v>0</v>
      </c>
      <c r="T715" s="201">
        <f>S715*H715</f>
        <v>0</v>
      </c>
      <c r="AR715" s="104" t="s">
        <v>329</v>
      </c>
      <c r="AT715" s="104" t="s">
        <v>251</v>
      </c>
      <c r="AU715" s="104" t="s">
        <v>79</v>
      </c>
      <c r="AY715" s="104" t="s">
        <v>163</v>
      </c>
      <c r="BE715" s="202">
        <f>IF(N715="základní",J715,0)</f>
        <v>0</v>
      </c>
      <c r="BF715" s="202">
        <f>IF(N715="snížená",J715,0)</f>
        <v>0</v>
      </c>
      <c r="BG715" s="202">
        <f>IF(N715="zákl. přenesená",J715,0)</f>
        <v>0</v>
      </c>
      <c r="BH715" s="202">
        <f>IF(N715="sníž. přenesená",J715,0)</f>
        <v>0</v>
      </c>
      <c r="BI715" s="202">
        <f>IF(N715="nulová",J715,0)</f>
        <v>0</v>
      </c>
      <c r="BJ715" s="104" t="s">
        <v>75</v>
      </c>
      <c r="BK715" s="202">
        <f>ROUND(I715*H715,2)</f>
        <v>0</v>
      </c>
      <c r="BL715" s="104" t="s">
        <v>244</v>
      </c>
      <c r="BM715" s="104" t="s">
        <v>1204</v>
      </c>
    </row>
    <row r="716" spans="2:65" s="116" customFormat="1" ht="16.5" customHeight="1">
      <c r="B716" s="117"/>
      <c r="C716" s="217" t="s">
        <v>1205</v>
      </c>
      <c r="D716" s="217" t="s">
        <v>165</v>
      </c>
      <c r="E716" s="218" t="s">
        <v>1206</v>
      </c>
      <c r="F716" s="219" t="s">
        <v>1207</v>
      </c>
      <c r="G716" s="220" t="s">
        <v>288</v>
      </c>
      <c r="H716" s="221">
        <v>19</v>
      </c>
      <c r="I716" s="7"/>
      <c r="J716" s="222">
        <f>ROUND(I716*H716,2)</f>
        <v>0</v>
      </c>
      <c r="K716" s="219" t="s">
        <v>169</v>
      </c>
      <c r="L716" s="117"/>
      <c r="M716" s="223" t="s">
        <v>5</v>
      </c>
      <c r="N716" s="224" t="s">
        <v>41</v>
      </c>
      <c r="O716" s="118"/>
      <c r="P716" s="200">
        <f>O716*H716</f>
        <v>0</v>
      </c>
      <c r="Q716" s="200">
        <v>0</v>
      </c>
      <c r="R716" s="200">
        <f>Q716*H716</f>
        <v>0</v>
      </c>
      <c r="S716" s="200">
        <v>0</v>
      </c>
      <c r="T716" s="201">
        <f>S716*H716</f>
        <v>0</v>
      </c>
      <c r="AR716" s="104" t="s">
        <v>244</v>
      </c>
      <c r="AT716" s="104" t="s">
        <v>165</v>
      </c>
      <c r="AU716" s="104" t="s">
        <v>79</v>
      </c>
      <c r="AY716" s="104" t="s">
        <v>163</v>
      </c>
      <c r="BE716" s="202">
        <f>IF(N716="základní",J716,0)</f>
        <v>0</v>
      </c>
      <c r="BF716" s="202">
        <f>IF(N716="snížená",J716,0)</f>
        <v>0</v>
      </c>
      <c r="BG716" s="202">
        <f>IF(N716="zákl. přenesená",J716,0)</f>
        <v>0</v>
      </c>
      <c r="BH716" s="202">
        <f>IF(N716="sníž. přenesená",J716,0)</f>
        <v>0</v>
      </c>
      <c r="BI716" s="202">
        <f>IF(N716="nulová",J716,0)</f>
        <v>0</v>
      </c>
      <c r="BJ716" s="104" t="s">
        <v>75</v>
      </c>
      <c r="BK716" s="202">
        <f>ROUND(I716*H716,2)</f>
        <v>0</v>
      </c>
      <c r="BL716" s="104" t="s">
        <v>244</v>
      </c>
      <c r="BM716" s="104" t="s">
        <v>1208</v>
      </c>
    </row>
    <row r="717" spans="2:65" s="231" customFormat="1">
      <c r="B717" s="230"/>
      <c r="D717" s="232" t="s">
        <v>171</v>
      </c>
      <c r="E717" s="233" t="s">
        <v>5</v>
      </c>
      <c r="F717" s="234" t="s">
        <v>1209</v>
      </c>
      <c r="H717" s="233" t="s">
        <v>5</v>
      </c>
      <c r="L717" s="230"/>
      <c r="M717" s="235"/>
      <c r="N717" s="236"/>
      <c r="O717" s="236"/>
      <c r="P717" s="236"/>
      <c r="Q717" s="236"/>
      <c r="R717" s="236"/>
      <c r="S717" s="236"/>
      <c r="T717" s="237"/>
      <c r="AT717" s="233" t="s">
        <v>171</v>
      </c>
      <c r="AU717" s="233" t="s">
        <v>79</v>
      </c>
      <c r="AV717" s="231" t="s">
        <v>75</v>
      </c>
      <c r="AW717" s="231" t="s">
        <v>34</v>
      </c>
      <c r="AX717" s="231" t="s">
        <v>70</v>
      </c>
      <c r="AY717" s="233" t="s">
        <v>163</v>
      </c>
    </row>
    <row r="718" spans="2:65" s="239" customFormat="1">
      <c r="B718" s="238"/>
      <c r="D718" s="232" t="s">
        <v>171</v>
      </c>
      <c r="E718" s="240" t="s">
        <v>5</v>
      </c>
      <c r="F718" s="241" t="s">
        <v>1210</v>
      </c>
      <c r="H718" s="242">
        <v>19</v>
      </c>
      <c r="L718" s="238"/>
      <c r="M718" s="337"/>
      <c r="N718" s="338"/>
      <c r="O718" s="338"/>
      <c r="P718" s="338"/>
      <c r="Q718" s="338"/>
      <c r="R718" s="338"/>
      <c r="S718" s="338"/>
      <c r="T718" s="339"/>
      <c r="AT718" s="240" t="s">
        <v>171</v>
      </c>
      <c r="AU718" s="240" t="s">
        <v>79</v>
      </c>
      <c r="AV718" s="239" t="s">
        <v>79</v>
      </c>
      <c r="AW718" s="239" t="s">
        <v>34</v>
      </c>
      <c r="AX718" s="239" t="s">
        <v>75</v>
      </c>
      <c r="AY718" s="240" t="s">
        <v>163</v>
      </c>
    </row>
    <row r="719" spans="2:65" s="116" customFormat="1" ht="16.5" customHeight="1">
      <c r="B719" s="117"/>
      <c r="C719" s="191" t="s">
        <v>1211</v>
      </c>
      <c r="D719" s="191" t="s">
        <v>251</v>
      </c>
      <c r="E719" s="192" t="s">
        <v>1212</v>
      </c>
      <c r="F719" s="203" t="s">
        <v>1213</v>
      </c>
      <c r="G719" s="194" t="s">
        <v>288</v>
      </c>
      <c r="H719" s="195">
        <v>19</v>
      </c>
      <c r="I719" s="8"/>
      <c r="J719" s="196">
        <f>ROUND(I719*H719,2)</f>
        <v>0</v>
      </c>
      <c r="K719" s="203" t="s">
        <v>169</v>
      </c>
      <c r="L719" s="197"/>
      <c r="M719" s="198" t="s">
        <v>5</v>
      </c>
      <c r="N719" s="199" t="s">
        <v>41</v>
      </c>
      <c r="O719" s="118"/>
      <c r="P719" s="200">
        <f>O719*H719</f>
        <v>0</v>
      </c>
      <c r="Q719" s="200">
        <v>1.4999999999999999E-4</v>
      </c>
      <c r="R719" s="200">
        <f>Q719*H719</f>
        <v>2.8499999999999997E-3</v>
      </c>
      <c r="S719" s="200">
        <v>0</v>
      </c>
      <c r="T719" s="201">
        <f>S719*H719</f>
        <v>0</v>
      </c>
      <c r="AR719" s="104" t="s">
        <v>329</v>
      </c>
      <c r="AT719" s="104" t="s">
        <v>251</v>
      </c>
      <c r="AU719" s="104" t="s">
        <v>79</v>
      </c>
      <c r="AY719" s="104" t="s">
        <v>163</v>
      </c>
      <c r="BE719" s="202">
        <f>IF(N719="základní",J719,0)</f>
        <v>0</v>
      </c>
      <c r="BF719" s="202">
        <f>IF(N719="snížená",J719,0)</f>
        <v>0</v>
      </c>
      <c r="BG719" s="202">
        <f>IF(N719="zákl. přenesená",J719,0)</f>
        <v>0</v>
      </c>
      <c r="BH719" s="202">
        <f>IF(N719="sníž. přenesená",J719,0)</f>
        <v>0</v>
      </c>
      <c r="BI719" s="202">
        <f>IF(N719="nulová",J719,0)</f>
        <v>0</v>
      </c>
      <c r="BJ719" s="104" t="s">
        <v>75</v>
      </c>
      <c r="BK719" s="202">
        <f>ROUND(I719*H719,2)</f>
        <v>0</v>
      </c>
      <c r="BL719" s="104" t="s">
        <v>244</v>
      </c>
      <c r="BM719" s="104" t="s">
        <v>1214</v>
      </c>
    </row>
    <row r="720" spans="2:65" s="116" customFormat="1" ht="16.5" customHeight="1">
      <c r="B720" s="117"/>
      <c r="C720" s="191" t="s">
        <v>1215</v>
      </c>
      <c r="D720" s="191" t="s">
        <v>251</v>
      </c>
      <c r="E720" s="192" t="s">
        <v>1216</v>
      </c>
      <c r="F720" s="203" t="s">
        <v>1217</v>
      </c>
      <c r="G720" s="194" t="s">
        <v>288</v>
      </c>
      <c r="H720" s="195">
        <v>19</v>
      </c>
      <c r="I720" s="8"/>
      <c r="J720" s="196">
        <f>ROUND(I720*H720,2)</f>
        <v>0</v>
      </c>
      <c r="K720" s="203" t="s">
        <v>169</v>
      </c>
      <c r="L720" s="197"/>
      <c r="M720" s="198" t="s">
        <v>5</v>
      </c>
      <c r="N720" s="199" t="s">
        <v>41</v>
      </c>
      <c r="O720" s="118"/>
      <c r="P720" s="200">
        <f>O720*H720</f>
        <v>0</v>
      </c>
      <c r="Q720" s="200">
        <v>1.1999999999999999E-3</v>
      </c>
      <c r="R720" s="200">
        <f>Q720*H720</f>
        <v>2.2799999999999997E-2</v>
      </c>
      <c r="S720" s="200">
        <v>0</v>
      </c>
      <c r="T720" s="201">
        <f>S720*H720</f>
        <v>0</v>
      </c>
      <c r="AR720" s="104" t="s">
        <v>329</v>
      </c>
      <c r="AT720" s="104" t="s">
        <v>251</v>
      </c>
      <c r="AU720" s="104" t="s">
        <v>79</v>
      </c>
      <c r="AY720" s="104" t="s">
        <v>163</v>
      </c>
      <c r="BE720" s="202">
        <f>IF(N720="základní",J720,0)</f>
        <v>0</v>
      </c>
      <c r="BF720" s="202">
        <f>IF(N720="snížená",J720,0)</f>
        <v>0</v>
      </c>
      <c r="BG720" s="202">
        <f>IF(N720="zákl. přenesená",J720,0)</f>
        <v>0</v>
      </c>
      <c r="BH720" s="202">
        <f>IF(N720="sníž. přenesená",J720,0)</f>
        <v>0</v>
      </c>
      <c r="BI720" s="202">
        <f>IF(N720="nulová",J720,0)</f>
        <v>0</v>
      </c>
      <c r="BJ720" s="104" t="s">
        <v>75</v>
      </c>
      <c r="BK720" s="202">
        <f>ROUND(I720*H720,2)</f>
        <v>0</v>
      </c>
      <c r="BL720" s="104" t="s">
        <v>244</v>
      </c>
      <c r="BM720" s="104" t="s">
        <v>1218</v>
      </c>
    </row>
    <row r="721" spans="2:65" s="116" customFormat="1" ht="16.5" customHeight="1">
      <c r="B721" s="117"/>
      <c r="C721" s="217" t="s">
        <v>1219</v>
      </c>
      <c r="D721" s="217" t="s">
        <v>165</v>
      </c>
      <c r="E721" s="218" t="s">
        <v>1220</v>
      </c>
      <c r="F721" s="219" t="s">
        <v>1221</v>
      </c>
      <c r="G721" s="220" t="s">
        <v>638</v>
      </c>
      <c r="H721" s="221">
        <v>1</v>
      </c>
      <c r="I721" s="7"/>
      <c r="J721" s="222">
        <f>ROUND(I721*H721,2)</f>
        <v>0</v>
      </c>
      <c r="K721" s="219" t="s">
        <v>2443</v>
      </c>
      <c r="L721" s="117"/>
      <c r="M721" s="223" t="s">
        <v>5</v>
      </c>
      <c r="N721" s="224" t="s">
        <v>41</v>
      </c>
      <c r="O721" s="118"/>
      <c r="P721" s="200">
        <f>O721*H721</f>
        <v>0</v>
      </c>
      <c r="Q721" s="200">
        <v>0</v>
      </c>
      <c r="R721" s="200">
        <f>Q721*H721</f>
        <v>0</v>
      </c>
      <c r="S721" s="200">
        <v>0</v>
      </c>
      <c r="T721" s="201">
        <f>S721*H721</f>
        <v>0</v>
      </c>
      <c r="AR721" s="104" t="s">
        <v>244</v>
      </c>
      <c r="AT721" s="104" t="s">
        <v>165</v>
      </c>
      <c r="AU721" s="104" t="s">
        <v>79</v>
      </c>
      <c r="AY721" s="104" t="s">
        <v>163</v>
      </c>
      <c r="BE721" s="202">
        <f>IF(N721="základní",J721,0)</f>
        <v>0</v>
      </c>
      <c r="BF721" s="202">
        <f>IF(N721="snížená",J721,0)</f>
        <v>0</v>
      </c>
      <c r="BG721" s="202">
        <f>IF(N721="zákl. přenesená",J721,0)</f>
        <v>0</v>
      </c>
      <c r="BH721" s="202">
        <f>IF(N721="sníž. přenesená",J721,0)</f>
        <v>0</v>
      </c>
      <c r="BI721" s="202">
        <f>IF(N721="nulová",J721,0)</f>
        <v>0</v>
      </c>
      <c r="BJ721" s="104" t="s">
        <v>75</v>
      </c>
      <c r="BK721" s="202">
        <f>ROUND(I721*H721,2)</f>
        <v>0</v>
      </c>
      <c r="BL721" s="104" t="s">
        <v>244</v>
      </c>
      <c r="BM721" s="104" t="s">
        <v>1222</v>
      </c>
    </row>
    <row r="722" spans="2:65" s="116" customFormat="1" ht="16.5" customHeight="1">
      <c r="B722" s="117"/>
      <c r="C722" s="217" t="s">
        <v>1223</v>
      </c>
      <c r="D722" s="217" t="s">
        <v>165</v>
      </c>
      <c r="E722" s="218" t="s">
        <v>1224</v>
      </c>
      <c r="F722" s="219" t="s">
        <v>1225</v>
      </c>
      <c r="G722" s="220" t="s">
        <v>288</v>
      </c>
      <c r="H722" s="221">
        <v>22</v>
      </c>
      <c r="I722" s="7"/>
      <c r="J722" s="222">
        <f>ROUND(I722*H722,2)</f>
        <v>0</v>
      </c>
      <c r="K722" s="219" t="s">
        <v>169</v>
      </c>
      <c r="L722" s="117"/>
      <c r="M722" s="223" t="s">
        <v>5</v>
      </c>
      <c r="N722" s="224" t="s">
        <v>41</v>
      </c>
      <c r="O722" s="118"/>
      <c r="P722" s="200">
        <f>O722*H722</f>
        <v>0</v>
      </c>
      <c r="Q722" s="200">
        <v>0</v>
      </c>
      <c r="R722" s="200">
        <f>Q722*H722</f>
        <v>0</v>
      </c>
      <c r="S722" s="200">
        <v>2.4E-2</v>
      </c>
      <c r="T722" s="201">
        <f>S722*H722</f>
        <v>0.52800000000000002</v>
      </c>
      <c r="AR722" s="104" t="s">
        <v>244</v>
      </c>
      <c r="AT722" s="104" t="s">
        <v>165</v>
      </c>
      <c r="AU722" s="104" t="s">
        <v>79</v>
      </c>
      <c r="AY722" s="104" t="s">
        <v>163</v>
      </c>
      <c r="BE722" s="202">
        <f>IF(N722="základní",J722,0)</f>
        <v>0</v>
      </c>
      <c r="BF722" s="202">
        <f>IF(N722="snížená",J722,0)</f>
        <v>0</v>
      </c>
      <c r="BG722" s="202">
        <f>IF(N722="zákl. přenesená",J722,0)</f>
        <v>0</v>
      </c>
      <c r="BH722" s="202">
        <f>IF(N722="sníž. přenesená",J722,0)</f>
        <v>0</v>
      </c>
      <c r="BI722" s="202">
        <f>IF(N722="nulová",J722,0)</f>
        <v>0</v>
      </c>
      <c r="BJ722" s="104" t="s">
        <v>75</v>
      </c>
      <c r="BK722" s="202">
        <f>ROUND(I722*H722,2)</f>
        <v>0</v>
      </c>
      <c r="BL722" s="104" t="s">
        <v>244</v>
      </c>
      <c r="BM722" s="104" t="s">
        <v>1226</v>
      </c>
    </row>
    <row r="723" spans="2:65" s="231" customFormat="1">
      <c r="B723" s="230"/>
      <c r="D723" s="232" t="s">
        <v>171</v>
      </c>
      <c r="E723" s="233" t="s">
        <v>5</v>
      </c>
      <c r="F723" s="234" t="s">
        <v>239</v>
      </c>
      <c r="H723" s="233" t="s">
        <v>5</v>
      </c>
      <c r="L723" s="230"/>
      <c r="M723" s="235"/>
      <c r="N723" s="236"/>
      <c r="O723" s="236"/>
      <c r="P723" s="236"/>
      <c r="Q723" s="236"/>
      <c r="R723" s="236"/>
      <c r="S723" s="236"/>
      <c r="T723" s="237"/>
      <c r="AT723" s="233" t="s">
        <v>171</v>
      </c>
      <c r="AU723" s="233" t="s">
        <v>79</v>
      </c>
      <c r="AV723" s="231" t="s">
        <v>75</v>
      </c>
      <c r="AW723" s="231" t="s">
        <v>34</v>
      </c>
      <c r="AX723" s="231" t="s">
        <v>70</v>
      </c>
      <c r="AY723" s="233" t="s">
        <v>163</v>
      </c>
    </row>
    <row r="724" spans="2:65" s="239" customFormat="1">
      <c r="B724" s="238"/>
      <c r="D724" s="232" t="s">
        <v>171</v>
      </c>
      <c r="E724" s="240" t="s">
        <v>5</v>
      </c>
      <c r="F724" s="241" t="s">
        <v>1227</v>
      </c>
      <c r="H724" s="242">
        <v>14</v>
      </c>
      <c r="L724" s="238"/>
      <c r="M724" s="337"/>
      <c r="N724" s="338"/>
      <c r="O724" s="338"/>
      <c r="P724" s="338"/>
      <c r="Q724" s="338"/>
      <c r="R724" s="338"/>
      <c r="S724" s="338"/>
      <c r="T724" s="339"/>
      <c r="AT724" s="240" t="s">
        <v>171</v>
      </c>
      <c r="AU724" s="240" t="s">
        <v>79</v>
      </c>
      <c r="AV724" s="239" t="s">
        <v>79</v>
      </c>
      <c r="AW724" s="239" t="s">
        <v>34</v>
      </c>
      <c r="AX724" s="239" t="s">
        <v>70</v>
      </c>
      <c r="AY724" s="240" t="s">
        <v>163</v>
      </c>
    </row>
    <row r="725" spans="2:65" s="239" customFormat="1">
      <c r="B725" s="238"/>
      <c r="D725" s="232" t="s">
        <v>171</v>
      </c>
      <c r="E725" s="240" t="s">
        <v>5</v>
      </c>
      <c r="F725" s="241" t="s">
        <v>1228</v>
      </c>
      <c r="H725" s="242">
        <v>8</v>
      </c>
      <c r="L725" s="238"/>
      <c r="M725" s="337"/>
      <c r="N725" s="338"/>
      <c r="O725" s="338"/>
      <c r="P725" s="338"/>
      <c r="Q725" s="338"/>
      <c r="R725" s="338"/>
      <c r="S725" s="338"/>
      <c r="T725" s="339"/>
      <c r="AT725" s="240" t="s">
        <v>171</v>
      </c>
      <c r="AU725" s="240" t="s">
        <v>79</v>
      </c>
      <c r="AV725" s="239" t="s">
        <v>79</v>
      </c>
      <c r="AW725" s="239" t="s">
        <v>34</v>
      </c>
      <c r="AX725" s="239" t="s">
        <v>70</v>
      </c>
      <c r="AY725" s="240" t="s">
        <v>163</v>
      </c>
    </row>
    <row r="726" spans="2:65" s="341" customFormat="1">
      <c r="B726" s="340"/>
      <c r="D726" s="232" t="s">
        <v>171</v>
      </c>
      <c r="E726" s="342" t="s">
        <v>5</v>
      </c>
      <c r="F726" s="343" t="s">
        <v>194</v>
      </c>
      <c r="H726" s="344">
        <v>22</v>
      </c>
      <c r="L726" s="340"/>
      <c r="M726" s="345"/>
      <c r="N726" s="346"/>
      <c r="O726" s="346"/>
      <c r="P726" s="346"/>
      <c r="Q726" s="346"/>
      <c r="R726" s="346"/>
      <c r="S726" s="346"/>
      <c r="T726" s="347"/>
      <c r="AT726" s="342" t="s">
        <v>171</v>
      </c>
      <c r="AU726" s="342" t="s">
        <v>79</v>
      </c>
      <c r="AV726" s="341" t="s">
        <v>85</v>
      </c>
      <c r="AW726" s="341" t="s">
        <v>34</v>
      </c>
      <c r="AX726" s="341" t="s">
        <v>75</v>
      </c>
      <c r="AY726" s="342" t="s">
        <v>163</v>
      </c>
    </row>
    <row r="727" spans="2:65" s="116" customFormat="1" ht="25.5" customHeight="1">
      <c r="B727" s="117"/>
      <c r="C727" s="217" t="s">
        <v>1229</v>
      </c>
      <c r="D727" s="217" t="s">
        <v>165</v>
      </c>
      <c r="E727" s="218" t="s">
        <v>1230</v>
      </c>
      <c r="F727" s="219" t="s">
        <v>1231</v>
      </c>
      <c r="G727" s="220" t="s">
        <v>372</v>
      </c>
      <c r="H727" s="221">
        <v>24.9</v>
      </c>
      <c r="I727" s="7"/>
      <c r="J727" s="222">
        <f>ROUND(I727*H727,2)</f>
        <v>0</v>
      </c>
      <c r="K727" s="219" t="s">
        <v>169</v>
      </c>
      <c r="L727" s="117"/>
      <c r="M727" s="223" t="s">
        <v>5</v>
      </c>
      <c r="N727" s="224" t="s">
        <v>41</v>
      </c>
      <c r="O727" s="118"/>
      <c r="P727" s="200">
        <f>O727*H727</f>
        <v>0</v>
      </c>
      <c r="Q727" s="200">
        <v>0</v>
      </c>
      <c r="R727" s="200">
        <f>Q727*H727</f>
        <v>0</v>
      </c>
      <c r="S727" s="200">
        <v>0</v>
      </c>
      <c r="T727" s="201">
        <f>S727*H727</f>
        <v>0</v>
      </c>
      <c r="AR727" s="104" t="s">
        <v>244</v>
      </c>
      <c r="AT727" s="104" t="s">
        <v>165</v>
      </c>
      <c r="AU727" s="104" t="s">
        <v>79</v>
      </c>
      <c r="AY727" s="104" t="s">
        <v>163</v>
      </c>
      <c r="BE727" s="202">
        <f>IF(N727="základní",J727,0)</f>
        <v>0</v>
      </c>
      <c r="BF727" s="202">
        <f>IF(N727="snížená",J727,0)</f>
        <v>0</v>
      </c>
      <c r="BG727" s="202">
        <f>IF(N727="zákl. přenesená",J727,0)</f>
        <v>0</v>
      </c>
      <c r="BH727" s="202">
        <f>IF(N727="sníž. přenesená",J727,0)</f>
        <v>0</v>
      </c>
      <c r="BI727" s="202">
        <f>IF(N727="nulová",J727,0)</f>
        <v>0</v>
      </c>
      <c r="BJ727" s="104" t="s">
        <v>75</v>
      </c>
      <c r="BK727" s="202">
        <f>ROUND(I727*H727,2)</f>
        <v>0</v>
      </c>
      <c r="BL727" s="104" t="s">
        <v>244</v>
      </c>
      <c r="BM727" s="104" t="s">
        <v>1232</v>
      </c>
    </row>
    <row r="728" spans="2:65" s="231" customFormat="1">
      <c r="B728" s="230"/>
      <c r="D728" s="232" t="s">
        <v>171</v>
      </c>
      <c r="E728" s="233" t="s">
        <v>5</v>
      </c>
      <c r="F728" s="234" t="s">
        <v>343</v>
      </c>
      <c r="H728" s="233" t="s">
        <v>5</v>
      </c>
      <c r="L728" s="230"/>
      <c r="M728" s="235"/>
      <c r="N728" s="236"/>
      <c r="O728" s="236"/>
      <c r="P728" s="236"/>
      <c r="Q728" s="236"/>
      <c r="R728" s="236"/>
      <c r="S728" s="236"/>
      <c r="T728" s="237"/>
      <c r="AT728" s="233" t="s">
        <v>171</v>
      </c>
      <c r="AU728" s="233" t="s">
        <v>79</v>
      </c>
      <c r="AV728" s="231" t="s">
        <v>75</v>
      </c>
      <c r="AW728" s="231" t="s">
        <v>34</v>
      </c>
      <c r="AX728" s="231" t="s">
        <v>70</v>
      </c>
      <c r="AY728" s="233" t="s">
        <v>163</v>
      </c>
    </row>
    <row r="729" spans="2:65" s="239" customFormat="1">
      <c r="B729" s="238"/>
      <c r="D729" s="232" t="s">
        <v>171</v>
      </c>
      <c r="E729" s="240" t="s">
        <v>5</v>
      </c>
      <c r="F729" s="241" t="s">
        <v>1109</v>
      </c>
      <c r="H729" s="242">
        <v>1.2</v>
      </c>
      <c r="L729" s="238"/>
      <c r="M729" s="337"/>
      <c r="N729" s="338"/>
      <c r="O729" s="338"/>
      <c r="P729" s="338"/>
      <c r="Q729" s="338"/>
      <c r="R729" s="338"/>
      <c r="S729" s="338"/>
      <c r="T729" s="339"/>
      <c r="AT729" s="240" t="s">
        <v>171</v>
      </c>
      <c r="AU729" s="240" t="s">
        <v>79</v>
      </c>
      <c r="AV729" s="239" t="s">
        <v>79</v>
      </c>
      <c r="AW729" s="239" t="s">
        <v>34</v>
      </c>
      <c r="AX729" s="239" t="s">
        <v>70</v>
      </c>
      <c r="AY729" s="240" t="s">
        <v>163</v>
      </c>
    </row>
    <row r="730" spans="2:65" s="239" customFormat="1">
      <c r="B730" s="238"/>
      <c r="D730" s="232" t="s">
        <v>171</v>
      </c>
      <c r="E730" s="240" t="s">
        <v>5</v>
      </c>
      <c r="F730" s="241" t="s">
        <v>1127</v>
      </c>
      <c r="H730" s="242">
        <v>23.7</v>
      </c>
      <c r="L730" s="238"/>
      <c r="M730" s="337"/>
      <c r="N730" s="338"/>
      <c r="O730" s="338"/>
      <c r="P730" s="338"/>
      <c r="Q730" s="338"/>
      <c r="R730" s="338"/>
      <c r="S730" s="338"/>
      <c r="T730" s="339"/>
      <c r="AT730" s="240" t="s">
        <v>171</v>
      </c>
      <c r="AU730" s="240" t="s">
        <v>79</v>
      </c>
      <c r="AV730" s="239" t="s">
        <v>79</v>
      </c>
      <c r="AW730" s="239" t="s">
        <v>34</v>
      </c>
      <c r="AX730" s="239" t="s">
        <v>70</v>
      </c>
      <c r="AY730" s="240" t="s">
        <v>163</v>
      </c>
    </row>
    <row r="731" spans="2:65" s="341" customFormat="1">
      <c r="B731" s="340"/>
      <c r="D731" s="232" t="s">
        <v>171</v>
      </c>
      <c r="E731" s="342" t="s">
        <v>5</v>
      </c>
      <c r="F731" s="343" t="s">
        <v>194</v>
      </c>
      <c r="H731" s="344">
        <v>24.9</v>
      </c>
      <c r="L731" s="340"/>
      <c r="M731" s="345"/>
      <c r="N731" s="346"/>
      <c r="O731" s="346"/>
      <c r="P731" s="346"/>
      <c r="Q731" s="346"/>
      <c r="R731" s="346"/>
      <c r="S731" s="346"/>
      <c r="T731" s="347"/>
      <c r="AT731" s="342" t="s">
        <v>171</v>
      </c>
      <c r="AU731" s="342" t="s">
        <v>79</v>
      </c>
      <c r="AV731" s="341" t="s">
        <v>85</v>
      </c>
      <c r="AW731" s="341" t="s">
        <v>34</v>
      </c>
      <c r="AX731" s="341" t="s">
        <v>75</v>
      </c>
      <c r="AY731" s="342" t="s">
        <v>163</v>
      </c>
    </row>
    <row r="732" spans="2:65" s="116" customFormat="1" ht="16.5" customHeight="1">
      <c r="B732" s="117"/>
      <c r="C732" s="191" t="s">
        <v>1233</v>
      </c>
      <c r="D732" s="191" t="s">
        <v>251</v>
      </c>
      <c r="E732" s="192" t="s">
        <v>1234</v>
      </c>
      <c r="F732" s="203" t="s">
        <v>1235</v>
      </c>
      <c r="G732" s="194" t="s">
        <v>372</v>
      </c>
      <c r="H732" s="195">
        <v>29.88</v>
      </c>
      <c r="I732" s="8"/>
      <c r="J732" s="196">
        <f>ROUND(I732*H732,2)</f>
        <v>0</v>
      </c>
      <c r="K732" s="203" t="s">
        <v>169</v>
      </c>
      <c r="L732" s="197"/>
      <c r="M732" s="198" t="s">
        <v>5</v>
      </c>
      <c r="N732" s="199" t="s">
        <v>41</v>
      </c>
      <c r="O732" s="118"/>
      <c r="P732" s="200">
        <f>O732*H732</f>
        <v>0</v>
      </c>
      <c r="Q732" s="200">
        <v>7.0000000000000001E-3</v>
      </c>
      <c r="R732" s="200">
        <f>Q732*H732</f>
        <v>0.20915999999999998</v>
      </c>
      <c r="S732" s="200">
        <v>0</v>
      </c>
      <c r="T732" s="201">
        <f>S732*H732</f>
        <v>0</v>
      </c>
      <c r="AR732" s="104" t="s">
        <v>329</v>
      </c>
      <c r="AT732" s="104" t="s">
        <v>251</v>
      </c>
      <c r="AU732" s="104" t="s">
        <v>79</v>
      </c>
      <c r="AY732" s="104" t="s">
        <v>163</v>
      </c>
      <c r="BE732" s="202">
        <f>IF(N732="základní",J732,0)</f>
        <v>0</v>
      </c>
      <c r="BF732" s="202">
        <f>IF(N732="snížená",J732,0)</f>
        <v>0</v>
      </c>
      <c r="BG732" s="202">
        <f>IF(N732="zákl. přenesená",J732,0)</f>
        <v>0</v>
      </c>
      <c r="BH732" s="202">
        <f>IF(N732="sníž. přenesená",J732,0)</f>
        <v>0</v>
      </c>
      <c r="BI732" s="202">
        <f>IF(N732="nulová",J732,0)</f>
        <v>0</v>
      </c>
      <c r="BJ732" s="104" t="s">
        <v>75</v>
      </c>
      <c r="BK732" s="202">
        <f>ROUND(I732*H732,2)</f>
        <v>0</v>
      </c>
      <c r="BL732" s="104" t="s">
        <v>244</v>
      </c>
      <c r="BM732" s="104" t="s">
        <v>1236</v>
      </c>
    </row>
    <row r="733" spans="2:65" s="116" customFormat="1" ht="16.5" customHeight="1">
      <c r="B733" s="117"/>
      <c r="C733" s="217" t="s">
        <v>1237</v>
      </c>
      <c r="D733" s="217" t="s">
        <v>165</v>
      </c>
      <c r="E733" s="218" t="s">
        <v>1238</v>
      </c>
      <c r="F733" s="219" t="s">
        <v>1239</v>
      </c>
      <c r="G733" s="220" t="s">
        <v>227</v>
      </c>
      <c r="H733" s="221">
        <v>0.748</v>
      </c>
      <c r="I733" s="7"/>
      <c r="J733" s="222">
        <f>ROUND(I733*H733,2)</f>
        <v>0</v>
      </c>
      <c r="K733" s="219" t="s">
        <v>169</v>
      </c>
      <c r="L733" s="117"/>
      <c r="M733" s="223" t="s">
        <v>5</v>
      </c>
      <c r="N733" s="224" t="s">
        <v>41</v>
      </c>
      <c r="O733" s="118"/>
      <c r="P733" s="200">
        <f>O733*H733</f>
        <v>0</v>
      </c>
      <c r="Q733" s="200">
        <v>0</v>
      </c>
      <c r="R733" s="200">
        <f>Q733*H733</f>
        <v>0</v>
      </c>
      <c r="S733" s="200">
        <v>0</v>
      </c>
      <c r="T733" s="201">
        <f>S733*H733</f>
        <v>0</v>
      </c>
      <c r="AR733" s="104" t="s">
        <v>244</v>
      </c>
      <c r="AT733" s="104" t="s">
        <v>165</v>
      </c>
      <c r="AU733" s="104" t="s">
        <v>79</v>
      </c>
      <c r="AY733" s="104" t="s">
        <v>163</v>
      </c>
      <c r="BE733" s="202">
        <f>IF(N733="základní",J733,0)</f>
        <v>0</v>
      </c>
      <c r="BF733" s="202">
        <f>IF(N733="snížená",J733,0)</f>
        <v>0</v>
      </c>
      <c r="BG733" s="202">
        <f>IF(N733="zákl. přenesená",J733,0)</f>
        <v>0</v>
      </c>
      <c r="BH733" s="202">
        <f>IF(N733="sníž. přenesená",J733,0)</f>
        <v>0</v>
      </c>
      <c r="BI733" s="202">
        <f>IF(N733="nulová",J733,0)</f>
        <v>0</v>
      </c>
      <c r="BJ733" s="104" t="s">
        <v>75</v>
      </c>
      <c r="BK733" s="202">
        <f>ROUND(I733*H733,2)</f>
        <v>0</v>
      </c>
      <c r="BL733" s="104" t="s">
        <v>244</v>
      </c>
      <c r="BM733" s="104" t="s">
        <v>1240</v>
      </c>
    </row>
    <row r="734" spans="2:65" s="205" customFormat="1" ht="29.85" customHeight="1">
      <c r="B734" s="204"/>
      <c r="D734" s="206" t="s">
        <v>69</v>
      </c>
      <c r="E734" s="215" t="s">
        <v>1241</v>
      </c>
      <c r="F734" s="215" t="s">
        <v>1242</v>
      </c>
      <c r="J734" s="216">
        <f>BK734</f>
        <v>0</v>
      </c>
      <c r="L734" s="204"/>
      <c r="M734" s="209"/>
      <c r="N734" s="210"/>
      <c r="O734" s="210"/>
      <c r="P734" s="211">
        <f>SUM(P735:P741)</f>
        <v>0</v>
      </c>
      <c r="Q734" s="210"/>
      <c r="R734" s="211">
        <f>SUM(R735:R741)</f>
        <v>0</v>
      </c>
      <c r="S734" s="210"/>
      <c r="T734" s="212">
        <f>SUM(T735:T741)</f>
        <v>0</v>
      </c>
      <c r="AR734" s="206" t="s">
        <v>79</v>
      </c>
      <c r="AT734" s="213" t="s">
        <v>69</v>
      </c>
      <c r="AU734" s="213" t="s">
        <v>75</v>
      </c>
      <c r="AY734" s="206" t="s">
        <v>163</v>
      </c>
      <c r="BK734" s="214">
        <f>SUM(BK735:BK741)</f>
        <v>0</v>
      </c>
    </row>
    <row r="735" spans="2:65" s="116" customFormat="1" ht="38.25" customHeight="1">
      <c r="B735" s="117"/>
      <c r="C735" s="217" t="s">
        <v>1243</v>
      </c>
      <c r="D735" s="217" t="s">
        <v>165</v>
      </c>
      <c r="E735" s="218" t="s">
        <v>1244</v>
      </c>
      <c r="F735" s="219" t="s">
        <v>1245</v>
      </c>
      <c r="G735" s="220" t="s">
        <v>638</v>
      </c>
      <c r="H735" s="221">
        <v>1</v>
      </c>
      <c r="I735" s="7"/>
      <c r="J735" s="222">
        <f>ROUND(I735*H735,2)</f>
        <v>0</v>
      </c>
      <c r="K735" s="219" t="s">
        <v>2466</v>
      </c>
      <c r="L735" s="117"/>
      <c r="M735" s="223" t="s">
        <v>5</v>
      </c>
      <c r="N735" s="224" t="s">
        <v>41</v>
      </c>
      <c r="O735" s="118"/>
      <c r="P735" s="200">
        <f>O735*H735</f>
        <v>0</v>
      </c>
      <c r="Q735" s="200">
        <v>0</v>
      </c>
      <c r="R735" s="200">
        <f>Q735*H735</f>
        <v>0</v>
      </c>
      <c r="S735" s="200">
        <v>0</v>
      </c>
      <c r="T735" s="201">
        <f>S735*H735</f>
        <v>0</v>
      </c>
      <c r="AR735" s="104" t="s">
        <v>244</v>
      </c>
      <c r="AT735" s="104" t="s">
        <v>165</v>
      </c>
      <c r="AU735" s="104" t="s">
        <v>79</v>
      </c>
      <c r="AY735" s="104" t="s">
        <v>163</v>
      </c>
      <c r="BE735" s="202">
        <f>IF(N735="základní",J735,0)</f>
        <v>0</v>
      </c>
      <c r="BF735" s="202">
        <f>IF(N735="snížená",J735,0)</f>
        <v>0</v>
      </c>
      <c r="BG735" s="202">
        <f>IF(N735="zákl. přenesená",J735,0)</f>
        <v>0</v>
      </c>
      <c r="BH735" s="202">
        <f>IF(N735="sníž. přenesená",J735,0)</f>
        <v>0</v>
      </c>
      <c r="BI735" s="202">
        <f>IF(N735="nulová",J735,0)</f>
        <v>0</v>
      </c>
      <c r="BJ735" s="104" t="s">
        <v>75</v>
      </c>
      <c r="BK735" s="202">
        <f>ROUND(I735*H735,2)</f>
        <v>0</v>
      </c>
      <c r="BL735" s="104" t="s">
        <v>244</v>
      </c>
      <c r="BM735" s="104" t="s">
        <v>1246</v>
      </c>
    </row>
    <row r="736" spans="2:65" s="231" customFormat="1">
      <c r="B736" s="230"/>
      <c r="D736" s="232" t="s">
        <v>171</v>
      </c>
      <c r="E736" s="233" t="s">
        <v>5</v>
      </c>
      <c r="F736" s="234" t="s">
        <v>1247</v>
      </c>
      <c r="H736" s="233" t="s">
        <v>5</v>
      </c>
      <c r="L736" s="230"/>
      <c r="M736" s="235"/>
      <c r="N736" s="236"/>
      <c r="O736" s="236"/>
      <c r="P736" s="236"/>
      <c r="Q736" s="236"/>
      <c r="R736" s="236"/>
      <c r="S736" s="236"/>
      <c r="T736" s="237"/>
      <c r="AT736" s="233" t="s">
        <v>171</v>
      </c>
      <c r="AU736" s="233" t="s">
        <v>79</v>
      </c>
      <c r="AV736" s="231" t="s">
        <v>75</v>
      </c>
      <c r="AW736" s="231" t="s">
        <v>34</v>
      </c>
      <c r="AX736" s="231" t="s">
        <v>70</v>
      </c>
      <c r="AY736" s="233" t="s">
        <v>163</v>
      </c>
    </row>
    <row r="737" spans="2:65" s="239" customFormat="1">
      <c r="B737" s="238"/>
      <c r="D737" s="232" t="s">
        <v>171</v>
      </c>
      <c r="E737" s="240" t="s">
        <v>5</v>
      </c>
      <c r="F737" s="241" t="s">
        <v>75</v>
      </c>
      <c r="H737" s="242">
        <v>1</v>
      </c>
      <c r="L737" s="238"/>
      <c r="M737" s="337"/>
      <c r="N737" s="338"/>
      <c r="O737" s="338"/>
      <c r="P737" s="338"/>
      <c r="Q737" s="338"/>
      <c r="R737" s="338"/>
      <c r="S737" s="338"/>
      <c r="T737" s="339"/>
      <c r="AT737" s="240" t="s">
        <v>171</v>
      </c>
      <c r="AU737" s="240" t="s">
        <v>79</v>
      </c>
      <c r="AV737" s="239" t="s">
        <v>79</v>
      </c>
      <c r="AW737" s="239" t="s">
        <v>34</v>
      </c>
      <c r="AX737" s="239" t="s">
        <v>75</v>
      </c>
      <c r="AY737" s="240" t="s">
        <v>163</v>
      </c>
    </row>
    <row r="738" spans="2:65" s="116" customFormat="1" ht="25.5" customHeight="1">
      <c r="B738" s="117"/>
      <c r="C738" s="217" t="s">
        <v>1248</v>
      </c>
      <c r="D738" s="217" t="s">
        <v>165</v>
      </c>
      <c r="E738" s="218" t="s">
        <v>1249</v>
      </c>
      <c r="F738" s="219" t="s">
        <v>1250</v>
      </c>
      <c r="G738" s="220" t="s">
        <v>638</v>
      </c>
      <c r="H738" s="221">
        <v>1</v>
      </c>
      <c r="I738" s="7"/>
      <c r="J738" s="222">
        <f>ROUND(I738*H738,2)</f>
        <v>0</v>
      </c>
      <c r="K738" s="219" t="s">
        <v>2443</v>
      </c>
      <c r="L738" s="117"/>
      <c r="M738" s="223" t="s">
        <v>5</v>
      </c>
      <c r="N738" s="224" t="s">
        <v>41</v>
      </c>
      <c r="O738" s="118"/>
      <c r="P738" s="200">
        <f>O738*H738</f>
        <v>0</v>
      </c>
      <c r="Q738" s="200">
        <v>0</v>
      </c>
      <c r="R738" s="200">
        <f>Q738*H738</f>
        <v>0</v>
      </c>
      <c r="S738" s="200">
        <v>0</v>
      </c>
      <c r="T738" s="201">
        <f>S738*H738</f>
        <v>0</v>
      </c>
      <c r="AR738" s="104" t="s">
        <v>244</v>
      </c>
      <c r="AT738" s="104" t="s">
        <v>165</v>
      </c>
      <c r="AU738" s="104" t="s">
        <v>79</v>
      </c>
      <c r="AY738" s="104" t="s">
        <v>163</v>
      </c>
      <c r="BE738" s="202">
        <f>IF(N738="základní",J738,0)</f>
        <v>0</v>
      </c>
      <c r="BF738" s="202">
        <f>IF(N738="snížená",J738,0)</f>
        <v>0</v>
      </c>
      <c r="BG738" s="202">
        <f>IF(N738="zákl. přenesená",J738,0)</f>
        <v>0</v>
      </c>
      <c r="BH738" s="202">
        <f>IF(N738="sníž. přenesená",J738,0)</f>
        <v>0</v>
      </c>
      <c r="BI738" s="202">
        <f>IF(N738="nulová",J738,0)</f>
        <v>0</v>
      </c>
      <c r="BJ738" s="104" t="s">
        <v>75</v>
      </c>
      <c r="BK738" s="202">
        <f>ROUND(I738*H738,2)</f>
        <v>0</v>
      </c>
      <c r="BL738" s="104" t="s">
        <v>244</v>
      </c>
      <c r="BM738" s="104" t="s">
        <v>1251</v>
      </c>
    </row>
    <row r="739" spans="2:65" s="116" customFormat="1" ht="25.5" customHeight="1">
      <c r="B739" s="117"/>
      <c r="C739" s="217" t="s">
        <v>1252</v>
      </c>
      <c r="D739" s="217" t="s">
        <v>165</v>
      </c>
      <c r="E739" s="218" t="s">
        <v>1253</v>
      </c>
      <c r="F739" s="219" t="s">
        <v>1254</v>
      </c>
      <c r="G739" s="220" t="s">
        <v>638</v>
      </c>
      <c r="H739" s="221">
        <v>1</v>
      </c>
      <c r="I739" s="7"/>
      <c r="J739" s="222">
        <f>ROUND(I739*H739,2)</f>
        <v>0</v>
      </c>
      <c r="K739" s="219" t="s">
        <v>2443</v>
      </c>
      <c r="L739" s="117"/>
      <c r="M739" s="223" t="s">
        <v>5</v>
      </c>
      <c r="N739" s="224" t="s">
        <v>41</v>
      </c>
      <c r="O739" s="118"/>
      <c r="P739" s="200">
        <f>O739*H739</f>
        <v>0</v>
      </c>
      <c r="Q739" s="200">
        <v>0</v>
      </c>
      <c r="R739" s="200">
        <f>Q739*H739</f>
        <v>0</v>
      </c>
      <c r="S739" s="200">
        <v>0</v>
      </c>
      <c r="T739" s="201">
        <f>S739*H739</f>
        <v>0</v>
      </c>
      <c r="AR739" s="104" t="s">
        <v>244</v>
      </c>
      <c r="AT739" s="104" t="s">
        <v>165</v>
      </c>
      <c r="AU739" s="104" t="s">
        <v>79</v>
      </c>
      <c r="AY739" s="104" t="s">
        <v>163</v>
      </c>
      <c r="BE739" s="202">
        <f>IF(N739="základní",J739,0)</f>
        <v>0</v>
      </c>
      <c r="BF739" s="202">
        <f>IF(N739="snížená",J739,0)</f>
        <v>0</v>
      </c>
      <c r="BG739" s="202">
        <f>IF(N739="zákl. přenesená",J739,0)</f>
        <v>0</v>
      </c>
      <c r="BH739" s="202">
        <f>IF(N739="sníž. přenesená",J739,0)</f>
        <v>0</v>
      </c>
      <c r="BI739" s="202">
        <f>IF(N739="nulová",J739,0)</f>
        <v>0</v>
      </c>
      <c r="BJ739" s="104" t="s">
        <v>75</v>
      </c>
      <c r="BK739" s="202">
        <f>ROUND(I739*H739,2)</f>
        <v>0</v>
      </c>
      <c r="BL739" s="104" t="s">
        <v>244</v>
      </c>
      <c r="BM739" s="104" t="s">
        <v>1255</v>
      </c>
    </row>
    <row r="740" spans="2:65" s="116" customFormat="1" ht="25.5" customHeight="1">
      <c r="B740" s="117"/>
      <c r="C740" s="217" t="s">
        <v>1256</v>
      </c>
      <c r="D740" s="217" t="s">
        <v>165</v>
      </c>
      <c r="E740" s="218" t="s">
        <v>1257</v>
      </c>
      <c r="F740" s="219" t="s">
        <v>1258</v>
      </c>
      <c r="G740" s="220" t="s">
        <v>638</v>
      </c>
      <c r="H740" s="221">
        <v>1</v>
      </c>
      <c r="I740" s="7"/>
      <c r="J740" s="222">
        <f>ROUND(I740*H740,2)</f>
        <v>0</v>
      </c>
      <c r="K740" s="219" t="s">
        <v>2443</v>
      </c>
      <c r="L740" s="117"/>
      <c r="M740" s="223" t="s">
        <v>5</v>
      </c>
      <c r="N740" s="224" t="s">
        <v>41</v>
      </c>
      <c r="O740" s="118"/>
      <c r="P740" s="200">
        <f>O740*H740</f>
        <v>0</v>
      </c>
      <c r="Q740" s="200">
        <v>0</v>
      </c>
      <c r="R740" s="200">
        <f>Q740*H740</f>
        <v>0</v>
      </c>
      <c r="S740" s="200">
        <v>0</v>
      </c>
      <c r="T740" s="201">
        <f>S740*H740</f>
        <v>0</v>
      </c>
      <c r="AR740" s="104" t="s">
        <v>244</v>
      </c>
      <c r="AT740" s="104" t="s">
        <v>165</v>
      </c>
      <c r="AU740" s="104" t="s">
        <v>79</v>
      </c>
      <c r="AY740" s="104" t="s">
        <v>163</v>
      </c>
      <c r="BE740" s="202">
        <f>IF(N740="základní",J740,0)</f>
        <v>0</v>
      </c>
      <c r="BF740" s="202">
        <f>IF(N740="snížená",J740,0)</f>
        <v>0</v>
      </c>
      <c r="BG740" s="202">
        <f>IF(N740="zákl. přenesená",J740,0)</f>
        <v>0</v>
      </c>
      <c r="BH740" s="202">
        <f>IF(N740="sníž. přenesená",J740,0)</f>
        <v>0</v>
      </c>
      <c r="BI740" s="202">
        <f>IF(N740="nulová",J740,0)</f>
        <v>0</v>
      </c>
      <c r="BJ740" s="104" t="s">
        <v>75</v>
      </c>
      <c r="BK740" s="202">
        <f>ROUND(I740*H740,2)</f>
        <v>0</v>
      </c>
      <c r="BL740" s="104" t="s">
        <v>244</v>
      </c>
      <c r="BM740" s="104" t="s">
        <v>1259</v>
      </c>
    </row>
    <row r="741" spans="2:65" s="116" customFormat="1" ht="16.5" customHeight="1">
      <c r="B741" s="117"/>
      <c r="C741" s="217" t="s">
        <v>1260</v>
      </c>
      <c r="D741" s="217" t="s">
        <v>165</v>
      </c>
      <c r="E741" s="218" t="s">
        <v>1261</v>
      </c>
      <c r="F741" s="219" t="s">
        <v>1262</v>
      </c>
      <c r="G741" s="220" t="s">
        <v>227</v>
      </c>
      <c r="H741" s="221">
        <v>0.7</v>
      </c>
      <c r="I741" s="7"/>
      <c r="J741" s="222">
        <f>ROUND(I741*H741,2)</f>
        <v>0</v>
      </c>
      <c r="K741" s="219" t="s">
        <v>169</v>
      </c>
      <c r="L741" s="117"/>
      <c r="M741" s="223" t="s">
        <v>5</v>
      </c>
      <c r="N741" s="224" t="s">
        <v>41</v>
      </c>
      <c r="O741" s="118"/>
      <c r="P741" s="200">
        <f>O741*H741</f>
        <v>0</v>
      </c>
      <c r="Q741" s="200">
        <v>0</v>
      </c>
      <c r="R741" s="200">
        <f>Q741*H741</f>
        <v>0</v>
      </c>
      <c r="S741" s="200">
        <v>0</v>
      </c>
      <c r="T741" s="201">
        <f>S741*H741</f>
        <v>0</v>
      </c>
      <c r="AR741" s="104" t="s">
        <v>244</v>
      </c>
      <c r="AT741" s="104" t="s">
        <v>165</v>
      </c>
      <c r="AU741" s="104" t="s">
        <v>79</v>
      </c>
      <c r="AY741" s="104" t="s">
        <v>163</v>
      </c>
      <c r="BE741" s="202">
        <f>IF(N741="základní",J741,0)</f>
        <v>0</v>
      </c>
      <c r="BF741" s="202">
        <f>IF(N741="snížená",J741,0)</f>
        <v>0</v>
      </c>
      <c r="BG741" s="202">
        <f>IF(N741="zákl. přenesená",J741,0)</f>
        <v>0</v>
      </c>
      <c r="BH741" s="202">
        <f>IF(N741="sníž. přenesená",J741,0)</f>
        <v>0</v>
      </c>
      <c r="BI741" s="202">
        <f>IF(N741="nulová",J741,0)</f>
        <v>0</v>
      </c>
      <c r="BJ741" s="104" t="s">
        <v>75</v>
      </c>
      <c r="BK741" s="202">
        <f>ROUND(I741*H741,2)</f>
        <v>0</v>
      </c>
      <c r="BL741" s="104" t="s">
        <v>244</v>
      </c>
      <c r="BM741" s="104" t="s">
        <v>1263</v>
      </c>
    </row>
    <row r="742" spans="2:65" s="205" customFormat="1" ht="29.85" customHeight="1">
      <c r="B742" s="204"/>
      <c r="D742" s="206" t="s">
        <v>69</v>
      </c>
      <c r="E742" s="215" t="s">
        <v>1264</v>
      </c>
      <c r="F742" s="215" t="s">
        <v>1265</v>
      </c>
      <c r="J742" s="216">
        <f>BK742</f>
        <v>0</v>
      </c>
      <c r="L742" s="204"/>
      <c r="M742" s="209"/>
      <c r="N742" s="210"/>
      <c r="O742" s="210"/>
      <c r="P742" s="211">
        <f>SUM(P743:P847)</f>
        <v>0</v>
      </c>
      <c r="Q742" s="210"/>
      <c r="R742" s="211">
        <f>SUM(R743:R847)</f>
        <v>3.0745697699999996</v>
      </c>
      <c r="S742" s="210"/>
      <c r="T742" s="212">
        <f>SUM(T743:T847)</f>
        <v>0.35930299999999998</v>
      </c>
      <c r="AR742" s="206" t="s">
        <v>79</v>
      </c>
      <c r="AT742" s="213" t="s">
        <v>69</v>
      </c>
      <c r="AU742" s="213" t="s">
        <v>75</v>
      </c>
      <c r="AY742" s="206" t="s">
        <v>163</v>
      </c>
      <c r="BK742" s="214">
        <f>SUM(BK743:BK847)</f>
        <v>0</v>
      </c>
    </row>
    <row r="743" spans="2:65" s="116" customFormat="1" ht="16.5" customHeight="1">
      <c r="B743" s="117"/>
      <c r="C743" s="217" t="s">
        <v>1266</v>
      </c>
      <c r="D743" s="217" t="s">
        <v>165</v>
      </c>
      <c r="E743" s="218" t="s">
        <v>1267</v>
      </c>
      <c r="F743" s="219" t="s">
        <v>1268</v>
      </c>
      <c r="G743" s="220" t="s">
        <v>168</v>
      </c>
      <c r="H743" s="221">
        <v>358.15</v>
      </c>
      <c r="I743" s="7"/>
      <c r="J743" s="222">
        <f>ROUND(I743*H743,2)</f>
        <v>0</v>
      </c>
      <c r="K743" s="219" t="s">
        <v>169</v>
      </c>
      <c r="L743" s="117"/>
      <c r="M743" s="223" t="s">
        <v>5</v>
      </c>
      <c r="N743" s="224" t="s">
        <v>41</v>
      </c>
      <c r="O743" s="118"/>
      <c r="P743" s="200">
        <f>O743*H743</f>
        <v>0</v>
      </c>
      <c r="Q743" s="200">
        <v>0</v>
      </c>
      <c r="R743" s="200">
        <f>Q743*H743</f>
        <v>0</v>
      </c>
      <c r="S743" s="200">
        <v>0</v>
      </c>
      <c r="T743" s="201">
        <f>S743*H743</f>
        <v>0</v>
      </c>
      <c r="AR743" s="104" t="s">
        <v>244</v>
      </c>
      <c r="AT743" s="104" t="s">
        <v>165</v>
      </c>
      <c r="AU743" s="104" t="s">
        <v>79</v>
      </c>
      <c r="AY743" s="104" t="s">
        <v>163</v>
      </c>
      <c r="BE743" s="202">
        <f>IF(N743="základní",J743,0)</f>
        <v>0</v>
      </c>
      <c r="BF743" s="202">
        <f>IF(N743="snížená",J743,0)</f>
        <v>0</v>
      </c>
      <c r="BG743" s="202">
        <f>IF(N743="zákl. přenesená",J743,0)</f>
        <v>0</v>
      </c>
      <c r="BH743" s="202">
        <f>IF(N743="sníž. přenesená",J743,0)</f>
        <v>0</v>
      </c>
      <c r="BI743" s="202">
        <f>IF(N743="nulová",J743,0)</f>
        <v>0</v>
      </c>
      <c r="BJ743" s="104" t="s">
        <v>75</v>
      </c>
      <c r="BK743" s="202">
        <f>ROUND(I743*H743,2)</f>
        <v>0</v>
      </c>
      <c r="BL743" s="104" t="s">
        <v>244</v>
      </c>
      <c r="BM743" s="104" t="s">
        <v>1269</v>
      </c>
    </row>
    <row r="744" spans="2:65" s="116" customFormat="1" ht="25.5" customHeight="1">
      <c r="B744" s="117"/>
      <c r="C744" s="217" t="s">
        <v>1270</v>
      </c>
      <c r="D744" s="217" t="s">
        <v>165</v>
      </c>
      <c r="E744" s="218" t="s">
        <v>1271</v>
      </c>
      <c r="F744" s="219" t="s">
        <v>1272</v>
      </c>
      <c r="G744" s="220" t="s">
        <v>168</v>
      </c>
      <c r="H744" s="221">
        <v>358.15</v>
      </c>
      <c r="I744" s="7"/>
      <c r="J744" s="222">
        <f>ROUND(I744*H744,2)</f>
        <v>0</v>
      </c>
      <c r="K744" s="219" t="s">
        <v>169</v>
      </c>
      <c r="L744" s="117"/>
      <c r="M744" s="223" t="s">
        <v>5</v>
      </c>
      <c r="N744" s="224" t="s">
        <v>41</v>
      </c>
      <c r="O744" s="118"/>
      <c r="P744" s="200">
        <f>O744*H744</f>
        <v>0</v>
      </c>
      <c r="Q744" s="200">
        <v>3.0000000000000001E-5</v>
      </c>
      <c r="R744" s="200">
        <f>Q744*H744</f>
        <v>1.0744499999999999E-2</v>
      </c>
      <c r="S744" s="200">
        <v>0</v>
      </c>
      <c r="T744" s="201">
        <f>S744*H744</f>
        <v>0</v>
      </c>
      <c r="AR744" s="104" t="s">
        <v>244</v>
      </c>
      <c r="AT744" s="104" t="s">
        <v>165</v>
      </c>
      <c r="AU744" s="104" t="s">
        <v>79</v>
      </c>
      <c r="AY744" s="104" t="s">
        <v>163</v>
      </c>
      <c r="BE744" s="202">
        <f>IF(N744="základní",J744,0)</f>
        <v>0</v>
      </c>
      <c r="BF744" s="202">
        <f>IF(N744="snížená",J744,0)</f>
        <v>0</v>
      </c>
      <c r="BG744" s="202">
        <f>IF(N744="zákl. přenesená",J744,0)</f>
        <v>0</v>
      </c>
      <c r="BH744" s="202">
        <f>IF(N744="sníž. přenesená",J744,0)</f>
        <v>0</v>
      </c>
      <c r="BI744" s="202">
        <f>IF(N744="nulová",J744,0)</f>
        <v>0</v>
      </c>
      <c r="BJ744" s="104" t="s">
        <v>75</v>
      </c>
      <c r="BK744" s="202">
        <f>ROUND(I744*H744,2)</f>
        <v>0</v>
      </c>
      <c r="BL744" s="104" t="s">
        <v>244</v>
      </c>
      <c r="BM744" s="104" t="s">
        <v>1273</v>
      </c>
    </row>
    <row r="745" spans="2:65" s="116" customFormat="1" ht="16.5" customHeight="1">
      <c r="B745" s="117"/>
      <c r="C745" s="217" t="s">
        <v>1274</v>
      </c>
      <c r="D745" s="217" t="s">
        <v>165</v>
      </c>
      <c r="E745" s="218" t="s">
        <v>1275</v>
      </c>
      <c r="F745" s="219" t="s">
        <v>1276</v>
      </c>
      <c r="G745" s="220" t="s">
        <v>168</v>
      </c>
      <c r="H745" s="221">
        <v>358.15</v>
      </c>
      <c r="I745" s="7"/>
      <c r="J745" s="222">
        <f>ROUND(I745*H745,2)</f>
        <v>0</v>
      </c>
      <c r="K745" s="219" t="s">
        <v>169</v>
      </c>
      <c r="L745" s="117"/>
      <c r="M745" s="223" t="s">
        <v>5</v>
      </c>
      <c r="N745" s="224" t="s">
        <v>41</v>
      </c>
      <c r="O745" s="118"/>
      <c r="P745" s="200">
        <f>O745*H745</f>
        <v>0</v>
      </c>
      <c r="Q745" s="200">
        <v>4.4999999999999997E-3</v>
      </c>
      <c r="R745" s="200">
        <f>Q745*H745</f>
        <v>1.6116749999999997</v>
      </c>
      <c r="S745" s="200">
        <v>0</v>
      </c>
      <c r="T745" s="201">
        <f>S745*H745</f>
        <v>0</v>
      </c>
      <c r="AR745" s="104" t="s">
        <v>244</v>
      </c>
      <c r="AT745" s="104" t="s">
        <v>165</v>
      </c>
      <c r="AU745" s="104" t="s">
        <v>79</v>
      </c>
      <c r="AY745" s="104" t="s">
        <v>163</v>
      </c>
      <c r="BE745" s="202">
        <f>IF(N745="základní",J745,0)</f>
        <v>0</v>
      </c>
      <c r="BF745" s="202">
        <f>IF(N745="snížená",J745,0)</f>
        <v>0</v>
      </c>
      <c r="BG745" s="202">
        <f>IF(N745="zákl. přenesená",J745,0)</f>
        <v>0</v>
      </c>
      <c r="BH745" s="202">
        <f>IF(N745="sníž. přenesená",J745,0)</f>
        <v>0</v>
      </c>
      <c r="BI745" s="202">
        <f>IF(N745="nulová",J745,0)</f>
        <v>0</v>
      </c>
      <c r="BJ745" s="104" t="s">
        <v>75</v>
      </c>
      <c r="BK745" s="202">
        <f>ROUND(I745*H745,2)</f>
        <v>0</v>
      </c>
      <c r="BL745" s="104" t="s">
        <v>244</v>
      </c>
      <c r="BM745" s="104" t="s">
        <v>1277</v>
      </c>
    </row>
    <row r="746" spans="2:65" s="231" customFormat="1">
      <c r="B746" s="230"/>
      <c r="D746" s="232" t="s">
        <v>171</v>
      </c>
      <c r="E746" s="233" t="s">
        <v>5</v>
      </c>
      <c r="F746" s="234" t="s">
        <v>360</v>
      </c>
      <c r="H746" s="233" t="s">
        <v>5</v>
      </c>
      <c r="L746" s="230"/>
      <c r="M746" s="235"/>
      <c r="N746" s="236"/>
      <c r="O746" s="236"/>
      <c r="P746" s="236"/>
      <c r="Q746" s="236"/>
      <c r="R746" s="236"/>
      <c r="S746" s="236"/>
      <c r="T746" s="237"/>
      <c r="AT746" s="233" t="s">
        <v>171</v>
      </c>
      <c r="AU746" s="233" t="s">
        <v>79</v>
      </c>
      <c r="AV746" s="231" t="s">
        <v>75</v>
      </c>
      <c r="AW746" s="231" t="s">
        <v>34</v>
      </c>
      <c r="AX746" s="231" t="s">
        <v>70</v>
      </c>
      <c r="AY746" s="233" t="s">
        <v>163</v>
      </c>
    </row>
    <row r="747" spans="2:65" s="231" customFormat="1">
      <c r="B747" s="230"/>
      <c r="D747" s="232" t="s">
        <v>171</v>
      </c>
      <c r="E747" s="233" t="s">
        <v>5</v>
      </c>
      <c r="F747" s="234" t="s">
        <v>510</v>
      </c>
      <c r="H747" s="233" t="s">
        <v>5</v>
      </c>
      <c r="L747" s="230"/>
      <c r="M747" s="235"/>
      <c r="N747" s="236"/>
      <c r="O747" s="236"/>
      <c r="P747" s="236"/>
      <c r="Q747" s="236"/>
      <c r="R747" s="236"/>
      <c r="S747" s="236"/>
      <c r="T747" s="237"/>
      <c r="AT747" s="233" t="s">
        <v>171</v>
      </c>
      <c r="AU747" s="233" t="s">
        <v>79</v>
      </c>
      <c r="AV747" s="231" t="s">
        <v>75</v>
      </c>
      <c r="AW747" s="231" t="s">
        <v>34</v>
      </c>
      <c r="AX747" s="231" t="s">
        <v>70</v>
      </c>
      <c r="AY747" s="233" t="s">
        <v>163</v>
      </c>
    </row>
    <row r="748" spans="2:65" s="239" customFormat="1">
      <c r="B748" s="238"/>
      <c r="D748" s="232" t="s">
        <v>171</v>
      </c>
      <c r="E748" s="240" t="s">
        <v>5</v>
      </c>
      <c r="F748" s="241" t="s">
        <v>1278</v>
      </c>
      <c r="H748" s="242">
        <v>358.15</v>
      </c>
      <c r="L748" s="238"/>
      <c r="M748" s="337"/>
      <c r="N748" s="338"/>
      <c r="O748" s="338"/>
      <c r="P748" s="338"/>
      <c r="Q748" s="338"/>
      <c r="R748" s="338"/>
      <c r="S748" s="338"/>
      <c r="T748" s="339"/>
      <c r="AT748" s="240" t="s">
        <v>171</v>
      </c>
      <c r="AU748" s="240" t="s">
        <v>79</v>
      </c>
      <c r="AV748" s="239" t="s">
        <v>79</v>
      </c>
      <c r="AW748" s="239" t="s">
        <v>34</v>
      </c>
      <c r="AX748" s="239" t="s">
        <v>75</v>
      </c>
      <c r="AY748" s="240" t="s">
        <v>163</v>
      </c>
    </row>
    <row r="749" spans="2:65" s="116" customFormat="1" ht="16.5" customHeight="1">
      <c r="B749" s="117"/>
      <c r="C749" s="217" t="s">
        <v>1279</v>
      </c>
      <c r="D749" s="217" t="s">
        <v>165</v>
      </c>
      <c r="E749" s="218" t="s">
        <v>1280</v>
      </c>
      <c r="F749" s="219" t="s">
        <v>1281</v>
      </c>
      <c r="G749" s="220" t="s">
        <v>168</v>
      </c>
      <c r="H749" s="221">
        <v>131.44999999999999</v>
      </c>
      <c r="I749" s="7"/>
      <c r="J749" s="222">
        <f>ROUND(I749*H749,2)</f>
        <v>0</v>
      </c>
      <c r="K749" s="219" t="s">
        <v>169</v>
      </c>
      <c r="L749" s="117"/>
      <c r="M749" s="223" t="s">
        <v>5</v>
      </c>
      <c r="N749" s="224" t="s">
        <v>41</v>
      </c>
      <c r="O749" s="118"/>
      <c r="P749" s="200">
        <f>O749*H749</f>
        <v>0</v>
      </c>
      <c r="Q749" s="200">
        <v>0</v>
      </c>
      <c r="R749" s="200">
        <f>Q749*H749</f>
        <v>0</v>
      </c>
      <c r="S749" s="200">
        <v>2.5000000000000001E-3</v>
      </c>
      <c r="T749" s="201">
        <f>S749*H749</f>
        <v>0.328625</v>
      </c>
      <c r="AR749" s="104" t="s">
        <v>244</v>
      </c>
      <c r="AT749" s="104" t="s">
        <v>165</v>
      </c>
      <c r="AU749" s="104" t="s">
        <v>79</v>
      </c>
      <c r="AY749" s="104" t="s">
        <v>163</v>
      </c>
      <c r="BE749" s="202">
        <f>IF(N749="základní",J749,0)</f>
        <v>0</v>
      </c>
      <c r="BF749" s="202">
        <f>IF(N749="snížená",J749,0)</f>
        <v>0</v>
      </c>
      <c r="BG749" s="202">
        <f>IF(N749="zákl. přenesená",J749,0)</f>
        <v>0</v>
      </c>
      <c r="BH749" s="202">
        <f>IF(N749="sníž. přenesená",J749,0)</f>
        <v>0</v>
      </c>
      <c r="BI749" s="202">
        <f>IF(N749="nulová",J749,0)</f>
        <v>0</v>
      </c>
      <c r="BJ749" s="104" t="s">
        <v>75</v>
      </c>
      <c r="BK749" s="202">
        <f>ROUND(I749*H749,2)</f>
        <v>0</v>
      </c>
      <c r="BL749" s="104" t="s">
        <v>244</v>
      </c>
      <c r="BM749" s="104" t="s">
        <v>1282</v>
      </c>
    </row>
    <row r="750" spans="2:65" s="231" customFormat="1">
      <c r="B750" s="230"/>
      <c r="D750" s="232" t="s">
        <v>171</v>
      </c>
      <c r="E750" s="233" t="s">
        <v>5</v>
      </c>
      <c r="F750" s="234" t="s">
        <v>239</v>
      </c>
      <c r="H750" s="233" t="s">
        <v>5</v>
      </c>
      <c r="L750" s="230"/>
      <c r="M750" s="235"/>
      <c r="N750" s="236"/>
      <c r="O750" s="236"/>
      <c r="P750" s="236"/>
      <c r="Q750" s="236"/>
      <c r="R750" s="236"/>
      <c r="S750" s="236"/>
      <c r="T750" s="237"/>
      <c r="AT750" s="233" t="s">
        <v>171</v>
      </c>
      <c r="AU750" s="233" t="s">
        <v>79</v>
      </c>
      <c r="AV750" s="231" t="s">
        <v>75</v>
      </c>
      <c r="AW750" s="231" t="s">
        <v>34</v>
      </c>
      <c r="AX750" s="231" t="s">
        <v>70</v>
      </c>
      <c r="AY750" s="233" t="s">
        <v>163</v>
      </c>
    </row>
    <row r="751" spans="2:65" s="231" customFormat="1">
      <c r="B751" s="230"/>
      <c r="D751" s="232" t="s">
        <v>171</v>
      </c>
      <c r="E751" s="233" t="s">
        <v>5</v>
      </c>
      <c r="F751" s="234" t="s">
        <v>654</v>
      </c>
      <c r="H751" s="233" t="s">
        <v>5</v>
      </c>
      <c r="L751" s="230"/>
      <c r="M751" s="235"/>
      <c r="N751" s="236"/>
      <c r="O751" s="236"/>
      <c r="P751" s="236"/>
      <c r="Q751" s="236"/>
      <c r="R751" s="236"/>
      <c r="S751" s="236"/>
      <c r="T751" s="237"/>
      <c r="AT751" s="233" t="s">
        <v>171</v>
      </c>
      <c r="AU751" s="233" t="s">
        <v>79</v>
      </c>
      <c r="AV751" s="231" t="s">
        <v>75</v>
      </c>
      <c r="AW751" s="231" t="s">
        <v>34</v>
      </c>
      <c r="AX751" s="231" t="s">
        <v>70</v>
      </c>
      <c r="AY751" s="233" t="s">
        <v>163</v>
      </c>
    </row>
    <row r="752" spans="2:65" s="239" customFormat="1">
      <c r="B752" s="238"/>
      <c r="D752" s="232" t="s">
        <v>171</v>
      </c>
      <c r="E752" s="240" t="s">
        <v>5</v>
      </c>
      <c r="F752" s="241" t="s">
        <v>1283</v>
      </c>
      <c r="H752" s="242">
        <v>31.31</v>
      </c>
      <c r="L752" s="238"/>
      <c r="M752" s="337"/>
      <c r="N752" s="338"/>
      <c r="O752" s="338"/>
      <c r="P752" s="338"/>
      <c r="Q752" s="338"/>
      <c r="R752" s="338"/>
      <c r="S752" s="338"/>
      <c r="T752" s="339"/>
      <c r="AT752" s="240" t="s">
        <v>171</v>
      </c>
      <c r="AU752" s="240" t="s">
        <v>79</v>
      </c>
      <c r="AV752" s="239" t="s">
        <v>79</v>
      </c>
      <c r="AW752" s="239" t="s">
        <v>34</v>
      </c>
      <c r="AX752" s="239" t="s">
        <v>70</v>
      </c>
      <c r="AY752" s="240" t="s">
        <v>163</v>
      </c>
    </row>
    <row r="753" spans="2:65" s="231" customFormat="1">
      <c r="B753" s="230"/>
      <c r="D753" s="232" t="s">
        <v>171</v>
      </c>
      <c r="E753" s="233" t="s">
        <v>5</v>
      </c>
      <c r="F753" s="234" t="s">
        <v>665</v>
      </c>
      <c r="H753" s="233" t="s">
        <v>5</v>
      </c>
      <c r="L753" s="230"/>
      <c r="M753" s="235"/>
      <c r="N753" s="236"/>
      <c r="O753" s="236"/>
      <c r="P753" s="236"/>
      <c r="Q753" s="236"/>
      <c r="R753" s="236"/>
      <c r="S753" s="236"/>
      <c r="T753" s="237"/>
      <c r="AT753" s="233" t="s">
        <v>171</v>
      </c>
      <c r="AU753" s="233" t="s">
        <v>79</v>
      </c>
      <c r="AV753" s="231" t="s">
        <v>75</v>
      </c>
      <c r="AW753" s="231" t="s">
        <v>34</v>
      </c>
      <c r="AX753" s="231" t="s">
        <v>70</v>
      </c>
      <c r="AY753" s="233" t="s">
        <v>163</v>
      </c>
    </row>
    <row r="754" spans="2:65" s="239" customFormat="1">
      <c r="B754" s="238"/>
      <c r="D754" s="232" t="s">
        <v>171</v>
      </c>
      <c r="E754" s="240" t="s">
        <v>5</v>
      </c>
      <c r="F754" s="241" t="s">
        <v>666</v>
      </c>
      <c r="H754" s="242">
        <v>100.14</v>
      </c>
      <c r="L754" s="238"/>
      <c r="M754" s="337"/>
      <c r="N754" s="338"/>
      <c r="O754" s="338"/>
      <c r="P754" s="338"/>
      <c r="Q754" s="338"/>
      <c r="R754" s="338"/>
      <c r="S754" s="338"/>
      <c r="T754" s="339"/>
      <c r="AT754" s="240" t="s">
        <v>171</v>
      </c>
      <c r="AU754" s="240" t="s">
        <v>79</v>
      </c>
      <c r="AV754" s="239" t="s">
        <v>79</v>
      </c>
      <c r="AW754" s="239" t="s">
        <v>34</v>
      </c>
      <c r="AX754" s="239" t="s">
        <v>70</v>
      </c>
      <c r="AY754" s="240" t="s">
        <v>163</v>
      </c>
    </row>
    <row r="755" spans="2:65" s="341" customFormat="1">
      <c r="B755" s="340"/>
      <c r="D755" s="232" t="s">
        <v>171</v>
      </c>
      <c r="E755" s="342" t="s">
        <v>5</v>
      </c>
      <c r="F755" s="343" t="s">
        <v>194</v>
      </c>
      <c r="H755" s="344">
        <v>131.44999999999999</v>
      </c>
      <c r="L755" s="340"/>
      <c r="M755" s="345"/>
      <c r="N755" s="346"/>
      <c r="O755" s="346"/>
      <c r="P755" s="346"/>
      <c r="Q755" s="346"/>
      <c r="R755" s="346"/>
      <c r="S755" s="346"/>
      <c r="T755" s="347"/>
      <c r="AT755" s="342" t="s">
        <v>171</v>
      </c>
      <c r="AU755" s="342" t="s">
        <v>79</v>
      </c>
      <c r="AV755" s="341" t="s">
        <v>85</v>
      </c>
      <c r="AW755" s="341" t="s">
        <v>34</v>
      </c>
      <c r="AX755" s="341" t="s">
        <v>75</v>
      </c>
      <c r="AY755" s="342" t="s">
        <v>163</v>
      </c>
    </row>
    <row r="756" spans="2:65" s="116" customFormat="1" ht="16.5" customHeight="1">
      <c r="B756" s="117"/>
      <c r="C756" s="217" t="s">
        <v>1284</v>
      </c>
      <c r="D756" s="217" t="s">
        <v>165</v>
      </c>
      <c r="E756" s="218" t="s">
        <v>1285</v>
      </c>
      <c r="F756" s="219" t="s">
        <v>1286</v>
      </c>
      <c r="G756" s="220" t="s">
        <v>168</v>
      </c>
      <c r="H756" s="221">
        <v>131.58000000000001</v>
      </c>
      <c r="I756" s="7"/>
      <c r="J756" s="222">
        <f>ROUND(I756*H756,2)</f>
        <v>0</v>
      </c>
      <c r="K756" s="219" t="s">
        <v>169</v>
      </c>
      <c r="L756" s="117"/>
      <c r="M756" s="223" t="s">
        <v>5</v>
      </c>
      <c r="N756" s="224" t="s">
        <v>41</v>
      </c>
      <c r="O756" s="118"/>
      <c r="P756" s="200">
        <f>O756*H756</f>
        <v>0</v>
      </c>
      <c r="Q756" s="200">
        <v>6.9999999999999999E-4</v>
      </c>
      <c r="R756" s="200">
        <f>Q756*H756</f>
        <v>9.2106000000000007E-2</v>
      </c>
      <c r="S756" s="200">
        <v>0</v>
      </c>
      <c r="T756" s="201">
        <f>S756*H756</f>
        <v>0</v>
      </c>
      <c r="AR756" s="104" t="s">
        <v>244</v>
      </c>
      <c r="AT756" s="104" t="s">
        <v>165</v>
      </c>
      <c r="AU756" s="104" t="s">
        <v>79</v>
      </c>
      <c r="AY756" s="104" t="s">
        <v>163</v>
      </c>
      <c r="BE756" s="202">
        <f>IF(N756="základní",J756,0)</f>
        <v>0</v>
      </c>
      <c r="BF756" s="202">
        <f>IF(N756="snížená",J756,0)</f>
        <v>0</v>
      </c>
      <c r="BG756" s="202">
        <f>IF(N756="zákl. přenesená",J756,0)</f>
        <v>0</v>
      </c>
      <c r="BH756" s="202">
        <f>IF(N756="sníž. přenesená",J756,0)</f>
        <v>0</v>
      </c>
      <c r="BI756" s="202">
        <f>IF(N756="nulová",J756,0)</f>
        <v>0</v>
      </c>
      <c r="BJ756" s="104" t="s">
        <v>75</v>
      </c>
      <c r="BK756" s="202">
        <f>ROUND(I756*H756,2)</f>
        <v>0</v>
      </c>
      <c r="BL756" s="104" t="s">
        <v>244</v>
      </c>
      <c r="BM756" s="104" t="s">
        <v>1287</v>
      </c>
    </row>
    <row r="757" spans="2:65" s="231" customFormat="1">
      <c r="B757" s="230"/>
      <c r="D757" s="232" t="s">
        <v>171</v>
      </c>
      <c r="E757" s="233" t="s">
        <v>5</v>
      </c>
      <c r="F757" s="234" t="s">
        <v>360</v>
      </c>
      <c r="H757" s="233" t="s">
        <v>5</v>
      </c>
      <c r="L757" s="230"/>
      <c r="M757" s="235"/>
      <c r="N757" s="236"/>
      <c r="O757" s="236"/>
      <c r="P757" s="236"/>
      <c r="Q757" s="236"/>
      <c r="R757" s="236"/>
      <c r="S757" s="236"/>
      <c r="T757" s="237"/>
      <c r="AT757" s="233" t="s">
        <v>171</v>
      </c>
      <c r="AU757" s="233" t="s">
        <v>79</v>
      </c>
      <c r="AV757" s="231" t="s">
        <v>75</v>
      </c>
      <c r="AW757" s="231" t="s">
        <v>34</v>
      </c>
      <c r="AX757" s="231" t="s">
        <v>70</v>
      </c>
      <c r="AY757" s="233" t="s">
        <v>163</v>
      </c>
    </row>
    <row r="758" spans="2:65" s="231" customFormat="1">
      <c r="B758" s="230"/>
      <c r="D758" s="232" t="s">
        <v>171</v>
      </c>
      <c r="E758" s="233" t="s">
        <v>5</v>
      </c>
      <c r="F758" s="234" t="s">
        <v>510</v>
      </c>
      <c r="H758" s="233" t="s">
        <v>5</v>
      </c>
      <c r="L758" s="230"/>
      <c r="M758" s="235"/>
      <c r="N758" s="236"/>
      <c r="O758" s="236"/>
      <c r="P758" s="236"/>
      <c r="Q758" s="236"/>
      <c r="R758" s="236"/>
      <c r="S758" s="236"/>
      <c r="T758" s="237"/>
      <c r="AT758" s="233" t="s">
        <v>171</v>
      </c>
      <c r="AU758" s="233" t="s">
        <v>79</v>
      </c>
      <c r="AV758" s="231" t="s">
        <v>75</v>
      </c>
      <c r="AW758" s="231" t="s">
        <v>34</v>
      </c>
      <c r="AX758" s="231" t="s">
        <v>70</v>
      </c>
      <c r="AY758" s="233" t="s">
        <v>163</v>
      </c>
    </row>
    <row r="759" spans="2:65" s="239" customFormat="1">
      <c r="B759" s="238"/>
      <c r="D759" s="232" t="s">
        <v>171</v>
      </c>
      <c r="E759" s="240" t="s">
        <v>5</v>
      </c>
      <c r="F759" s="241" t="s">
        <v>1278</v>
      </c>
      <c r="H759" s="242">
        <v>358.15</v>
      </c>
      <c r="L759" s="238"/>
      <c r="M759" s="337"/>
      <c r="N759" s="338"/>
      <c r="O759" s="338"/>
      <c r="P759" s="338"/>
      <c r="Q759" s="338"/>
      <c r="R759" s="338"/>
      <c r="S759" s="338"/>
      <c r="T759" s="339"/>
      <c r="AT759" s="240" t="s">
        <v>171</v>
      </c>
      <c r="AU759" s="240" t="s">
        <v>79</v>
      </c>
      <c r="AV759" s="239" t="s">
        <v>79</v>
      </c>
      <c r="AW759" s="239" t="s">
        <v>34</v>
      </c>
      <c r="AX759" s="239" t="s">
        <v>70</v>
      </c>
      <c r="AY759" s="240" t="s">
        <v>163</v>
      </c>
    </row>
    <row r="760" spans="2:65" s="239" customFormat="1">
      <c r="B760" s="238"/>
      <c r="D760" s="232" t="s">
        <v>171</v>
      </c>
      <c r="E760" s="240" t="s">
        <v>5</v>
      </c>
      <c r="F760" s="241" t="s">
        <v>1288</v>
      </c>
      <c r="H760" s="242">
        <v>-226.57</v>
      </c>
      <c r="L760" s="238"/>
      <c r="M760" s="337"/>
      <c r="N760" s="338"/>
      <c r="O760" s="338"/>
      <c r="P760" s="338"/>
      <c r="Q760" s="338"/>
      <c r="R760" s="338"/>
      <c r="S760" s="338"/>
      <c r="T760" s="339"/>
      <c r="AT760" s="240" t="s">
        <v>171</v>
      </c>
      <c r="AU760" s="240" t="s">
        <v>79</v>
      </c>
      <c r="AV760" s="239" t="s">
        <v>79</v>
      </c>
      <c r="AW760" s="239" t="s">
        <v>34</v>
      </c>
      <c r="AX760" s="239" t="s">
        <v>70</v>
      </c>
      <c r="AY760" s="240" t="s">
        <v>163</v>
      </c>
    </row>
    <row r="761" spans="2:65" s="341" customFormat="1">
      <c r="B761" s="340"/>
      <c r="D761" s="232" t="s">
        <v>171</v>
      </c>
      <c r="E761" s="342" t="s">
        <v>5</v>
      </c>
      <c r="F761" s="343" t="s">
        <v>194</v>
      </c>
      <c r="H761" s="344">
        <v>131.58000000000001</v>
      </c>
      <c r="L761" s="340"/>
      <c r="M761" s="345"/>
      <c r="N761" s="346"/>
      <c r="O761" s="346"/>
      <c r="P761" s="346"/>
      <c r="Q761" s="346"/>
      <c r="R761" s="346"/>
      <c r="S761" s="346"/>
      <c r="T761" s="347"/>
      <c r="AT761" s="342" t="s">
        <v>171</v>
      </c>
      <c r="AU761" s="342" t="s">
        <v>79</v>
      </c>
      <c r="AV761" s="341" t="s">
        <v>85</v>
      </c>
      <c r="AW761" s="341" t="s">
        <v>34</v>
      </c>
      <c r="AX761" s="341" t="s">
        <v>75</v>
      </c>
      <c r="AY761" s="342" t="s">
        <v>163</v>
      </c>
    </row>
    <row r="762" spans="2:65" s="116" customFormat="1" ht="25.5" customHeight="1">
      <c r="B762" s="117"/>
      <c r="C762" s="191" t="s">
        <v>1289</v>
      </c>
      <c r="D762" s="191" t="s">
        <v>251</v>
      </c>
      <c r="E762" s="192" t="s">
        <v>1290</v>
      </c>
      <c r="F762" s="203" t="s">
        <v>1291</v>
      </c>
      <c r="G762" s="194" t="s">
        <v>168</v>
      </c>
      <c r="H762" s="195">
        <v>80.575000000000003</v>
      </c>
      <c r="I762" s="8"/>
      <c r="J762" s="196">
        <f>ROUND(I762*H762,2)</f>
        <v>0</v>
      </c>
      <c r="K762" s="193" t="s">
        <v>2443</v>
      </c>
      <c r="L762" s="197"/>
      <c r="M762" s="198" t="s">
        <v>5</v>
      </c>
      <c r="N762" s="199" t="s">
        <v>41</v>
      </c>
      <c r="O762" s="118"/>
      <c r="P762" s="200">
        <f>O762*H762</f>
        <v>0</v>
      </c>
      <c r="Q762" s="200">
        <v>2.8300000000000001E-3</v>
      </c>
      <c r="R762" s="200">
        <f>Q762*H762</f>
        <v>0.22802725000000001</v>
      </c>
      <c r="S762" s="200">
        <v>0</v>
      </c>
      <c r="T762" s="201">
        <f>S762*H762</f>
        <v>0</v>
      </c>
      <c r="AR762" s="104" t="s">
        <v>329</v>
      </c>
      <c r="AT762" s="104" t="s">
        <v>251</v>
      </c>
      <c r="AU762" s="104" t="s">
        <v>79</v>
      </c>
      <c r="AY762" s="104" t="s">
        <v>163</v>
      </c>
      <c r="BE762" s="202">
        <f>IF(N762="základní",J762,0)</f>
        <v>0</v>
      </c>
      <c r="BF762" s="202">
        <f>IF(N762="snížená",J762,0)</f>
        <v>0</v>
      </c>
      <c r="BG762" s="202">
        <f>IF(N762="zákl. přenesená",J762,0)</f>
        <v>0</v>
      </c>
      <c r="BH762" s="202">
        <f>IF(N762="sníž. přenesená",J762,0)</f>
        <v>0</v>
      </c>
      <c r="BI762" s="202">
        <f>IF(N762="nulová",J762,0)</f>
        <v>0</v>
      </c>
      <c r="BJ762" s="104" t="s">
        <v>75</v>
      </c>
      <c r="BK762" s="202">
        <f>ROUND(I762*H762,2)</f>
        <v>0</v>
      </c>
      <c r="BL762" s="104" t="s">
        <v>244</v>
      </c>
      <c r="BM762" s="104" t="s">
        <v>1292</v>
      </c>
    </row>
    <row r="763" spans="2:65" s="239" customFormat="1">
      <c r="B763" s="238"/>
      <c r="D763" s="232" t="s">
        <v>171</v>
      </c>
      <c r="E763" s="240" t="s">
        <v>5</v>
      </c>
      <c r="F763" s="241" t="s">
        <v>1293</v>
      </c>
      <c r="H763" s="242">
        <v>73.25</v>
      </c>
      <c r="L763" s="238"/>
      <c r="M763" s="337"/>
      <c r="N763" s="338"/>
      <c r="O763" s="338"/>
      <c r="P763" s="338"/>
      <c r="Q763" s="338"/>
      <c r="R763" s="338"/>
      <c r="S763" s="338"/>
      <c r="T763" s="339"/>
      <c r="AT763" s="240" t="s">
        <v>171</v>
      </c>
      <c r="AU763" s="240" t="s">
        <v>79</v>
      </c>
      <c r="AV763" s="239" t="s">
        <v>79</v>
      </c>
      <c r="AW763" s="239" t="s">
        <v>34</v>
      </c>
      <c r="AX763" s="239" t="s">
        <v>75</v>
      </c>
      <c r="AY763" s="240" t="s">
        <v>163</v>
      </c>
    </row>
    <row r="764" spans="2:65" s="239" customFormat="1">
      <c r="B764" s="238"/>
      <c r="D764" s="232" t="s">
        <v>171</v>
      </c>
      <c r="F764" s="241" t="s">
        <v>1294</v>
      </c>
      <c r="H764" s="242">
        <v>80.575000000000003</v>
      </c>
      <c r="L764" s="238"/>
      <c r="M764" s="337"/>
      <c r="N764" s="338"/>
      <c r="O764" s="338"/>
      <c r="P764" s="338"/>
      <c r="Q764" s="338"/>
      <c r="R764" s="338"/>
      <c r="S764" s="338"/>
      <c r="T764" s="339"/>
      <c r="AT764" s="240" t="s">
        <v>171</v>
      </c>
      <c r="AU764" s="240" t="s">
        <v>79</v>
      </c>
      <c r="AV764" s="239" t="s">
        <v>79</v>
      </c>
      <c r="AW764" s="239" t="s">
        <v>6</v>
      </c>
      <c r="AX764" s="239" t="s">
        <v>75</v>
      </c>
      <c r="AY764" s="240" t="s">
        <v>163</v>
      </c>
    </row>
    <row r="765" spans="2:65" s="116" customFormat="1" ht="25.5" customHeight="1">
      <c r="B765" s="117"/>
      <c r="C765" s="191" t="s">
        <v>1295</v>
      </c>
      <c r="D765" s="191" t="s">
        <v>251</v>
      </c>
      <c r="E765" s="192" t="s">
        <v>1296</v>
      </c>
      <c r="F765" s="203" t="s">
        <v>1297</v>
      </c>
      <c r="G765" s="194" t="s">
        <v>168</v>
      </c>
      <c r="H765" s="195">
        <v>64.162999999999997</v>
      </c>
      <c r="I765" s="8"/>
      <c r="J765" s="196">
        <f>ROUND(I765*H765,2)</f>
        <v>0</v>
      </c>
      <c r="K765" s="193" t="s">
        <v>2443</v>
      </c>
      <c r="L765" s="197"/>
      <c r="M765" s="198" t="s">
        <v>5</v>
      </c>
      <c r="N765" s="199" t="s">
        <v>41</v>
      </c>
      <c r="O765" s="118"/>
      <c r="P765" s="200">
        <f>O765*H765</f>
        <v>0</v>
      </c>
      <c r="Q765" s="200">
        <v>2.8300000000000001E-3</v>
      </c>
      <c r="R765" s="200">
        <f>Q765*H765</f>
        <v>0.18158129000000001</v>
      </c>
      <c r="S765" s="200">
        <v>0</v>
      </c>
      <c r="T765" s="201">
        <f>S765*H765</f>
        <v>0</v>
      </c>
      <c r="AR765" s="104" t="s">
        <v>329</v>
      </c>
      <c r="AT765" s="104" t="s">
        <v>251</v>
      </c>
      <c r="AU765" s="104" t="s">
        <v>79</v>
      </c>
      <c r="AY765" s="104" t="s">
        <v>163</v>
      </c>
      <c r="BE765" s="202">
        <f>IF(N765="základní",J765,0)</f>
        <v>0</v>
      </c>
      <c r="BF765" s="202">
        <f>IF(N765="snížená",J765,0)</f>
        <v>0</v>
      </c>
      <c r="BG765" s="202">
        <f>IF(N765="zákl. přenesená",J765,0)</f>
        <v>0</v>
      </c>
      <c r="BH765" s="202">
        <f>IF(N765="sníž. přenesená",J765,0)</f>
        <v>0</v>
      </c>
      <c r="BI765" s="202">
        <f>IF(N765="nulová",J765,0)</f>
        <v>0</v>
      </c>
      <c r="BJ765" s="104" t="s">
        <v>75</v>
      </c>
      <c r="BK765" s="202">
        <f>ROUND(I765*H765,2)</f>
        <v>0</v>
      </c>
      <c r="BL765" s="104" t="s">
        <v>244</v>
      </c>
      <c r="BM765" s="104" t="s">
        <v>1298</v>
      </c>
    </row>
    <row r="766" spans="2:65" s="231" customFormat="1">
      <c r="B766" s="230"/>
      <c r="D766" s="232" t="s">
        <v>171</v>
      </c>
      <c r="E766" s="233" t="s">
        <v>5</v>
      </c>
      <c r="F766" s="234" t="s">
        <v>343</v>
      </c>
      <c r="H766" s="233" t="s">
        <v>5</v>
      </c>
      <c r="L766" s="230"/>
      <c r="M766" s="235"/>
      <c r="N766" s="236"/>
      <c r="O766" s="236"/>
      <c r="P766" s="236"/>
      <c r="Q766" s="236"/>
      <c r="R766" s="236"/>
      <c r="S766" s="236"/>
      <c r="T766" s="237"/>
      <c r="AT766" s="233" t="s">
        <v>171</v>
      </c>
      <c r="AU766" s="233" t="s">
        <v>79</v>
      </c>
      <c r="AV766" s="231" t="s">
        <v>75</v>
      </c>
      <c r="AW766" s="231" t="s">
        <v>34</v>
      </c>
      <c r="AX766" s="231" t="s">
        <v>70</v>
      </c>
      <c r="AY766" s="233" t="s">
        <v>163</v>
      </c>
    </row>
    <row r="767" spans="2:65" s="239" customFormat="1">
      <c r="B767" s="238"/>
      <c r="D767" s="232" t="s">
        <v>171</v>
      </c>
      <c r="E767" s="240" t="s">
        <v>5</v>
      </c>
      <c r="F767" s="241" t="s">
        <v>964</v>
      </c>
      <c r="H767" s="242">
        <v>58.33</v>
      </c>
      <c r="L767" s="238"/>
      <c r="M767" s="337"/>
      <c r="N767" s="338"/>
      <c r="O767" s="338"/>
      <c r="P767" s="338"/>
      <c r="Q767" s="338"/>
      <c r="R767" s="338"/>
      <c r="S767" s="338"/>
      <c r="T767" s="339"/>
      <c r="AT767" s="240" t="s">
        <v>171</v>
      </c>
      <c r="AU767" s="240" t="s">
        <v>79</v>
      </c>
      <c r="AV767" s="239" t="s">
        <v>79</v>
      </c>
      <c r="AW767" s="239" t="s">
        <v>34</v>
      </c>
      <c r="AX767" s="239" t="s">
        <v>75</v>
      </c>
      <c r="AY767" s="240" t="s">
        <v>163</v>
      </c>
    </row>
    <row r="768" spans="2:65" s="239" customFormat="1">
      <c r="B768" s="238"/>
      <c r="D768" s="232" t="s">
        <v>171</v>
      </c>
      <c r="F768" s="241" t="s">
        <v>1299</v>
      </c>
      <c r="H768" s="242">
        <v>64.162999999999997</v>
      </c>
      <c r="L768" s="238"/>
      <c r="M768" s="337"/>
      <c r="N768" s="338"/>
      <c r="O768" s="338"/>
      <c r="P768" s="338"/>
      <c r="Q768" s="338"/>
      <c r="R768" s="338"/>
      <c r="S768" s="338"/>
      <c r="T768" s="339"/>
      <c r="AT768" s="240" t="s">
        <v>171</v>
      </c>
      <c r="AU768" s="240" t="s">
        <v>79</v>
      </c>
      <c r="AV768" s="239" t="s">
        <v>79</v>
      </c>
      <c r="AW768" s="239" t="s">
        <v>6</v>
      </c>
      <c r="AX768" s="239" t="s">
        <v>75</v>
      </c>
      <c r="AY768" s="240" t="s">
        <v>163</v>
      </c>
    </row>
    <row r="769" spans="2:65" s="116" customFormat="1" ht="16.5" customHeight="1">
      <c r="B769" s="117"/>
      <c r="C769" s="217" t="s">
        <v>1300</v>
      </c>
      <c r="D769" s="217" t="s">
        <v>165</v>
      </c>
      <c r="E769" s="218" t="s">
        <v>1301</v>
      </c>
      <c r="F769" s="219" t="s">
        <v>1302</v>
      </c>
      <c r="G769" s="220" t="s">
        <v>372</v>
      </c>
      <c r="H769" s="221">
        <v>232.798</v>
      </c>
      <c r="I769" s="7"/>
      <c r="J769" s="222">
        <f>ROUND(I769*H769,2)</f>
        <v>0</v>
      </c>
      <c r="K769" s="219" t="s">
        <v>169</v>
      </c>
      <c r="L769" s="117"/>
      <c r="M769" s="223" t="s">
        <v>5</v>
      </c>
      <c r="N769" s="224" t="s">
        <v>41</v>
      </c>
      <c r="O769" s="118"/>
      <c r="P769" s="200">
        <f>O769*H769</f>
        <v>0</v>
      </c>
      <c r="Q769" s="200">
        <v>0</v>
      </c>
      <c r="R769" s="200">
        <f>Q769*H769</f>
        <v>0</v>
      </c>
      <c r="S769" s="200">
        <v>0</v>
      </c>
      <c r="T769" s="201">
        <f>S769*H769</f>
        <v>0</v>
      </c>
      <c r="AR769" s="104" t="s">
        <v>244</v>
      </c>
      <c r="AT769" s="104" t="s">
        <v>165</v>
      </c>
      <c r="AU769" s="104" t="s">
        <v>79</v>
      </c>
      <c r="AY769" s="104" t="s">
        <v>163</v>
      </c>
      <c r="BE769" s="202">
        <f>IF(N769="základní",J769,0)</f>
        <v>0</v>
      </c>
      <c r="BF769" s="202">
        <f>IF(N769="snížená",J769,0)</f>
        <v>0</v>
      </c>
      <c r="BG769" s="202">
        <f>IF(N769="zákl. přenesená",J769,0)</f>
        <v>0</v>
      </c>
      <c r="BH769" s="202">
        <f>IF(N769="sníž. přenesená",J769,0)</f>
        <v>0</v>
      </c>
      <c r="BI769" s="202">
        <f>IF(N769="nulová",J769,0)</f>
        <v>0</v>
      </c>
      <c r="BJ769" s="104" t="s">
        <v>75</v>
      </c>
      <c r="BK769" s="202">
        <f>ROUND(I769*H769,2)</f>
        <v>0</v>
      </c>
      <c r="BL769" s="104" t="s">
        <v>244</v>
      </c>
      <c r="BM769" s="104" t="s">
        <v>1303</v>
      </c>
    </row>
    <row r="770" spans="2:65" s="239" customFormat="1">
      <c r="B770" s="238"/>
      <c r="D770" s="232" t="s">
        <v>171</v>
      </c>
      <c r="E770" s="240" t="s">
        <v>5</v>
      </c>
      <c r="F770" s="241" t="s">
        <v>1304</v>
      </c>
      <c r="H770" s="242">
        <v>232.798</v>
      </c>
      <c r="L770" s="238"/>
      <c r="M770" s="337"/>
      <c r="N770" s="338"/>
      <c r="O770" s="338"/>
      <c r="P770" s="338"/>
      <c r="Q770" s="338"/>
      <c r="R770" s="338"/>
      <c r="S770" s="338"/>
      <c r="T770" s="339"/>
      <c r="AT770" s="240" t="s">
        <v>171</v>
      </c>
      <c r="AU770" s="240" t="s">
        <v>79</v>
      </c>
      <c r="AV770" s="239" t="s">
        <v>79</v>
      </c>
      <c r="AW770" s="239" t="s">
        <v>34</v>
      </c>
      <c r="AX770" s="239" t="s">
        <v>75</v>
      </c>
      <c r="AY770" s="240" t="s">
        <v>163</v>
      </c>
    </row>
    <row r="771" spans="2:65" s="116" customFormat="1" ht="16.5" customHeight="1">
      <c r="B771" s="117"/>
      <c r="C771" s="217" t="s">
        <v>1305</v>
      </c>
      <c r="D771" s="217" t="s">
        <v>165</v>
      </c>
      <c r="E771" s="218" t="s">
        <v>1306</v>
      </c>
      <c r="F771" s="219" t="s">
        <v>1307</v>
      </c>
      <c r="G771" s="220" t="s">
        <v>168</v>
      </c>
      <c r="H771" s="221">
        <v>226.57</v>
      </c>
      <c r="I771" s="7"/>
      <c r="J771" s="222">
        <f>ROUND(I771*H771,2)</f>
        <v>0</v>
      </c>
      <c r="K771" s="219" t="s">
        <v>169</v>
      </c>
      <c r="L771" s="117"/>
      <c r="M771" s="223" t="s">
        <v>5</v>
      </c>
      <c r="N771" s="224" t="s">
        <v>41</v>
      </c>
      <c r="O771" s="118"/>
      <c r="P771" s="200">
        <f>O771*H771</f>
        <v>0</v>
      </c>
      <c r="Q771" s="200">
        <v>4.0000000000000002E-4</v>
      </c>
      <c r="R771" s="200">
        <f>Q771*H771</f>
        <v>9.0628E-2</v>
      </c>
      <c r="S771" s="200">
        <v>0</v>
      </c>
      <c r="T771" s="201">
        <f>S771*H771</f>
        <v>0</v>
      </c>
      <c r="AR771" s="104" t="s">
        <v>244</v>
      </c>
      <c r="AT771" s="104" t="s">
        <v>165</v>
      </c>
      <c r="AU771" s="104" t="s">
        <v>79</v>
      </c>
      <c r="AY771" s="104" t="s">
        <v>163</v>
      </c>
      <c r="BE771" s="202">
        <f>IF(N771="základní",J771,0)</f>
        <v>0</v>
      </c>
      <c r="BF771" s="202">
        <f>IF(N771="snížená",J771,0)</f>
        <v>0</v>
      </c>
      <c r="BG771" s="202">
        <f>IF(N771="zákl. přenesená",J771,0)</f>
        <v>0</v>
      </c>
      <c r="BH771" s="202">
        <f>IF(N771="sníž. přenesená",J771,0)</f>
        <v>0</v>
      </c>
      <c r="BI771" s="202">
        <f>IF(N771="nulová",J771,0)</f>
        <v>0</v>
      </c>
      <c r="BJ771" s="104" t="s">
        <v>75</v>
      </c>
      <c r="BK771" s="202">
        <f>ROUND(I771*H771,2)</f>
        <v>0</v>
      </c>
      <c r="BL771" s="104" t="s">
        <v>244</v>
      </c>
      <c r="BM771" s="104" t="s">
        <v>1308</v>
      </c>
    </row>
    <row r="772" spans="2:65" s="231" customFormat="1">
      <c r="B772" s="230"/>
      <c r="D772" s="232" t="s">
        <v>171</v>
      </c>
      <c r="E772" s="233" t="s">
        <v>5</v>
      </c>
      <c r="F772" s="234" t="s">
        <v>343</v>
      </c>
      <c r="H772" s="233" t="s">
        <v>5</v>
      </c>
      <c r="L772" s="230"/>
      <c r="M772" s="235"/>
      <c r="N772" s="236"/>
      <c r="O772" s="236"/>
      <c r="P772" s="236"/>
      <c r="Q772" s="236"/>
      <c r="R772" s="236"/>
      <c r="S772" s="236"/>
      <c r="T772" s="237"/>
      <c r="AT772" s="233" t="s">
        <v>171</v>
      </c>
      <c r="AU772" s="233" t="s">
        <v>79</v>
      </c>
      <c r="AV772" s="231" t="s">
        <v>75</v>
      </c>
      <c r="AW772" s="231" t="s">
        <v>34</v>
      </c>
      <c r="AX772" s="231" t="s">
        <v>70</v>
      </c>
      <c r="AY772" s="233" t="s">
        <v>163</v>
      </c>
    </row>
    <row r="773" spans="2:65" s="231" customFormat="1">
      <c r="B773" s="230"/>
      <c r="D773" s="232" t="s">
        <v>171</v>
      </c>
      <c r="E773" s="233" t="s">
        <v>5</v>
      </c>
      <c r="F773" s="234" t="s">
        <v>1309</v>
      </c>
      <c r="H773" s="233" t="s">
        <v>5</v>
      </c>
      <c r="L773" s="230"/>
      <c r="M773" s="235"/>
      <c r="N773" s="236"/>
      <c r="O773" s="236"/>
      <c r="P773" s="236"/>
      <c r="Q773" s="236"/>
      <c r="R773" s="236"/>
      <c r="S773" s="236"/>
      <c r="T773" s="237"/>
      <c r="AT773" s="233" t="s">
        <v>171</v>
      </c>
      <c r="AU773" s="233" t="s">
        <v>79</v>
      </c>
      <c r="AV773" s="231" t="s">
        <v>75</v>
      </c>
      <c r="AW773" s="231" t="s">
        <v>34</v>
      </c>
      <c r="AX773" s="231" t="s">
        <v>70</v>
      </c>
      <c r="AY773" s="233" t="s">
        <v>163</v>
      </c>
    </row>
    <row r="774" spans="2:65" s="239" customFormat="1">
      <c r="B774" s="238"/>
      <c r="D774" s="232" t="s">
        <v>171</v>
      </c>
      <c r="E774" s="240" t="s">
        <v>5</v>
      </c>
      <c r="F774" s="241" t="s">
        <v>1310</v>
      </c>
      <c r="H774" s="242">
        <v>226.57</v>
      </c>
      <c r="L774" s="238"/>
      <c r="M774" s="337"/>
      <c r="N774" s="338"/>
      <c r="O774" s="338"/>
      <c r="P774" s="338"/>
      <c r="Q774" s="338"/>
      <c r="R774" s="338"/>
      <c r="S774" s="338"/>
      <c r="T774" s="339"/>
      <c r="AT774" s="240" t="s">
        <v>171</v>
      </c>
      <c r="AU774" s="240" t="s">
        <v>79</v>
      </c>
      <c r="AV774" s="239" t="s">
        <v>79</v>
      </c>
      <c r="AW774" s="239" t="s">
        <v>34</v>
      </c>
      <c r="AX774" s="239" t="s">
        <v>75</v>
      </c>
      <c r="AY774" s="240" t="s">
        <v>163</v>
      </c>
    </row>
    <row r="775" spans="2:65" s="116" customFormat="1" ht="16.5" customHeight="1">
      <c r="B775" s="117"/>
      <c r="C775" s="191" t="s">
        <v>1311</v>
      </c>
      <c r="D775" s="191" t="s">
        <v>251</v>
      </c>
      <c r="E775" s="192" t="s">
        <v>1312</v>
      </c>
      <c r="F775" s="203" t="s">
        <v>1313</v>
      </c>
      <c r="G775" s="194" t="s">
        <v>168</v>
      </c>
      <c r="H775" s="195">
        <v>249.227</v>
      </c>
      <c r="I775" s="8"/>
      <c r="J775" s="196">
        <f>ROUND(I775*H775,2)</f>
        <v>0</v>
      </c>
      <c r="K775" s="203" t="s">
        <v>169</v>
      </c>
      <c r="L775" s="197"/>
      <c r="M775" s="198" t="s">
        <v>5</v>
      </c>
      <c r="N775" s="199" t="s">
        <v>41</v>
      </c>
      <c r="O775" s="118"/>
      <c r="P775" s="200">
        <f>O775*H775</f>
        <v>0</v>
      </c>
      <c r="Q775" s="200">
        <v>3.3999999999999998E-3</v>
      </c>
      <c r="R775" s="200">
        <f>Q775*H775</f>
        <v>0.84737180000000001</v>
      </c>
      <c r="S775" s="200">
        <v>0</v>
      </c>
      <c r="T775" s="201">
        <f>S775*H775</f>
        <v>0</v>
      </c>
      <c r="AR775" s="104" t="s">
        <v>329</v>
      </c>
      <c r="AT775" s="104" t="s">
        <v>251</v>
      </c>
      <c r="AU775" s="104" t="s">
        <v>79</v>
      </c>
      <c r="AY775" s="104" t="s">
        <v>163</v>
      </c>
      <c r="BE775" s="202">
        <f>IF(N775="základní",J775,0)</f>
        <v>0</v>
      </c>
      <c r="BF775" s="202">
        <f>IF(N775="snížená",J775,0)</f>
        <v>0</v>
      </c>
      <c r="BG775" s="202">
        <f>IF(N775="zákl. přenesená",J775,0)</f>
        <v>0</v>
      </c>
      <c r="BH775" s="202">
        <f>IF(N775="sníž. přenesená",J775,0)</f>
        <v>0</v>
      </c>
      <c r="BI775" s="202">
        <f>IF(N775="nulová",J775,0)</f>
        <v>0</v>
      </c>
      <c r="BJ775" s="104" t="s">
        <v>75</v>
      </c>
      <c r="BK775" s="202">
        <f>ROUND(I775*H775,2)</f>
        <v>0</v>
      </c>
      <c r="BL775" s="104" t="s">
        <v>244</v>
      </c>
      <c r="BM775" s="104" t="s">
        <v>1314</v>
      </c>
    </row>
    <row r="776" spans="2:65" s="239" customFormat="1">
      <c r="B776" s="238"/>
      <c r="D776" s="232" t="s">
        <v>171</v>
      </c>
      <c r="F776" s="241" t="s">
        <v>1315</v>
      </c>
      <c r="H776" s="242">
        <v>249.227</v>
      </c>
      <c r="L776" s="238"/>
      <c r="M776" s="337"/>
      <c r="N776" s="338"/>
      <c r="O776" s="338"/>
      <c r="P776" s="338"/>
      <c r="Q776" s="338"/>
      <c r="R776" s="338"/>
      <c r="S776" s="338"/>
      <c r="T776" s="339"/>
      <c r="AT776" s="240" t="s">
        <v>171</v>
      </c>
      <c r="AU776" s="240" t="s">
        <v>79</v>
      </c>
      <c r="AV776" s="239" t="s">
        <v>79</v>
      </c>
      <c r="AW776" s="239" t="s">
        <v>6</v>
      </c>
      <c r="AX776" s="239" t="s">
        <v>75</v>
      </c>
      <c r="AY776" s="240" t="s">
        <v>163</v>
      </c>
    </row>
    <row r="777" spans="2:65" s="116" customFormat="1" ht="16.5" customHeight="1">
      <c r="B777" s="117"/>
      <c r="C777" s="217" t="s">
        <v>1316</v>
      </c>
      <c r="D777" s="217" t="s">
        <v>165</v>
      </c>
      <c r="E777" s="218" t="s">
        <v>1317</v>
      </c>
      <c r="F777" s="219" t="s">
        <v>1318</v>
      </c>
      <c r="G777" s="220" t="s">
        <v>372</v>
      </c>
      <c r="H777" s="221">
        <v>102.26</v>
      </c>
      <c r="I777" s="7"/>
      <c r="J777" s="222">
        <f>ROUND(I777*H777,2)</f>
        <v>0</v>
      </c>
      <c r="K777" s="219" t="s">
        <v>169</v>
      </c>
      <c r="L777" s="117"/>
      <c r="M777" s="223" t="s">
        <v>5</v>
      </c>
      <c r="N777" s="224" t="s">
        <v>41</v>
      </c>
      <c r="O777" s="118"/>
      <c r="P777" s="200">
        <f>O777*H777</f>
        <v>0</v>
      </c>
      <c r="Q777" s="200">
        <v>0</v>
      </c>
      <c r="R777" s="200">
        <f>Q777*H777</f>
        <v>0</v>
      </c>
      <c r="S777" s="200">
        <v>2.9999999999999997E-4</v>
      </c>
      <c r="T777" s="201">
        <f>S777*H777</f>
        <v>3.0678E-2</v>
      </c>
      <c r="AR777" s="104" t="s">
        <v>244</v>
      </c>
      <c r="AT777" s="104" t="s">
        <v>165</v>
      </c>
      <c r="AU777" s="104" t="s">
        <v>79</v>
      </c>
      <c r="AY777" s="104" t="s">
        <v>163</v>
      </c>
      <c r="BE777" s="202">
        <f>IF(N777="základní",J777,0)</f>
        <v>0</v>
      </c>
      <c r="BF777" s="202">
        <f>IF(N777="snížená",J777,0)</f>
        <v>0</v>
      </c>
      <c r="BG777" s="202">
        <f>IF(N777="zákl. přenesená",J777,0)</f>
        <v>0</v>
      </c>
      <c r="BH777" s="202">
        <f>IF(N777="sníž. přenesená",J777,0)</f>
        <v>0</v>
      </c>
      <c r="BI777" s="202">
        <f>IF(N777="nulová",J777,0)</f>
        <v>0</v>
      </c>
      <c r="BJ777" s="104" t="s">
        <v>75</v>
      </c>
      <c r="BK777" s="202">
        <f>ROUND(I777*H777,2)</f>
        <v>0</v>
      </c>
      <c r="BL777" s="104" t="s">
        <v>244</v>
      </c>
      <c r="BM777" s="104" t="s">
        <v>1319</v>
      </c>
    </row>
    <row r="778" spans="2:65" s="231" customFormat="1">
      <c r="B778" s="230"/>
      <c r="D778" s="232" t="s">
        <v>171</v>
      </c>
      <c r="E778" s="233" t="s">
        <v>5</v>
      </c>
      <c r="F778" s="234" t="s">
        <v>239</v>
      </c>
      <c r="H778" s="233" t="s">
        <v>5</v>
      </c>
      <c r="L778" s="230"/>
      <c r="M778" s="235"/>
      <c r="N778" s="236"/>
      <c r="O778" s="236"/>
      <c r="P778" s="236"/>
      <c r="Q778" s="236"/>
      <c r="R778" s="236"/>
      <c r="S778" s="236"/>
      <c r="T778" s="237"/>
      <c r="AT778" s="233" t="s">
        <v>171</v>
      </c>
      <c r="AU778" s="233" t="s">
        <v>79</v>
      </c>
      <c r="AV778" s="231" t="s">
        <v>75</v>
      </c>
      <c r="AW778" s="231" t="s">
        <v>34</v>
      </c>
      <c r="AX778" s="231" t="s">
        <v>70</v>
      </c>
      <c r="AY778" s="233" t="s">
        <v>163</v>
      </c>
    </row>
    <row r="779" spans="2:65" s="239" customFormat="1">
      <c r="B779" s="238"/>
      <c r="D779" s="232" t="s">
        <v>171</v>
      </c>
      <c r="E779" s="240" t="s">
        <v>5</v>
      </c>
      <c r="F779" s="241" t="s">
        <v>1320</v>
      </c>
      <c r="H779" s="242">
        <v>62.04</v>
      </c>
      <c r="L779" s="238"/>
      <c r="M779" s="337"/>
      <c r="N779" s="338"/>
      <c r="O779" s="338"/>
      <c r="P779" s="338"/>
      <c r="Q779" s="338"/>
      <c r="R779" s="338"/>
      <c r="S779" s="338"/>
      <c r="T779" s="339"/>
      <c r="AT779" s="240" t="s">
        <v>171</v>
      </c>
      <c r="AU779" s="240" t="s">
        <v>79</v>
      </c>
      <c r="AV779" s="239" t="s">
        <v>79</v>
      </c>
      <c r="AW779" s="239" t="s">
        <v>34</v>
      </c>
      <c r="AX779" s="239" t="s">
        <v>70</v>
      </c>
      <c r="AY779" s="240" t="s">
        <v>163</v>
      </c>
    </row>
    <row r="780" spans="2:65" s="239" customFormat="1">
      <c r="B780" s="238"/>
      <c r="D780" s="232" t="s">
        <v>171</v>
      </c>
      <c r="E780" s="240" t="s">
        <v>5</v>
      </c>
      <c r="F780" s="241" t="s">
        <v>1321</v>
      </c>
      <c r="H780" s="242">
        <v>40.22</v>
      </c>
      <c r="L780" s="238"/>
      <c r="M780" s="337"/>
      <c r="N780" s="338"/>
      <c r="O780" s="338"/>
      <c r="P780" s="338"/>
      <c r="Q780" s="338"/>
      <c r="R780" s="338"/>
      <c r="S780" s="338"/>
      <c r="T780" s="339"/>
      <c r="AT780" s="240" t="s">
        <v>171</v>
      </c>
      <c r="AU780" s="240" t="s">
        <v>79</v>
      </c>
      <c r="AV780" s="239" t="s">
        <v>79</v>
      </c>
      <c r="AW780" s="239" t="s">
        <v>34</v>
      </c>
      <c r="AX780" s="239" t="s">
        <v>70</v>
      </c>
      <c r="AY780" s="240" t="s">
        <v>163</v>
      </c>
    </row>
    <row r="781" spans="2:65" s="341" customFormat="1">
      <c r="B781" s="340"/>
      <c r="D781" s="232" t="s">
        <v>171</v>
      </c>
      <c r="E781" s="342" t="s">
        <v>5</v>
      </c>
      <c r="F781" s="343" t="s">
        <v>194</v>
      </c>
      <c r="H781" s="344">
        <v>102.26</v>
      </c>
      <c r="L781" s="340"/>
      <c r="M781" s="345"/>
      <c r="N781" s="346"/>
      <c r="O781" s="346"/>
      <c r="P781" s="346"/>
      <c r="Q781" s="346"/>
      <c r="R781" s="346"/>
      <c r="S781" s="346"/>
      <c r="T781" s="347"/>
      <c r="AT781" s="342" t="s">
        <v>171</v>
      </c>
      <c r="AU781" s="342" t="s">
        <v>79</v>
      </c>
      <c r="AV781" s="341" t="s">
        <v>85</v>
      </c>
      <c r="AW781" s="341" t="s">
        <v>34</v>
      </c>
      <c r="AX781" s="341" t="s">
        <v>75</v>
      </c>
      <c r="AY781" s="342" t="s">
        <v>163</v>
      </c>
    </row>
    <row r="782" spans="2:65" s="116" customFormat="1" ht="16.5" customHeight="1">
      <c r="B782" s="117"/>
      <c r="C782" s="217" t="s">
        <v>1322</v>
      </c>
      <c r="D782" s="217" t="s">
        <v>165</v>
      </c>
      <c r="E782" s="218" t="s">
        <v>1323</v>
      </c>
      <c r="F782" s="219" t="s">
        <v>1324</v>
      </c>
      <c r="G782" s="220" t="s">
        <v>372</v>
      </c>
      <c r="H782" s="221">
        <v>260.53100000000001</v>
      </c>
      <c r="I782" s="7"/>
      <c r="J782" s="222">
        <f>ROUND(I782*H782,2)</f>
        <v>0</v>
      </c>
      <c r="K782" s="219" t="s">
        <v>2443</v>
      </c>
      <c r="L782" s="117"/>
      <c r="M782" s="223" t="s">
        <v>5</v>
      </c>
      <c r="N782" s="224" t="s">
        <v>41</v>
      </c>
      <c r="O782" s="118"/>
      <c r="P782" s="200">
        <f>O782*H782</f>
        <v>0</v>
      </c>
      <c r="Q782" s="200">
        <v>3.0000000000000001E-5</v>
      </c>
      <c r="R782" s="200">
        <f>Q782*H782</f>
        <v>7.8159300000000004E-3</v>
      </c>
      <c r="S782" s="200">
        <v>0</v>
      </c>
      <c r="T782" s="201">
        <f>S782*H782</f>
        <v>0</v>
      </c>
      <c r="AR782" s="104" t="s">
        <v>244</v>
      </c>
      <c r="AT782" s="104" t="s">
        <v>165</v>
      </c>
      <c r="AU782" s="104" t="s">
        <v>79</v>
      </c>
      <c r="AY782" s="104" t="s">
        <v>163</v>
      </c>
      <c r="BE782" s="202">
        <f>IF(N782="základní",J782,0)</f>
        <v>0</v>
      </c>
      <c r="BF782" s="202">
        <f>IF(N782="snížená",J782,0)</f>
        <v>0</v>
      </c>
      <c r="BG782" s="202">
        <f>IF(N782="zákl. přenesená",J782,0)</f>
        <v>0</v>
      </c>
      <c r="BH782" s="202">
        <f>IF(N782="sníž. přenesená",J782,0)</f>
        <v>0</v>
      </c>
      <c r="BI782" s="202">
        <f>IF(N782="nulová",J782,0)</f>
        <v>0</v>
      </c>
      <c r="BJ782" s="104" t="s">
        <v>75</v>
      </c>
      <c r="BK782" s="202">
        <f>ROUND(I782*H782,2)</f>
        <v>0</v>
      </c>
      <c r="BL782" s="104" t="s">
        <v>244</v>
      </c>
      <c r="BM782" s="104" t="s">
        <v>1325</v>
      </c>
    </row>
    <row r="783" spans="2:65" s="231" customFormat="1">
      <c r="B783" s="230"/>
      <c r="D783" s="232" t="s">
        <v>171</v>
      </c>
      <c r="E783" s="233" t="s">
        <v>5</v>
      </c>
      <c r="F783" s="234" t="s">
        <v>343</v>
      </c>
      <c r="H783" s="233" t="s">
        <v>5</v>
      </c>
      <c r="L783" s="230"/>
      <c r="M783" s="235"/>
      <c r="N783" s="236"/>
      <c r="O783" s="236"/>
      <c r="P783" s="236"/>
      <c r="Q783" s="236"/>
      <c r="R783" s="236"/>
      <c r="S783" s="236"/>
      <c r="T783" s="237"/>
      <c r="AT783" s="233" t="s">
        <v>171</v>
      </c>
      <c r="AU783" s="233" t="s">
        <v>79</v>
      </c>
      <c r="AV783" s="231" t="s">
        <v>75</v>
      </c>
      <c r="AW783" s="231" t="s">
        <v>34</v>
      </c>
      <c r="AX783" s="231" t="s">
        <v>70</v>
      </c>
      <c r="AY783" s="233" t="s">
        <v>163</v>
      </c>
    </row>
    <row r="784" spans="2:65" s="231" customFormat="1">
      <c r="B784" s="230"/>
      <c r="D784" s="232" t="s">
        <v>171</v>
      </c>
      <c r="E784" s="233" t="s">
        <v>5</v>
      </c>
      <c r="F784" s="234" t="s">
        <v>1326</v>
      </c>
      <c r="H784" s="233" t="s">
        <v>5</v>
      </c>
      <c r="L784" s="230"/>
      <c r="M784" s="235"/>
      <c r="N784" s="236"/>
      <c r="O784" s="236"/>
      <c r="P784" s="236"/>
      <c r="Q784" s="236"/>
      <c r="R784" s="236"/>
      <c r="S784" s="236"/>
      <c r="T784" s="237"/>
      <c r="AT784" s="233" t="s">
        <v>171</v>
      </c>
      <c r="AU784" s="233" t="s">
        <v>79</v>
      </c>
      <c r="AV784" s="231" t="s">
        <v>75</v>
      </c>
      <c r="AW784" s="231" t="s">
        <v>34</v>
      </c>
      <c r="AX784" s="231" t="s">
        <v>70</v>
      </c>
      <c r="AY784" s="233" t="s">
        <v>163</v>
      </c>
    </row>
    <row r="785" spans="2:51" s="239" customFormat="1">
      <c r="B785" s="238"/>
      <c r="D785" s="232" t="s">
        <v>171</v>
      </c>
      <c r="E785" s="240" t="s">
        <v>5</v>
      </c>
      <c r="F785" s="241" t="s">
        <v>1327</v>
      </c>
      <c r="H785" s="242">
        <v>15.38</v>
      </c>
      <c r="L785" s="238"/>
      <c r="M785" s="337"/>
      <c r="N785" s="338"/>
      <c r="O785" s="338"/>
      <c r="P785" s="338"/>
      <c r="Q785" s="338"/>
      <c r="R785" s="338"/>
      <c r="S785" s="338"/>
      <c r="T785" s="339"/>
      <c r="AT785" s="240" t="s">
        <v>171</v>
      </c>
      <c r="AU785" s="240" t="s">
        <v>79</v>
      </c>
      <c r="AV785" s="239" t="s">
        <v>79</v>
      </c>
      <c r="AW785" s="239" t="s">
        <v>34</v>
      </c>
      <c r="AX785" s="239" t="s">
        <v>70</v>
      </c>
      <c r="AY785" s="240" t="s">
        <v>163</v>
      </c>
    </row>
    <row r="786" spans="2:51" s="239" customFormat="1">
      <c r="B786" s="238"/>
      <c r="D786" s="232" t="s">
        <v>171</v>
      </c>
      <c r="E786" s="240" t="s">
        <v>5</v>
      </c>
      <c r="F786" s="241" t="s">
        <v>1328</v>
      </c>
      <c r="H786" s="242">
        <v>10.3</v>
      </c>
      <c r="L786" s="238"/>
      <c r="M786" s="337"/>
      <c r="N786" s="338"/>
      <c r="O786" s="338"/>
      <c r="P786" s="338"/>
      <c r="Q786" s="338"/>
      <c r="R786" s="338"/>
      <c r="S786" s="338"/>
      <c r="T786" s="339"/>
      <c r="AT786" s="240" t="s">
        <v>171</v>
      </c>
      <c r="AU786" s="240" t="s">
        <v>79</v>
      </c>
      <c r="AV786" s="239" t="s">
        <v>79</v>
      </c>
      <c r="AW786" s="239" t="s">
        <v>34</v>
      </c>
      <c r="AX786" s="239" t="s">
        <v>70</v>
      </c>
      <c r="AY786" s="240" t="s">
        <v>163</v>
      </c>
    </row>
    <row r="787" spans="2:51" s="239" customFormat="1">
      <c r="B787" s="238"/>
      <c r="D787" s="232" t="s">
        <v>171</v>
      </c>
      <c r="E787" s="240" t="s">
        <v>5</v>
      </c>
      <c r="F787" s="241" t="s">
        <v>1329</v>
      </c>
      <c r="H787" s="242">
        <v>10.84</v>
      </c>
      <c r="L787" s="238"/>
      <c r="M787" s="337"/>
      <c r="N787" s="338"/>
      <c r="O787" s="338"/>
      <c r="P787" s="338"/>
      <c r="Q787" s="338"/>
      <c r="R787" s="338"/>
      <c r="S787" s="338"/>
      <c r="T787" s="339"/>
      <c r="AT787" s="240" t="s">
        <v>171</v>
      </c>
      <c r="AU787" s="240" t="s">
        <v>79</v>
      </c>
      <c r="AV787" s="239" t="s">
        <v>79</v>
      </c>
      <c r="AW787" s="239" t="s">
        <v>34</v>
      </c>
      <c r="AX787" s="239" t="s">
        <v>70</v>
      </c>
      <c r="AY787" s="240" t="s">
        <v>163</v>
      </c>
    </row>
    <row r="788" spans="2:51" s="239" customFormat="1">
      <c r="B788" s="238"/>
      <c r="D788" s="232" t="s">
        <v>171</v>
      </c>
      <c r="E788" s="240" t="s">
        <v>5</v>
      </c>
      <c r="F788" s="241" t="s">
        <v>1330</v>
      </c>
      <c r="H788" s="242">
        <v>10.182</v>
      </c>
      <c r="L788" s="238"/>
      <c r="M788" s="337"/>
      <c r="N788" s="338"/>
      <c r="O788" s="338"/>
      <c r="P788" s="338"/>
      <c r="Q788" s="338"/>
      <c r="R788" s="338"/>
      <c r="S788" s="338"/>
      <c r="T788" s="339"/>
      <c r="AT788" s="240" t="s">
        <v>171</v>
      </c>
      <c r="AU788" s="240" t="s">
        <v>79</v>
      </c>
      <c r="AV788" s="239" t="s">
        <v>79</v>
      </c>
      <c r="AW788" s="239" t="s">
        <v>34</v>
      </c>
      <c r="AX788" s="239" t="s">
        <v>70</v>
      </c>
      <c r="AY788" s="240" t="s">
        <v>163</v>
      </c>
    </row>
    <row r="789" spans="2:51" s="239" customFormat="1">
      <c r="B789" s="238"/>
      <c r="D789" s="232" t="s">
        <v>171</v>
      </c>
      <c r="E789" s="240" t="s">
        <v>5</v>
      </c>
      <c r="F789" s="241" t="s">
        <v>1331</v>
      </c>
      <c r="H789" s="242">
        <v>34.18</v>
      </c>
      <c r="L789" s="238"/>
      <c r="M789" s="337"/>
      <c r="N789" s="338"/>
      <c r="O789" s="338"/>
      <c r="P789" s="338"/>
      <c r="Q789" s="338"/>
      <c r="R789" s="338"/>
      <c r="S789" s="338"/>
      <c r="T789" s="339"/>
      <c r="AT789" s="240" t="s">
        <v>171</v>
      </c>
      <c r="AU789" s="240" t="s">
        <v>79</v>
      </c>
      <c r="AV789" s="239" t="s">
        <v>79</v>
      </c>
      <c r="AW789" s="239" t="s">
        <v>34</v>
      </c>
      <c r="AX789" s="239" t="s">
        <v>70</v>
      </c>
      <c r="AY789" s="240" t="s">
        <v>163</v>
      </c>
    </row>
    <row r="790" spans="2:51" s="239" customFormat="1">
      <c r="B790" s="238"/>
      <c r="D790" s="232" t="s">
        <v>171</v>
      </c>
      <c r="E790" s="240" t="s">
        <v>5</v>
      </c>
      <c r="F790" s="241" t="s">
        <v>1332</v>
      </c>
      <c r="H790" s="242">
        <v>11.871</v>
      </c>
      <c r="L790" s="238"/>
      <c r="M790" s="337"/>
      <c r="N790" s="338"/>
      <c r="O790" s="338"/>
      <c r="P790" s="338"/>
      <c r="Q790" s="338"/>
      <c r="R790" s="338"/>
      <c r="S790" s="338"/>
      <c r="T790" s="339"/>
      <c r="AT790" s="240" t="s">
        <v>171</v>
      </c>
      <c r="AU790" s="240" t="s">
        <v>79</v>
      </c>
      <c r="AV790" s="239" t="s">
        <v>79</v>
      </c>
      <c r="AW790" s="239" t="s">
        <v>34</v>
      </c>
      <c r="AX790" s="239" t="s">
        <v>70</v>
      </c>
      <c r="AY790" s="240" t="s">
        <v>163</v>
      </c>
    </row>
    <row r="791" spans="2:51" s="239" customFormat="1">
      <c r="B791" s="238"/>
      <c r="D791" s="232" t="s">
        <v>171</v>
      </c>
      <c r="E791" s="240" t="s">
        <v>5</v>
      </c>
      <c r="F791" s="241" t="s">
        <v>1333</v>
      </c>
      <c r="H791" s="242">
        <v>8</v>
      </c>
      <c r="L791" s="238"/>
      <c r="M791" s="337"/>
      <c r="N791" s="338"/>
      <c r="O791" s="338"/>
      <c r="P791" s="338"/>
      <c r="Q791" s="338"/>
      <c r="R791" s="338"/>
      <c r="S791" s="338"/>
      <c r="T791" s="339"/>
      <c r="AT791" s="240" t="s">
        <v>171</v>
      </c>
      <c r="AU791" s="240" t="s">
        <v>79</v>
      </c>
      <c r="AV791" s="239" t="s">
        <v>79</v>
      </c>
      <c r="AW791" s="239" t="s">
        <v>34</v>
      </c>
      <c r="AX791" s="239" t="s">
        <v>70</v>
      </c>
      <c r="AY791" s="240" t="s">
        <v>163</v>
      </c>
    </row>
    <row r="792" spans="2:51" s="239" customFormat="1">
      <c r="B792" s="238"/>
      <c r="D792" s="232" t="s">
        <v>171</v>
      </c>
      <c r="E792" s="240" t="s">
        <v>5</v>
      </c>
      <c r="F792" s="241" t="s">
        <v>1334</v>
      </c>
      <c r="H792" s="242">
        <v>6.8</v>
      </c>
      <c r="L792" s="238"/>
      <c r="M792" s="337"/>
      <c r="N792" s="338"/>
      <c r="O792" s="338"/>
      <c r="P792" s="338"/>
      <c r="Q792" s="338"/>
      <c r="R792" s="338"/>
      <c r="S792" s="338"/>
      <c r="T792" s="339"/>
      <c r="AT792" s="240" t="s">
        <v>171</v>
      </c>
      <c r="AU792" s="240" t="s">
        <v>79</v>
      </c>
      <c r="AV792" s="239" t="s">
        <v>79</v>
      </c>
      <c r="AW792" s="239" t="s">
        <v>34</v>
      </c>
      <c r="AX792" s="239" t="s">
        <v>70</v>
      </c>
      <c r="AY792" s="240" t="s">
        <v>163</v>
      </c>
    </row>
    <row r="793" spans="2:51" s="239" customFormat="1">
      <c r="B793" s="238"/>
      <c r="D793" s="232" t="s">
        <v>171</v>
      </c>
      <c r="E793" s="240" t="s">
        <v>5</v>
      </c>
      <c r="F793" s="241" t="s">
        <v>1335</v>
      </c>
      <c r="H793" s="242">
        <v>9.5519999999999996</v>
      </c>
      <c r="L793" s="238"/>
      <c r="M793" s="337"/>
      <c r="N793" s="338"/>
      <c r="O793" s="338"/>
      <c r="P793" s="338"/>
      <c r="Q793" s="338"/>
      <c r="R793" s="338"/>
      <c r="S793" s="338"/>
      <c r="T793" s="339"/>
      <c r="AT793" s="240" t="s">
        <v>171</v>
      </c>
      <c r="AU793" s="240" t="s">
        <v>79</v>
      </c>
      <c r="AV793" s="239" t="s">
        <v>79</v>
      </c>
      <c r="AW793" s="239" t="s">
        <v>34</v>
      </c>
      <c r="AX793" s="239" t="s">
        <v>70</v>
      </c>
      <c r="AY793" s="240" t="s">
        <v>163</v>
      </c>
    </row>
    <row r="794" spans="2:51" s="239" customFormat="1">
      <c r="B794" s="238"/>
      <c r="D794" s="232" t="s">
        <v>171</v>
      </c>
      <c r="E794" s="240" t="s">
        <v>5</v>
      </c>
      <c r="F794" s="241" t="s">
        <v>1336</v>
      </c>
      <c r="H794" s="242">
        <v>1.5</v>
      </c>
      <c r="L794" s="238"/>
      <c r="M794" s="337"/>
      <c r="N794" s="338"/>
      <c r="O794" s="338"/>
      <c r="P794" s="338"/>
      <c r="Q794" s="338"/>
      <c r="R794" s="338"/>
      <c r="S794" s="338"/>
      <c r="T794" s="339"/>
      <c r="AT794" s="240" t="s">
        <v>171</v>
      </c>
      <c r="AU794" s="240" t="s">
        <v>79</v>
      </c>
      <c r="AV794" s="239" t="s">
        <v>79</v>
      </c>
      <c r="AW794" s="239" t="s">
        <v>34</v>
      </c>
      <c r="AX794" s="239" t="s">
        <v>70</v>
      </c>
      <c r="AY794" s="240" t="s">
        <v>163</v>
      </c>
    </row>
    <row r="795" spans="2:51" s="239" customFormat="1">
      <c r="B795" s="238"/>
      <c r="D795" s="232" t="s">
        <v>171</v>
      </c>
      <c r="E795" s="240" t="s">
        <v>5</v>
      </c>
      <c r="F795" s="241" t="s">
        <v>1337</v>
      </c>
      <c r="H795" s="242">
        <v>11.36</v>
      </c>
      <c r="L795" s="238"/>
      <c r="M795" s="337"/>
      <c r="N795" s="338"/>
      <c r="O795" s="338"/>
      <c r="P795" s="338"/>
      <c r="Q795" s="338"/>
      <c r="R795" s="338"/>
      <c r="S795" s="338"/>
      <c r="T795" s="339"/>
      <c r="AT795" s="240" t="s">
        <v>171</v>
      </c>
      <c r="AU795" s="240" t="s">
        <v>79</v>
      </c>
      <c r="AV795" s="239" t="s">
        <v>79</v>
      </c>
      <c r="AW795" s="239" t="s">
        <v>34</v>
      </c>
      <c r="AX795" s="239" t="s">
        <v>70</v>
      </c>
      <c r="AY795" s="240" t="s">
        <v>163</v>
      </c>
    </row>
    <row r="796" spans="2:51" s="239" customFormat="1">
      <c r="B796" s="238"/>
      <c r="D796" s="232" t="s">
        <v>171</v>
      </c>
      <c r="E796" s="240" t="s">
        <v>5</v>
      </c>
      <c r="F796" s="241" t="s">
        <v>1338</v>
      </c>
      <c r="H796" s="242">
        <v>8.82</v>
      </c>
      <c r="L796" s="238"/>
      <c r="M796" s="337"/>
      <c r="N796" s="338"/>
      <c r="O796" s="338"/>
      <c r="P796" s="338"/>
      <c r="Q796" s="338"/>
      <c r="R796" s="338"/>
      <c r="S796" s="338"/>
      <c r="T796" s="339"/>
      <c r="AT796" s="240" t="s">
        <v>171</v>
      </c>
      <c r="AU796" s="240" t="s">
        <v>79</v>
      </c>
      <c r="AV796" s="239" t="s">
        <v>79</v>
      </c>
      <c r="AW796" s="239" t="s">
        <v>34</v>
      </c>
      <c r="AX796" s="239" t="s">
        <v>70</v>
      </c>
      <c r="AY796" s="240" t="s">
        <v>163</v>
      </c>
    </row>
    <row r="797" spans="2:51" s="351" customFormat="1">
      <c r="B797" s="350"/>
      <c r="D797" s="232" t="s">
        <v>171</v>
      </c>
      <c r="E797" s="352" t="s">
        <v>5</v>
      </c>
      <c r="F797" s="353" t="s">
        <v>1339</v>
      </c>
      <c r="H797" s="354">
        <v>138.785</v>
      </c>
      <c r="L797" s="350"/>
      <c r="M797" s="355"/>
      <c r="N797" s="356"/>
      <c r="O797" s="356"/>
      <c r="P797" s="356"/>
      <c r="Q797" s="356"/>
      <c r="R797" s="356"/>
      <c r="S797" s="356"/>
      <c r="T797" s="357"/>
      <c r="AT797" s="352" t="s">
        <v>171</v>
      </c>
      <c r="AU797" s="352" t="s">
        <v>79</v>
      </c>
      <c r="AV797" s="351" t="s">
        <v>82</v>
      </c>
      <c r="AW797" s="351" t="s">
        <v>34</v>
      </c>
      <c r="AX797" s="351" t="s">
        <v>70</v>
      </c>
      <c r="AY797" s="352" t="s">
        <v>163</v>
      </c>
    </row>
    <row r="798" spans="2:51" s="231" customFormat="1">
      <c r="B798" s="230"/>
      <c r="D798" s="232" t="s">
        <v>171</v>
      </c>
      <c r="E798" s="233" t="s">
        <v>5</v>
      </c>
      <c r="F798" s="234" t="s">
        <v>1340</v>
      </c>
      <c r="H798" s="233" t="s">
        <v>5</v>
      </c>
      <c r="L798" s="230"/>
      <c r="M798" s="235"/>
      <c r="N798" s="236"/>
      <c r="O798" s="236"/>
      <c r="P798" s="236"/>
      <c r="Q798" s="236"/>
      <c r="R798" s="236"/>
      <c r="S798" s="236"/>
      <c r="T798" s="237"/>
      <c r="AT798" s="233" t="s">
        <v>171</v>
      </c>
      <c r="AU798" s="233" t="s">
        <v>79</v>
      </c>
      <c r="AV798" s="231" t="s">
        <v>75</v>
      </c>
      <c r="AW798" s="231" t="s">
        <v>34</v>
      </c>
      <c r="AX798" s="231" t="s">
        <v>70</v>
      </c>
      <c r="AY798" s="233" t="s">
        <v>163</v>
      </c>
    </row>
    <row r="799" spans="2:51" s="239" customFormat="1">
      <c r="B799" s="238"/>
      <c r="D799" s="232" t="s">
        <v>171</v>
      </c>
      <c r="E799" s="240" t="s">
        <v>5</v>
      </c>
      <c r="F799" s="241" t="s">
        <v>1341</v>
      </c>
      <c r="H799" s="242">
        <v>48.96</v>
      </c>
      <c r="L799" s="238"/>
      <c r="M799" s="337"/>
      <c r="N799" s="338"/>
      <c r="O799" s="338"/>
      <c r="P799" s="338"/>
      <c r="Q799" s="338"/>
      <c r="R799" s="338"/>
      <c r="S799" s="338"/>
      <c r="T799" s="339"/>
      <c r="AT799" s="240" t="s">
        <v>171</v>
      </c>
      <c r="AU799" s="240" t="s">
        <v>79</v>
      </c>
      <c r="AV799" s="239" t="s">
        <v>79</v>
      </c>
      <c r="AW799" s="239" t="s">
        <v>34</v>
      </c>
      <c r="AX799" s="239" t="s">
        <v>70</v>
      </c>
      <c r="AY799" s="240" t="s">
        <v>163</v>
      </c>
    </row>
    <row r="800" spans="2:51" s="239" customFormat="1">
      <c r="B800" s="238"/>
      <c r="D800" s="232" t="s">
        <v>171</v>
      </c>
      <c r="E800" s="240" t="s">
        <v>5</v>
      </c>
      <c r="F800" s="241" t="s">
        <v>1342</v>
      </c>
      <c r="H800" s="242">
        <v>18.48</v>
      </c>
      <c r="L800" s="238"/>
      <c r="M800" s="337"/>
      <c r="N800" s="338"/>
      <c r="O800" s="338"/>
      <c r="P800" s="338"/>
      <c r="Q800" s="338"/>
      <c r="R800" s="338"/>
      <c r="S800" s="338"/>
      <c r="T800" s="339"/>
      <c r="AT800" s="240" t="s">
        <v>171</v>
      </c>
      <c r="AU800" s="240" t="s">
        <v>79</v>
      </c>
      <c r="AV800" s="239" t="s">
        <v>79</v>
      </c>
      <c r="AW800" s="239" t="s">
        <v>34</v>
      </c>
      <c r="AX800" s="239" t="s">
        <v>70</v>
      </c>
      <c r="AY800" s="240" t="s">
        <v>163</v>
      </c>
    </row>
    <row r="801" spans="2:65" s="239" customFormat="1">
      <c r="B801" s="238"/>
      <c r="D801" s="232" t="s">
        <v>171</v>
      </c>
      <c r="E801" s="240" t="s">
        <v>5</v>
      </c>
      <c r="F801" s="241" t="s">
        <v>1343</v>
      </c>
      <c r="H801" s="242">
        <v>8.8379999999999992</v>
      </c>
      <c r="L801" s="238"/>
      <c r="M801" s="337"/>
      <c r="N801" s="338"/>
      <c r="O801" s="338"/>
      <c r="P801" s="338"/>
      <c r="Q801" s="338"/>
      <c r="R801" s="338"/>
      <c r="S801" s="338"/>
      <c r="T801" s="339"/>
      <c r="AT801" s="240" t="s">
        <v>171</v>
      </c>
      <c r="AU801" s="240" t="s">
        <v>79</v>
      </c>
      <c r="AV801" s="239" t="s">
        <v>79</v>
      </c>
      <c r="AW801" s="239" t="s">
        <v>34</v>
      </c>
      <c r="AX801" s="239" t="s">
        <v>70</v>
      </c>
      <c r="AY801" s="240" t="s">
        <v>163</v>
      </c>
    </row>
    <row r="802" spans="2:65" s="239" customFormat="1">
      <c r="B802" s="238"/>
      <c r="D802" s="232" t="s">
        <v>171</v>
      </c>
      <c r="E802" s="240" t="s">
        <v>5</v>
      </c>
      <c r="F802" s="241" t="s">
        <v>1344</v>
      </c>
      <c r="H802" s="242">
        <v>12.34</v>
      </c>
      <c r="L802" s="238"/>
      <c r="M802" s="337"/>
      <c r="N802" s="338"/>
      <c r="O802" s="338"/>
      <c r="P802" s="338"/>
      <c r="Q802" s="338"/>
      <c r="R802" s="338"/>
      <c r="S802" s="338"/>
      <c r="T802" s="339"/>
      <c r="AT802" s="240" t="s">
        <v>171</v>
      </c>
      <c r="AU802" s="240" t="s">
        <v>79</v>
      </c>
      <c r="AV802" s="239" t="s">
        <v>79</v>
      </c>
      <c r="AW802" s="239" t="s">
        <v>34</v>
      </c>
      <c r="AX802" s="239" t="s">
        <v>70</v>
      </c>
      <c r="AY802" s="240" t="s">
        <v>163</v>
      </c>
    </row>
    <row r="803" spans="2:65" s="239" customFormat="1">
      <c r="B803" s="238"/>
      <c r="D803" s="232" t="s">
        <v>171</v>
      </c>
      <c r="E803" s="240" t="s">
        <v>5</v>
      </c>
      <c r="F803" s="241" t="s">
        <v>1345</v>
      </c>
      <c r="H803" s="242">
        <v>12.64</v>
      </c>
      <c r="L803" s="238"/>
      <c r="M803" s="337"/>
      <c r="N803" s="338"/>
      <c r="O803" s="338"/>
      <c r="P803" s="338"/>
      <c r="Q803" s="338"/>
      <c r="R803" s="338"/>
      <c r="S803" s="338"/>
      <c r="T803" s="339"/>
      <c r="AT803" s="240" t="s">
        <v>171</v>
      </c>
      <c r="AU803" s="240" t="s">
        <v>79</v>
      </c>
      <c r="AV803" s="239" t="s">
        <v>79</v>
      </c>
      <c r="AW803" s="239" t="s">
        <v>34</v>
      </c>
      <c r="AX803" s="239" t="s">
        <v>70</v>
      </c>
      <c r="AY803" s="240" t="s">
        <v>163</v>
      </c>
    </row>
    <row r="804" spans="2:65" s="239" customFormat="1">
      <c r="B804" s="238"/>
      <c r="D804" s="232" t="s">
        <v>171</v>
      </c>
      <c r="E804" s="240" t="s">
        <v>5</v>
      </c>
      <c r="F804" s="241" t="s">
        <v>1346</v>
      </c>
      <c r="H804" s="242">
        <v>7.8479999999999999</v>
      </c>
      <c r="L804" s="238"/>
      <c r="M804" s="337"/>
      <c r="N804" s="338"/>
      <c r="O804" s="338"/>
      <c r="P804" s="338"/>
      <c r="Q804" s="338"/>
      <c r="R804" s="338"/>
      <c r="S804" s="338"/>
      <c r="T804" s="339"/>
      <c r="AT804" s="240" t="s">
        <v>171</v>
      </c>
      <c r="AU804" s="240" t="s">
        <v>79</v>
      </c>
      <c r="AV804" s="239" t="s">
        <v>79</v>
      </c>
      <c r="AW804" s="239" t="s">
        <v>34</v>
      </c>
      <c r="AX804" s="239" t="s">
        <v>70</v>
      </c>
      <c r="AY804" s="240" t="s">
        <v>163</v>
      </c>
    </row>
    <row r="805" spans="2:65" s="239" customFormat="1">
      <c r="B805" s="238"/>
      <c r="D805" s="232" t="s">
        <v>171</v>
      </c>
      <c r="E805" s="240" t="s">
        <v>5</v>
      </c>
      <c r="F805" s="241" t="s">
        <v>1347</v>
      </c>
      <c r="H805" s="242">
        <v>12.64</v>
      </c>
      <c r="L805" s="238"/>
      <c r="M805" s="337"/>
      <c r="N805" s="338"/>
      <c r="O805" s="338"/>
      <c r="P805" s="338"/>
      <c r="Q805" s="338"/>
      <c r="R805" s="338"/>
      <c r="S805" s="338"/>
      <c r="T805" s="339"/>
      <c r="AT805" s="240" t="s">
        <v>171</v>
      </c>
      <c r="AU805" s="240" t="s">
        <v>79</v>
      </c>
      <c r="AV805" s="239" t="s">
        <v>79</v>
      </c>
      <c r="AW805" s="239" t="s">
        <v>34</v>
      </c>
      <c r="AX805" s="239" t="s">
        <v>70</v>
      </c>
      <c r="AY805" s="240" t="s">
        <v>163</v>
      </c>
    </row>
    <row r="806" spans="2:65" s="351" customFormat="1">
      <c r="B806" s="350"/>
      <c r="D806" s="232" t="s">
        <v>171</v>
      </c>
      <c r="E806" s="352" t="s">
        <v>5</v>
      </c>
      <c r="F806" s="353" t="s">
        <v>1339</v>
      </c>
      <c r="H806" s="354">
        <v>121.746</v>
      </c>
      <c r="L806" s="350"/>
      <c r="M806" s="355"/>
      <c r="N806" s="356"/>
      <c r="O806" s="356"/>
      <c r="P806" s="356"/>
      <c r="Q806" s="356"/>
      <c r="R806" s="356"/>
      <c r="S806" s="356"/>
      <c r="T806" s="357"/>
      <c r="AT806" s="352" t="s">
        <v>171</v>
      </c>
      <c r="AU806" s="352" t="s">
        <v>79</v>
      </c>
      <c r="AV806" s="351" t="s">
        <v>82</v>
      </c>
      <c r="AW806" s="351" t="s">
        <v>34</v>
      </c>
      <c r="AX806" s="351" t="s">
        <v>70</v>
      </c>
      <c r="AY806" s="352" t="s">
        <v>163</v>
      </c>
    </row>
    <row r="807" spans="2:65" s="341" customFormat="1">
      <c r="B807" s="340"/>
      <c r="D807" s="232" t="s">
        <v>171</v>
      </c>
      <c r="E807" s="342" t="s">
        <v>5</v>
      </c>
      <c r="F807" s="343" t="s">
        <v>194</v>
      </c>
      <c r="H807" s="344">
        <v>260.53100000000001</v>
      </c>
      <c r="L807" s="340"/>
      <c r="M807" s="345"/>
      <c r="N807" s="346"/>
      <c r="O807" s="346"/>
      <c r="P807" s="346"/>
      <c r="Q807" s="346"/>
      <c r="R807" s="346"/>
      <c r="S807" s="346"/>
      <c r="T807" s="347"/>
      <c r="AT807" s="342" t="s">
        <v>171</v>
      </c>
      <c r="AU807" s="342" t="s">
        <v>79</v>
      </c>
      <c r="AV807" s="341" t="s">
        <v>85</v>
      </c>
      <c r="AW807" s="341" t="s">
        <v>34</v>
      </c>
      <c r="AX807" s="341" t="s">
        <v>75</v>
      </c>
      <c r="AY807" s="342" t="s">
        <v>163</v>
      </c>
    </row>
    <row r="808" spans="2:65" s="116" customFormat="1" ht="16.5" customHeight="1">
      <c r="B808" s="117"/>
      <c r="C808" s="191" t="s">
        <v>1348</v>
      </c>
      <c r="D808" s="191" t="s">
        <v>251</v>
      </c>
      <c r="E808" s="192" t="s">
        <v>1349</v>
      </c>
      <c r="F808" s="203" t="s">
        <v>1350</v>
      </c>
      <c r="G808" s="194" t="s">
        <v>372</v>
      </c>
      <c r="H808" s="195">
        <v>145.72399999999999</v>
      </c>
      <c r="I808" s="8"/>
      <c r="J808" s="196">
        <f>ROUND(I808*H808,2)</f>
        <v>0</v>
      </c>
      <c r="K808" s="193" t="s">
        <v>2443</v>
      </c>
      <c r="L808" s="197"/>
      <c r="M808" s="198" t="s">
        <v>5</v>
      </c>
      <c r="N808" s="199" t="s">
        <v>41</v>
      </c>
      <c r="O808" s="118"/>
      <c r="P808" s="200">
        <f>O808*H808</f>
        <v>0</v>
      </c>
      <c r="Q808" s="200">
        <v>0</v>
      </c>
      <c r="R808" s="200">
        <f>Q808*H808</f>
        <v>0</v>
      </c>
      <c r="S808" s="200">
        <v>0</v>
      </c>
      <c r="T808" s="201">
        <f>S808*H808</f>
        <v>0</v>
      </c>
      <c r="AR808" s="104" t="s">
        <v>329</v>
      </c>
      <c r="AT808" s="104" t="s">
        <v>251</v>
      </c>
      <c r="AU808" s="104" t="s">
        <v>79</v>
      </c>
      <c r="AY808" s="104" t="s">
        <v>163</v>
      </c>
      <c r="BE808" s="202">
        <f>IF(N808="základní",J808,0)</f>
        <v>0</v>
      </c>
      <c r="BF808" s="202">
        <f>IF(N808="snížená",J808,0)</f>
        <v>0</v>
      </c>
      <c r="BG808" s="202">
        <f>IF(N808="zákl. přenesená",J808,0)</f>
        <v>0</v>
      </c>
      <c r="BH808" s="202">
        <f>IF(N808="sníž. přenesená",J808,0)</f>
        <v>0</v>
      </c>
      <c r="BI808" s="202">
        <f>IF(N808="nulová",J808,0)</f>
        <v>0</v>
      </c>
      <c r="BJ808" s="104" t="s">
        <v>75</v>
      </c>
      <c r="BK808" s="202">
        <f>ROUND(I808*H808,2)</f>
        <v>0</v>
      </c>
      <c r="BL808" s="104" t="s">
        <v>244</v>
      </c>
      <c r="BM808" s="104" t="s">
        <v>1351</v>
      </c>
    </row>
    <row r="809" spans="2:65" s="231" customFormat="1">
      <c r="B809" s="230"/>
      <c r="D809" s="232" t="s">
        <v>171</v>
      </c>
      <c r="E809" s="233" t="s">
        <v>5</v>
      </c>
      <c r="F809" s="234" t="s">
        <v>343</v>
      </c>
      <c r="H809" s="233" t="s">
        <v>5</v>
      </c>
      <c r="L809" s="230"/>
      <c r="M809" s="235"/>
      <c r="N809" s="236"/>
      <c r="O809" s="236"/>
      <c r="P809" s="236"/>
      <c r="Q809" s="236"/>
      <c r="R809" s="236"/>
      <c r="S809" s="236"/>
      <c r="T809" s="237"/>
      <c r="AT809" s="233" t="s">
        <v>171</v>
      </c>
      <c r="AU809" s="233" t="s">
        <v>79</v>
      </c>
      <c r="AV809" s="231" t="s">
        <v>75</v>
      </c>
      <c r="AW809" s="231" t="s">
        <v>34</v>
      </c>
      <c r="AX809" s="231" t="s">
        <v>70</v>
      </c>
      <c r="AY809" s="233" t="s">
        <v>163</v>
      </c>
    </row>
    <row r="810" spans="2:65" s="231" customFormat="1">
      <c r="B810" s="230"/>
      <c r="D810" s="232" t="s">
        <v>171</v>
      </c>
      <c r="E810" s="233" t="s">
        <v>5</v>
      </c>
      <c r="F810" s="234" t="s">
        <v>1326</v>
      </c>
      <c r="H810" s="233" t="s">
        <v>5</v>
      </c>
      <c r="L810" s="230"/>
      <c r="M810" s="235"/>
      <c r="N810" s="236"/>
      <c r="O810" s="236"/>
      <c r="P810" s="236"/>
      <c r="Q810" s="236"/>
      <c r="R810" s="236"/>
      <c r="S810" s="236"/>
      <c r="T810" s="237"/>
      <c r="AT810" s="233" t="s">
        <v>171</v>
      </c>
      <c r="AU810" s="233" t="s">
        <v>79</v>
      </c>
      <c r="AV810" s="231" t="s">
        <v>75</v>
      </c>
      <c r="AW810" s="231" t="s">
        <v>34</v>
      </c>
      <c r="AX810" s="231" t="s">
        <v>70</v>
      </c>
      <c r="AY810" s="233" t="s">
        <v>163</v>
      </c>
    </row>
    <row r="811" spans="2:65" s="239" customFormat="1">
      <c r="B811" s="238"/>
      <c r="D811" s="232" t="s">
        <v>171</v>
      </c>
      <c r="E811" s="240" t="s">
        <v>5</v>
      </c>
      <c r="F811" s="241" t="s">
        <v>1327</v>
      </c>
      <c r="H811" s="242">
        <v>15.38</v>
      </c>
      <c r="L811" s="238"/>
      <c r="M811" s="337"/>
      <c r="N811" s="338"/>
      <c r="O811" s="338"/>
      <c r="P811" s="338"/>
      <c r="Q811" s="338"/>
      <c r="R811" s="338"/>
      <c r="S811" s="338"/>
      <c r="T811" s="339"/>
      <c r="AT811" s="240" t="s">
        <v>171</v>
      </c>
      <c r="AU811" s="240" t="s">
        <v>79</v>
      </c>
      <c r="AV811" s="239" t="s">
        <v>79</v>
      </c>
      <c r="AW811" s="239" t="s">
        <v>34</v>
      </c>
      <c r="AX811" s="239" t="s">
        <v>70</v>
      </c>
      <c r="AY811" s="240" t="s">
        <v>163</v>
      </c>
    </row>
    <row r="812" spans="2:65" s="239" customFormat="1">
      <c r="B812" s="238"/>
      <c r="D812" s="232" t="s">
        <v>171</v>
      </c>
      <c r="E812" s="240" t="s">
        <v>5</v>
      </c>
      <c r="F812" s="241" t="s">
        <v>1328</v>
      </c>
      <c r="H812" s="242">
        <v>10.3</v>
      </c>
      <c r="L812" s="238"/>
      <c r="M812" s="337"/>
      <c r="N812" s="338"/>
      <c r="O812" s="338"/>
      <c r="P812" s="338"/>
      <c r="Q812" s="338"/>
      <c r="R812" s="338"/>
      <c r="S812" s="338"/>
      <c r="T812" s="339"/>
      <c r="AT812" s="240" t="s">
        <v>171</v>
      </c>
      <c r="AU812" s="240" t="s">
        <v>79</v>
      </c>
      <c r="AV812" s="239" t="s">
        <v>79</v>
      </c>
      <c r="AW812" s="239" t="s">
        <v>34</v>
      </c>
      <c r="AX812" s="239" t="s">
        <v>70</v>
      </c>
      <c r="AY812" s="240" t="s">
        <v>163</v>
      </c>
    </row>
    <row r="813" spans="2:65" s="239" customFormat="1">
      <c r="B813" s="238"/>
      <c r="D813" s="232" t="s">
        <v>171</v>
      </c>
      <c r="E813" s="240" t="s">
        <v>5</v>
      </c>
      <c r="F813" s="241" t="s">
        <v>1329</v>
      </c>
      <c r="H813" s="242">
        <v>10.84</v>
      </c>
      <c r="L813" s="238"/>
      <c r="M813" s="337"/>
      <c r="N813" s="338"/>
      <c r="O813" s="338"/>
      <c r="P813" s="338"/>
      <c r="Q813" s="338"/>
      <c r="R813" s="338"/>
      <c r="S813" s="338"/>
      <c r="T813" s="339"/>
      <c r="AT813" s="240" t="s">
        <v>171</v>
      </c>
      <c r="AU813" s="240" t="s">
        <v>79</v>
      </c>
      <c r="AV813" s="239" t="s">
        <v>79</v>
      </c>
      <c r="AW813" s="239" t="s">
        <v>34</v>
      </c>
      <c r="AX813" s="239" t="s">
        <v>70</v>
      </c>
      <c r="AY813" s="240" t="s">
        <v>163</v>
      </c>
    </row>
    <row r="814" spans="2:65" s="239" customFormat="1">
      <c r="B814" s="238"/>
      <c r="D814" s="232" t="s">
        <v>171</v>
      </c>
      <c r="E814" s="240" t="s">
        <v>5</v>
      </c>
      <c r="F814" s="241" t="s">
        <v>1330</v>
      </c>
      <c r="H814" s="242">
        <v>10.182</v>
      </c>
      <c r="L814" s="238"/>
      <c r="M814" s="337"/>
      <c r="N814" s="338"/>
      <c r="O814" s="338"/>
      <c r="P814" s="338"/>
      <c r="Q814" s="338"/>
      <c r="R814" s="338"/>
      <c r="S814" s="338"/>
      <c r="T814" s="339"/>
      <c r="AT814" s="240" t="s">
        <v>171</v>
      </c>
      <c r="AU814" s="240" t="s">
        <v>79</v>
      </c>
      <c r="AV814" s="239" t="s">
        <v>79</v>
      </c>
      <c r="AW814" s="239" t="s">
        <v>34</v>
      </c>
      <c r="AX814" s="239" t="s">
        <v>70</v>
      </c>
      <c r="AY814" s="240" t="s">
        <v>163</v>
      </c>
    </row>
    <row r="815" spans="2:65" s="239" customFormat="1">
      <c r="B815" s="238"/>
      <c r="D815" s="232" t="s">
        <v>171</v>
      </c>
      <c r="E815" s="240" t="s">
        <v>5</v>
      </c>
      <c r="F815" s="241" t="s">
        <v>1331</v>
      </c>
      <c r="H815" s="242">
        <v>34.18</v>
      </c>
      <c r="L815" s="238"/>
      <c r="M815" s="337"/>
      <c r="N815" s="338"/>
      <c r="O815" s="338"/>
      <c r="P815" s="338"/>
      <c r="Q815" s="338"/>
      <c r="R815" s="338"/>
      <c r="S815" s="338"/>
      <c r="T815" s="339"/>
      <c r="AT815" s="240" t="s">
        <v>171</v>
      </c>
      <c r="AU815" s="240" t="s">
        <v>79</v>
      </c>
      <c r="AV815" s="239" t="s">
        <v>79</v>
      </c>
      <c r="AW815" s="239" t="s">
        <v>34</v>
      </c>
      <c r="AX815" s="239" t="s">
        <v>70</v>
      </c>
      <c r="AY815" s="240" t="s">
        <v>163</v>
      </c>
    </row>
    <row r="816" spans="2:65" s="239" customFormat="1">
      <c r="B816" s="238"/>
      <c r="D816" s="232" t="s">
        <v>171</v>
      </c>
      <c r="E816" s="240" t="s">
        <v>5</v>
      </c>
      <c r="F816" s="241" t="s">
        <v>1332</v>
      </c>
      <c r="H816" s="242">
        <v>11.871</v>
      </c>
      <c r="L816" s="238"/>
      <c r="M816" s="337"/>
      <c r="N816" s="338"/>
      <c r="O816" s="338"/>
      <c r="P816" s="338"/>
      <c r="Q816" s="338"/>
      <c r="R816" s="338"/>
      <c r="S816" s="338"/>
      <c r="T816" s="339"/>
      <c r="AT816" s="240" t="s">
        <v>171</v>
      </c>
      <c r="AU816" s="240" t="s">
        <v>79</v>
      </c>
      <c r="AV816" s="239" t="s">
        <v>79</v>
      </c>
      <c r="AW816" s="239" t="s">
        <v>34</v>
      </c>
      <c r="AX816" s="239" t="s">
        <v>70</v>
      </c>
      <c r="AY816" s="240" t="s">
        <v>163</v>
      </c>
    </row>
    <row r="817" spans="2:65" s="239" customFormat="1">
      <c r="B817" s="238"/>
      <c r="D817" s="232" t="s">
        <v>171</v>
      </c>
      <c r="E817" s="240" t="s">
        <v>5</v>
      </c>
      <c r="F817" s="241" t="s">
        <v>1333</v>
      </c>
      <c r="H817" s="242">
        <v>8</v>
      </c>
      <c r="L817" s="238"/>
      <c r="M817" s="337"/>
      <c r="N817" s="338"/>
      <c r="O817" s="338"/>
      <c r="P817" s="338"/>
      <c r="Q817" s="338"/>
      <c r="R817" s="338"/>
      <c r="S817" s="338"/>
      <c r="T817" s="339"/>
      <c r="AT817" s="240" t="s">
        <v>171</v>
      </c>
      <c r="AU817" s="240" t="s">
        <v>79</v>
      </c>
      <c r="AV817" s="239" t="s">
        <v>79</v>
      </c>
      <c r="AW817" s="239" t="s">
        <v>34</v>
      </c>
      <c r="AX817" s="239" t="s">
        <v>70</v>
      </c>
      <c r="AY817" s="240" t="s">
        <v>163</v>
      </c>
    </row>
    <row r="818" spans="2:65" s="239" customFormat="1">
      <c r="B818" s="238"/>
      <c r="D818" s="232" t="s">
        <v>171</v>
      </c>
      <c r="E818" s="240" t="s">
        <v>5</v>
      </c>
      <c r="F818" s="241" t="s">
        <v>1334</v>
      </c>
      <c r="H818" s="242">
        <v>6.8</v>
      </c>
      <c r="L818" s="238"/>
      <c r="M818" s="337"/>
      <c r="N818" s="338"/>
      <c r="O818" s="338"/>
      <c r="P818" s="338"/>
      <c r="Q818" s="338"/>
      <c r="R818" s="338"/>
      <c r="S818" s="338"/>
      <c r="T818" s="339"/>
      <c r="AT818" s="240" t="s">
        <v>171</v>
      </c>
      <c r="AU818" s="240" t="s">
        <v>79</v>
      </c>
      <c r="AV818" s="239" t="s">
        <v>79</v>
      </c>
      <c r="AW818" s="239" t="s">
        <v>34</v>
      </c>
      <c r="AX818" s="239" t="s">
        <v>70</v>
      </c>
      <c r="AY818" s="240" t="s">
        <v>163</v>
      </c>
    </row>
    <row r="819" spans="2:65" s="239" customFormat="1">
      <c r="B819" s="238"/>
      <c r="D819" s="232" t="s">
        <v>171</v>
      </c>
      <c r="E819" s="240" t="s">
        <v>5</v>
      </c>
      <c r="F819" s="241" t="s">
        <v>1335</v>
      </c>
      <c r="H819" s="242">
        <v>9.5519999999999996</v>
      </c>
      <c r="L819" s="238"/>
      <c r="M819" s="337"/>
      <c r="N819" s="338"/>
      <c r="O819" s="338"/>
      <c r="P819" s="338"/>
      <c r="Q819" s="338"/>
      <c r="R819" s="338"/>
      <c r="S819" s="338"/>
      <c r="T819" s="339"/>
      <c r="AT819" s="240" t="s">
        <v>171</v>
      </c>
      <c r="AU819" s="240" t="s">
        <v>79</v>
      </c>
      <c r="AV819" s="239" t="s">
        <v>79</v>
      </c>
      <c r="AW819" s="239" t="s">
        <v>34</v>
      </c>
      <c r="AX819" s="239" t="s">
        <v>70</v>
      </c>
      <c r="AY819" s="240" t="s">
        <v>163</v>
      </c>
    </row>
    <row r="820" spans="2:65" s="239" customFormat="1">
      <c r="B820" s="238"/>
      <c r="D820" s="232" t="s">
        <v>171</v>
      </c>
      <c r="E820" s="240" t="s">
        <v>5</v>
      </c>
      <c r="F820" s="241" t="s">
        <v>1336</v>
      </c>
      <c r="H820" s="242">
        <v>1.5</v>
      </c>
      <c r="L820" s="238"/>
      <c r="M820" s="337"/>
      <c r="N820" s="338"/>
      <c r="O820" s="338"/>
      <c r="P820" s="338"/>
      <c r="Q820" s="338"/>
      <c r="R820" s="338"/>
      <c r="S820" s="338"/>
      <c r="T820" s="339"/>
      <c r="AT820" s="240" t="s">
        <v>171</v>
      </c>
      <c r="AU820" s="240" t="s">
        <v>79</v>
      </c>
      <c r="AV820" s="239" t="s">
        <v>79</v>
      </c>
      <c r="AW820" s="239" t="s">
        <v>34</v>
      </c>
      <c r="AX820" s="239" t="s">
        <v>70</v>
      </c>
      <c r="AY820" s="240" t="s">
        <v>163</v>
      </c>
    </row>
    <row r="821" spans="2:65" s="239" customFormat="1">
      <c r="B821" s="238"/>
      <c r="D821" s="232" t="s">
        <v>171</v>
      </c>
      <c r="E821" s="240" t="s">
        <v>5</v>
      </c>
      <c r="F821" s="241" t="s">
        <v>1337</v>
      </c>
      <c r="H821" s="242">
        <v>11.36</v>
      </c>
      <c r="L821" s="238"/>
      <c r="M821" s="337"/>
      <c r="N821" s="338"/>
      <c r="O821" s="338"/>
      <c r="P821" s="338"/>
      <c r="Q821" s="338"/>
      <c r="R821" s="338"/>
      <c r="S821" s="338"/>
      <c r="T821" s="339"/>
      <c r="AT821" s="240" t="s">
        <v>171</v>
      </c>
      <c r="AU821" s="240" t="s">
        <v>79</v>
      </c>
      <c r="AV821" s="239" t="s">
        <v>79</v>
      </c>
      <c r="AW821" s="239" t="s">
        <v>34</v>
      </c>
      <c r="AX821" s="239" t="s">
        <v>70</v>
      </c>
      <c r="AY821" s="240" t="s">
        <v>163</v>
      </c>
    </row>
    <row r="822" spans="2:65" s="239" customFormat="1">
      <c r="B822" s="238"/>
      <c r="D822" s="232" t="s">
        <v>171</v>
      </c>
      <c r="E822" s="240" t="s">
        <v>5</v>
      </c>
      <c r="F822" s="241" t="s">
        <v>1338</v>
      </c>
      <c r="H822" s="242">
        <v>8.82</v>
      </c>
      <c r="L822" s="238"/>
      <c r="M822" s="337"/>
      <c r="N822" s="338"/>
      <c r="O822" s="338"/>
      <c r="P822" s="338"/>
      <c r="Q822" s="338"/>
      <c r="R822" s="338"/>
      <c r="S822" s="338"/>
      <c r="T822" s="339"/>
      <c r="AT822" s="240" t="s">
        <v>171</v>
      </c>
      <c r="AU822" s="240" t="s">
        <v>79</v>
      </c>
      <c r="AV822" s="239" t="s">
        <v>79</v>
      </c>
      <c r="AW822" s="239" t="s">
        <v>34</v>
      </c>
      <c r="AX822" s="239" t="s">
        <v>70</v>
      </c>
      <c r="AY822" s="240" t="s">
        <v>163</v>
      </c>
    </row>
    <row r="823" spans="2:65" s="341" customFormat="1">
      <c r="B823" s="340"/>
      <c r="D823" s="232" t="s">
        <v>171</v>
      </c>
      <c r="E823" s="342" t="s">
        <v>5</v>
      </c>
      <c r="F823" s="343" t="s">
        <v>194</v>
      </c>
      <c r="H823" s="344">
        <v>138.785</v>
      </c>
      <c r="L823" s="340"/>
      <c r="M823" s="345"/>
      <c r="N823" s="346"/>
      <c r="O823" s="346"/>
      <c r="P823" s="346"/>
      <c r="Q823" s="346"/>
      <c r="R823" s="346"/>
      <c r="S823" s="346"/>
      <c r="T823" s="347"/>
      <c r="AT823" s="342" t="s">
        <v>171</v>
      </c>
      <c r="AU823" s="342" t="s">
        <v>79</v>
      </c>
      <c r="AV823" s="341" t="s">
        <v>85</v>
      </c>
      <c r="AW823" s="341" t="s">
        <v>34</v>
      </c>
      <c r="AX823" s="341" t="s">
        <v>75</v>
      </c>
      <c r="AY823" s="342" t="s">
        <v>163</v>
      </c>
    </row>
    <row r="824" spans="2:65" s="239" customFormat="1">
      <c r="B824" s="238"/>
      <c r="D824" s="232" t="s">
        <v>171</v>
      </c>
      <c r="F824" s="241" t="s">
        <v>1352</v>
      </c>
      <c r="H824" s="242">
        <v>145.72399999999999</v>
      </c>
      <c r="L824" s="238"/>
      <c r="M824" s="337"/>
      <c r="N824" s="338"/>
      <c r="O824" s="338"/>
      <c r="P824" s="338"/>
      <c r="Q824" s="338"/>
      <c r="R824" s="338"/>
      <c r="S824" s="338"/>
      <c r="T824" s="339"/>
      <c r="AT824" s="240" t="s">
        <v>171</v>
      </c>
      <c r="AU824" s="240" t="s">
        <v>79</v>
      </c>
      <c r="AV824" s="239" t="s">
        <v>79</v>
      </c>
      <c r="AW824" s="239" t="s">
        <v>6</v>
      </c>
      <c r="AX824" s="239" t="s">
        <v>75</v>
      </c>
      <c r="AY824" s="240" t="s">
        <v>163</v>
      </c>
    </row>
    <row r="825" spans="2:65" s="116" customFormat="1" ht="16.5" customHeight="1">
      <c r="B825" s="117"/>
      <c r="C825" s="191" t="s">
        <v>1353</v>
      </c>
      <c r="D825" s="191" t="s">
        <v>251</v>
      </c>
      <c r="E825" s="192" t="s">
        <v>1354</v>
      </c>
      <c r="F825" s="203" t="s">
        <v>1355</v>
      </c>
      <c r="G825" s="194" t="s">
        <v>372</v>
      </c>
      <c r="H825" s="195">
        <v>127.833</v>
      </c>
      <c r="I825" s="8"/>
      <c r="J825" s="196">
        <f>ROUND(I825*H825,2)</f>
        <v>0</v>
      </c>
      <c r="K825" s="193" t="s">
        <v>2443</v>
      </c>
      <c r="L825" s="197"/>
      <c r="M825" s="198" t="s">
        <v>5</v>
      </c>
      <c r="N825" s="199" t="s">
        <v>41</v>
      </c>
      <c r="O825" s="118"/>
      <c r="P825" s="200">
        <f>O825*H825</f>
        <v>0</v>
      </c>
      <c r="Q825" s="200">
        <v>0</v>
      </c>
      <c r="R825" s="200">
        <f>Q825*H825</f>
        <v>0</v>
      </c>
      <c r="S825" s="200">
        <v>0</v>
      </c>
      <c r="T825" s="201">
        <f>S825*H825</f>
        <v>0</v>
      </c>
      <c r="AR825" s="104" t="s">
        <v>329</v>
      </c>
      <c r="AT825" s="104" t="s">
        <v>251</v>
      </c>
      <c r="AU825" s="104" t="s">
        <v>79</v>
      </c>
      <c r="AY825" s="104" t="s">
        <v>163</v>
      </c>
      <c r="BE825" s="202">
        <f>IF(N825="základní",J825,0)</f>
        <v>0</v>
      </c>
      <c r="BF825" s="202">
        <f>IF(N825="snížená",J825,0)</f>
        <v>0</v>
      </c>
      <c r="BG825" s="202">
        <f>IF(N825="zákl. přenesená",J825,0)</f>
        <v>0</v>
      </c>
      <c r="BH825" s="202">
        <f>IF(N825="sníž. přenesená",J825,0)</f>
        <v>0</v>
      </c>
      <c r="BI825" s="202">
        <f>IF(N825="nulová",J825,0)</f>
        <v>0</v>
      </c>
      <c r="BJ825" s="104" t="s">
        <v>75</v>
      </c>
      <c r="BK825" s="202">
        <f>ROUND(I825*H825,2)</f>
        <v>0</v>
      </c>
      <c r="BL825" s="104" t="s">
        <v>244</v>
      </c>
      <c r="BM825" s="104" t="s">
        <v>1356</v>
      </c>
    </row>
    <row r="826" spans="2:65" s="231" customFormat="1">
      <c r="B826" s="230"/>
      <c r="D826" s="232" t="s">
        <v>171</v>
      </c>
      <c r="E826" s="233" t="s">
        <v>5</v>
      </c>
      <c r="F826" s="234" t="s">
        <v>343</v>
      </c>
      <c r="H826" s="233" t="s">
        <v>5</v>
      </c>
      <c r="L826" s="230"/>
      <c r="M826" s="235"/>
      <c r="N826" s="236"/>
      <c r="O826" s="236"/>
      <c r="P826" s="236"/>
      <c r="Q826" s="236"/>
      <c r="R826" s="236"/>
      <c r="S826" s="236"/>
      <c r="T826" s="237"/>
      <c r="AT826" s="233" t="s">
        <v>171</v>
      </c>
      <c r="AU826" s="233" t="s">
        <v>79</v>
      </c>
      <c r="AV826" s="231" t="s">
        <v>75</v>
      </c>
      <c r="AW826" s="231" t="s">
        <v>34</v>
      </c>
      <c r="AX826" s="231" t="s">
        <v>70</v>
      </c>
      <c r="AY826" s="233" t="s">
        <v>163</v>
      </c>
    </row>
    <row r="827" spans="2:65" s="239" customFormat="1">
      <c r="B827" s="238"/>
      <c r="D827" s="232" t="s">
        <v>171</v>
      </c>
      <c r="E827" s="240" t="s">
        <v>5</v>
      </c>
      <c r="F827" s="241" t="s">
        <v>1341</v>
      </c>
      <c r="H827" s="242">
        <v>48.96</v>
      </c>
      <c r="L827" s="238"/>
      <c r="M827" s="337"/>
      <c r="N827" s="338"/>
      <c r="O827" s="338"/>
      <c r="P827" s="338"/>
      <c r="Q827" s="338"/>
      <c r="R827" s="338"/>
      <c r="S827" s="338"/>
      <c r="T827" s="339"/>
      <c r="AT827" s="240" t="s">
        <v>171</v>
      </c>
      <c r="AU827" s="240" t="s">
        <v>79</v>
      </c>
      <c r="AV827" s="239" t="s">
        <v>79</v>
      </c>
      <c r="AW827" s="239" t="s">
        <v>34</v>
      </c>
      <c r="AX827" s="239" t="s">
        <v>70</v>
      </c>
      <c r="AY827" s="240" t="s">
        <v>163</v>
      </c>
    </row>
    <row r="828" spans="2:65" s="239" customFormat="1">
      <c r="B828" s="238"/>
      <c r="D828" s="232" t="s">
        <v>171</v>
      </c>
      <c r="E828" s="240" t="s">
        <v>5</v>
      </c>
      <c r="F828" s="241" t="s">
        <v>1342</v>
      </c>
      <c r="H828" s="242">
        <v>18.48</v>
      </c>
      <c r="L828" s="238"/>
      <c r="M828" s="337"/>
      <c r="N828" s="338"/>
      <c r="O828" s="338"/>
      <c r="P828" s="338"/>
      <c r="Q828" s="338"/>
      <c r="R828" s="338"/>
      <c r="S828" s="338"/>
      <c r="T828" s="339"/>
      <c r="AT828" s="240" t="s">
        <v>171</v>
      </c>
      <c r="AU828" s="240" t="s">
        <v>79</v>
      </c>
      <c r="AV828" s="239" t="s">
        <v>79</v>
      </c>
      <c r="AW828" s="239" t="s">
        <v>34</v>
      </c>
      <c r="AX828" s="239" t="s">
        <v>70</v>
      </c>
      <c r="AY828" s="240" t="s">
        <v>163</v>
      </c>
    </row>
    <row r="829" spans="2:65" s="239" customFormat="1">
      <c r="B829" s="238"/>
      <c r="D829" s="232" t="s">
        <v>171</v>
      </c>
      <c r="E829" s="240" t="s">
        <v>5</v>
      </c>
      <c r="F829" s="241" t="s">
        <v>1343</v>
      </c>
      <c r="H829" s="242">
        <v>8.8379999999999992</v>
      </c>
      <c r="L829" s="238"/>
      <c r="M829" s="337"/>
      <c r="N829" s="338"/>
      <c r="O829" s="338"/>
      <c r="P829" s="338"/>
      <c r="Q829" s="338"/>
      <c r="R829" s="338"/>
      <c r="S829" s="338"/>
      <c r="T829" s="339"/>
      <c r="AT829" s="240" t="s">
        <v>171</v>
      </c>
      <c r="AU829" s="240" t="s">
        <v>79</v>
      </c>
      <c r="AV829" s="239" t="s">
        <v>79</v>
      </c>
      <c r="AW829" s="239" t="s">
        <v>34</v>
      </c>
      <c r="AX829" s="239" t="s">
        <v>70</v>
      </c>
      <c r="AY829" s="240" t="s">
        <v>163</v>
      </c>
    </row>
    <row r="830" spans="2:65" s="239" customFormat="1">
      <c r="B830" s="238"/>
      <c r="D830" s="232" t="s">
        <v>171</v>
      </c>
      <c r="E830" s="240" t="s">
        <v>5</v>
      </c>
      <c r="F830" s="241" t="s">
        <v>1344</v>
      </c>
      <c r="H830" s="242">
        <v>12.34</v>
      </c>
      <c r="L830" s="238"/>
      <c r="M830" s="337"/>
      <c r="N830" s="338"/>
      <c r="O830" s="338"/>
      <c r="P830" s="338"/>
      <c r="Q830" s="338"/>
      <c r="R830" s="338"/>
      <c r="S830" s="338"/>
      <c r="T830" s="339"/>
      <c r="AT830" s="240" t="s">
        <v>171</v>
      </c>
      <c r="AU830" s="240" t="s">
        <v>79</v>
      </c>
      <c r="AV830" s="239" t="s">
        <v>79</v>
      </c>
      <c r="AW830" s="239" t="s">
        <v>34</v>
      </c>
      <c r="AX830" s="239" t="s">
        <v>70</v>
      </c>
      <c r="AY830" s="240" t="s">
        <v>163</v>
      </c>
    </row>
    <row r="831" spans="2:65" s="239" customFormat="1">
      <c r="B831" s="238"/>
      <c r="D831" s="232" t="s">
        <v>171</v>
      </c>
      <c r="E831" s="240" t="s">
        <v>5</v>
      </c>
      <c r="F831" s="241" t="s">
        <v>1345</v>
      </c>
      <c r="H831" s="242">
        <v>12.64</v>
      </c>
      <c r="L831" s="238"/>
      <c r="M831" s="337"/>
      <c r="N831" s="338"/>
      <c r="O831" s="338"/>
      <c r="P831" s="338"/>
      <c r="Q831" s="338"/>
      <c r="R831" s="338"/>
      <c r="S831" s="338"/>
      <c r="T831" s="339"/>
      <c r="AT831" s="240" t="s">
        <v>171</v>
      </c>
      <c r="AU831" s="240" t="s">
        <v>79</v>
      </c>
      <c r="AV831" s="239" t="s">
        <v>79</v>
      </c>
      <c r="AW831" s="239" t="s">
        <v>34</v>
      </c>
      <c r="AX831" s="239" t="s">
        <v>70</v>
      </c>
      <c r="AY831" s="240" t="s">
        <v>163</v>
      </c>
    </row>
    <row r="832" spans="2:65" s="239" customFormat="1">
      <c r="B832" s="238"/>
      <c r="D832" s="232" t="s">
        <v>171</v>
      </c>
      <c r="E832" s="240" t="s">
        <v>5</v>
      </c>
      <c r="F832" s="241" t="s">
        <v>1346</v>
      </c>
      <c r="H832" s="242">
        <v>7.8479999999999999</v>
      </c>
      <c r="L832" s="238"/>
      <c r="M832" s="337"/>
      <c r="N832" s="338"/>
      <c r="O832" s="338"/>
      <c r="P832" s="338"/>
      <c r="Q832" s="338"/>
      <c r="R832" s="338"/>
      <c r="S832" s="338"/>
      <c r="T832" s="339"/>
      <c r="AT832" s="240" t="s">
        <v>171</v>
      </c>
      <c r="AU832" s="240" t="s">
        <v>79</v>
      </c>
      <c r="AV832" s="239" t="s">
        <v>79</v>
      </c>
      <c r="AW832" s="239" t="s">
        <v>34</v>
      </c>
      <c r="AX832" s="239" t="s">
        <v>70</v>
      </c>
      <c r="AY832" s="240" t="s">
        <v>163</v>
      </c>
    </row>
    <row r="833" spans="2:65" s="239" customFormat="1">
      <c r="B833" s="238"/>
      <c r="D833" s="232" t="s">
        <v>171</v>
      </c>
      <c r="E833" s="240" t="s">
        <v>5</v>
      </c>
      <c r="F833" s="241" t="s">
        <v>1347</v>
      </c>
      <c r="H833" s="242">
        <v>12.64</v>
      </c>
      <c r="L833" s="238"/>
      <c r="M833" s="337"/>
      <c r="N833" s="338"/>
      <c r="O833" s="338"/>
      <c r="P833" s="338"/>
      <c r="Q833" s="338"/>
      <c r="R833" s="338"/>
      <c r="S833" s="338"/>
      <c r="T833" s="339"/>
      <c r="AT833" s="240" t="s">
        <v>171</v>
      </c>
      <c r="AU833" s="240" t="s">
        <v>79</v>
      </c>
      <c r="AV833" s="239" t="s">
        <v>79</v>
      </c>
      <c r="AW833" s="239" t="s">
        <v>34</v>
      </c>
      <c r="AX833" s="239" t="s">
        <v>70</v>
      </c>
      <c r="AY833" s="240" t="s">
        <v>163</v>
      </c>
    </row>
    <row r="834" spans="2:65" s="341" customFormat="1">
      <c r="B834" s="340"/>
      <c r="D834" s="232" t="s">
        <v>171</v>
      </c>
      <c r="E834" s="342" t="s">
        <v>5</v>
      </c>
      <c r="F834" s="343" t="s">
        <v>194</v>
      </c>
      <c r="H834" s="344">
        <v>121.746</v>
      </c>
      <c r="L834" s="340"/>
      <c r="M834" s="345"/>
      <c r="N834" s="346"/>
      <c r="O834" s="346"/>
      <c r="P834" s="346"/>
      <c r="Q834" s="346"/>
      <c r="R834" s="346"/>
      <c r="S834" s="346"/>
      <c r="T834" s="347"/>
      <c r="AT834" s="342" t="s">
        <v>171</v>
      </c>
      <c r="AU834" s="342" t="s">
        <v>79</v>
      </c>
      <c r="AV834" s="341" t="s">
        <v>85</v>
      </c>
      <c r="AW834" s="341" t="s">
        <v>34</v>
      </c>
      <c r="AX834" s="341" t="s">
        <v>75</v>
      </c>
      <c r="AY834" s="342" t="s">
        <v>163</v>
      </c>
    </row>
    <row r="835" spans="2:65" s="239" customFormat="1">
      <c r="B835" s="238"/>
      <c r="D835" s="232" t="s">
        <v>171</v>
      </c>
      <c r="F835" s="241" t="s">
        <v>1357</v>
      </c>
      <c r="H835" s="242">
        <v>127.833</v>
      </c>
      <c r="L835" s="238"/>
      <c r="M835" s="337"/>
      <c r="N835" s="338"/>
      <c r="O835" s="338"/>
      <c r="P835" s="338"/>
      <c r="Q835" s="338"/>
      <c r="R835" s="338"/>
      <c r="S835" s="338"/>
      <c r="T835" s="339"/>
      <c r="AT835" s="240" t="s">
        <v>171</v>
      </c>
      <c r="AU835" s="240" t="s">
        <v>79</v>
      </c>
      <c r="AV835" s="239" t="s">
        <v>79</v>
      </c>
      <c r="AW835" s="239" t="s">
        <v>6</v>
      </c>
      <c r="AX835" s="239" t="s">
        <v>75</v>
      </c>
      <c r="AY835" s="240" t="s">
        <v>163</v>
      </c>
    </row>
    <row r="836" spans="2:65" s="116" customFormat="1" ht="16.5" customHeight="1">
      <c r="B836" s="117"/>
      <c r="C836" s="217" t="s">
        <v>1358</v>
      </c>
      <c r="D836" s="217" t="s">
        <v>165</v>
      </c>
      <c r="E836" s="218" t="s">
        <v>1359</v>
      </c>
      <c r="F836" s="219" t="s">
        <v>1360</v>
      </c>
      <c r="G836" s="220" t="s">
        <v>372</v>
      </c>
      <c r="H836" s="221">
        <v>260.53100000000001</v>
      </c>
      <c r="I836" s="7"/>
      <c r="J836" s="222">
        <f>ROUND(I836*H836,2)</f>
        <v>0</v>
      </c>
      <c r="K836" s="219" t="s">
        <v>2443</v>
      </c>
      <c r="L836" s="117"/>
      <c r="M836" s="223" t="s">
        <v>5</v>
      </c>
      <c r="N836" s="224" t="s">
        <v>41</v>
      </c>
      <c r="O836" s="118"/>
      <c r="P836" s="200">
        <f>O836*H836</f>
        <v>0</v>
      </c>
      <c r="Q836" s="200">
        <v>0</v>
      </c>
      <c r="R836" s="200">
        <f>Q836*H836</f>
        <v>0</v>
      </c>
      <c r="S836" s="200">
        <v>0</v>
      </c>
      <c r="T836" s="201">
        <f>S836*H836</f>
        <v>0</v>
      </c>
      <c r="AR836" s="104" t="s">
        <v>244</v>
      </c>
      <c r="AT836" s="104" t="s">
        <v>165</v>
      </c>
      <c r="AU836" s="104" t="s">
        <v>79</v>
      </c>
      <c r="AY836" s="104" t="s">
        <v>163</v>
      </c>
      <c r="BE836" s="202">
        <f>IF(N836="základní",J836,0)</f>
        <v>0</v>
      </c>
      <c r="BF836" s="202">
        <f>IF(N836="snížená",J836,0)</f>
        <v>0</v>
      </c>
      <c r="BG836" s="202">
        <f>IF(N836="zákl. přenesená",J836,0)</f>
        <v>0</v>
      </c>
      <c r="BH836" s="202">
        <f>IF(N836="sníž. přenesená",J836,0)</f>
        <v>0</v>
      </c>
      <c r="BI836" s="202">
        <f>IF(N836="nulová",J836,0)</f>
        <v>0</v>
      </c>
      <c r="BJ836" s="104" t="s">
        <v>75</v>
      </c>
      <c r="BK836" s="202">
        <f>ROUND(I836*H836,2)</f>
        <v>0</v>
      </c>
      <c r="BL836" s="104" t="s">
        <v>244</v>
      </c>
      <c r="BM836" s="104" t="s">
        <v>1361</v>
      </c>
    </row>
    <row r="837" spans="2:65" s="116" customFormat="1" ht="16.5" customHeight="1">
      <c r="B837" s="117"/>
      <c r="C837" s="217" t="s">
        <v>1362</v>
      </c>
      <c r="D837" s="217" t="s">
        <v>165</v>
      </c>
      <c r="E837" s="218" t="s">
        <v>1363</v>
      </c>
      <c r="F837" s="219" t="s">
        <v>1364</v>
      </c>
      <c r="G837" s="220" t="s">
        <v>372</v>
      </c>
      <c r="H837" s="221">
        <v>20</v>
      </c>
      <c r="I837" s="7"/>
      <c r="J837" s="222">
        <f>ROUND(I837*H837,2)</f>
        <v>0</v>
      </c>
      <c r="K837" s="219" t="s">
        <v>169</v>
      </c>
      <c r="L837" s="117"/>
      <c r="M837" s="223" t="s">
        <v>5</v>
      </c>
      <c r="N837" s="224" t="s">
        <v>41</v>
      </c>
      <c r="O837" s="118"/>
      <c r="P837" s="200">
        <f>O837*H837</f>
        <v>0</v>
      </c>
      <c r="Q837" s="200">
        <v>0</v>
      </c>
      <c r="R837" s="200">
        <f>Q837*H837</f>
        <v>0</v>
      </c>
      <c r="S837" s="200">
        <v>0</v>
      </c>
      <c r="T837" s="201">
        <f>S837*H837</f>
        <v>0</v>
      </c>
      <c r="AR837" s="104" t="s">
        <v>244</v>
      </c>
      <c r="AT837" s="104" t="s">
        <v>165</v>
      </c>
      <c r="AU837" s="104" t="s">
        <v>79</v>
      </c>
      <c r="AY837" s="104" t="s">
        <v>163</v>
      </c>
      <c r="BE837" s="202">
        <f>IF(N837="základní",J837,0)</f>
        <v>0</v>
      </c>
      <c r="BF837" s="202">
        <f>IF(N837="snížená",J837,0)</f>
        <v>0</v>
      </c>
      <c r="BG837" s="202">
        <f>IF(N837="zákl. přenesená",J837,0)</f>
        <v>0</v>
      </c>
      <c r="BH837" s="202">
        <f>IF(N837="sníž. přenesená",J837,0)</f>
        <v>0</v>
      </c>
      <c r="BI837" s="202">
        <f>IF(N837="nulová",J837,0)</f>
        <v>0</v>
      </c>
      <c r="BJ837" s="104" t="s">
        <v>75</v>
      </c>
      <c r="BK837" s="202">
        <f>ROUND(I837*H837,2)</f>
        <v>0</v>
      </c>
      <c r="BL837" s="104" t="s">
        <v>244</v>
      </c>
      <c r="BM837" s="104" t="s">
        <v>1365</v>
      </c>
    </row>
    <row r="838" spans="2:65" s="231" customFormat="1">
      <c r="B838" s="230"/>
      <c r="D838" s="232" t="s">
        <v>171</v>
      </c>
      <c r="E838" s="233" t="s">
        <v>5</v>
      </c>
      <c r="F838" s="234" t="s">
        <v>343</v>
      </c>
      <c r="H838" s="233" t="s">
        <v>5</v>
      </c>
      <c r="L838" s="230"/>
      <c r="M838" s="235"/>
      <c r="N838" s="236"/>
      <c r="O838" s="236"/>
      <c r="P838" s="236"/>
      <c r="Q838" s="236"/>
      <c r="R838" s="236"/>
      <c r="S838" s="236"/>
      <c r="T838" s="237"/>
      <c r="AT838" s="233" t="s">
        <v>171</v>
      </c>
      <c r="AU838" s="233" t="s">
        <v>79</v>
      </c>
      <c r="AV838" s="231" t="s">
        <v>75</v>
      </c>
      <c r="AW838" s="231" t="s">
        <v>34</v>
      </c>
      <c r="AX838" s="231" t="s">
        <v>70</v>
      </c>
      <c r="AY838" s="233" t="s">
        <v>163</v>
      </c>
    </row>
    <row r="839" spans="2:65" s="239" customFormat="1">
      <c r="B839" s="238"/>
      <c r="D839" s="232" t="s">
        <v>171</v>
      </c>
      <c r="E839" s="240" t="s">
        <v>5</v>
      </c>
      <c r="F839" s="241" t="s">
        <v>267</v>
      </c>
      <c r="H839" s="242">
        <v>20</v>
      </c>
      <c r="L839" s="238"/>
      <c r="M839" s="337"/>
      <c r="N839" s="338"/>
      <c r="O839" s="338"/>
      <c r="P839" s="338"/>
      <c r="Q839" s="338"/>
      <c r="R839" s="338"/>
      <c r="S839" s="338"/>
      <c r="T839" s="339"/>
      <c r="AT839" s="240" t="s">
        <v>171</v>
      </c>
      <c r="AU839" s="240" t="s">
        <v>79</v>
      </c>
      <c r="AV839" s="239" t="s">
        <v>79</v>
      </c>
      <c r="AW839" s="239" t="s">
        <v>34</v>
      </c>
      <c r="AX839" s="239" t="s">
        <v>75</v>
      </c>
      <c r="AY839" s="240" t="s">
        <v>163</v>
      </c>
    </row>
    <row r="840" spans="2:65" s="116" customFormat="1" ht="16.5" customHeight="1">
      <c r="B840" s="117"/>
      <c r="C840" s="191" t="s">
        <v>1366</v>
      </c>
      <c r="D840" s="191" t="s">
        <v>251</v>
      </c>
      <c r="E840" s="192" t="s">
        <v>1367</v>
      </c>
      <c r="F840" s="203" t="s">
        <v>1368</v>
      </c>
      <c r="G840" s="194" t="s">
        <v>372</v>
      </c>
      <c r="H840" s="195">
        <v>22</v>
      </c>
      <c r="I840" s="8"/>
      <c r="J840" s="196">
        <f>ROUND(I840*H840,2)</f>
        <v>0</v>
      </c>
      <c r="K840" s="193" t="s">
        <v>2443</v>
      </c>
      <c r="L840" s="197"/>
      <c r="M840" s="198" t="s">
        <v>5</v>
      </c>
      <c r="N840" s="199" t="s">
        <v>41</v>
      </c>
      <c r="O840" s="118"/>
      <c r="P840" s="200">
        <f>O840*H840</f>
        <v>0</v>
      </c>
      <c r="Q840" s="200">
        <v>2.1000000000000001E-4</v>
      </c>
      <c r="R840" s="200">
        <f>Q840*H840</f>
        <v>4.62E-3</v>
      </c>
      <c r="S840" s="200">
        <v>0</v>
      </c>
      <c r="T840" s="201">
        <f>S840*H840</f>
        <v>0</v>
      </c>
      <c r="AR840" s="104" t="s">
        <v>329</v>
      </c>
      <c r="AT840" s="104" t="s">
        <v>251</v>
      </c>
      <c r="AU840" s="104" t="s">
        <v>79</v>
      </c>
      <c r="AY840" s="104" t="s">
        <v>163</v>
      </c>
      <c r="BE840" s="202">
        <f>IF(N840="základní",J840,0)</f>
        <v>0</v>
      </c>
      <c r="BF840" s="202">
        <f>IF(N840="snížená",J840,0)</f>
        <v>0</v>
      </c>
      <c r="BG840" s="202">
        <f>IF(N840="zákl. přenesená",J840,0)</f>
        <v>0</v>
      </c>
      <c r="BH840" s="202">
        <f>IF(N840="sníž. přenesená",J840,0)</f>
        <v>0</v>
      </c>
      <c r="BI840" s="202">
        <f>IF(N840="nulová",J840,0)</f>
        <v>0</v>
      </c>
      <c r="BJ840" s="104" t="s">
        <v>75</v>
      </c>
      <c r="BK840" s="202">
        <f>ROUND(I840*H840,2)</f>
        <v>0</v>
      </c>
      <c r="BL840" s="104" t="s">
        <v>244</v>
      </c>
      <c r="BM840" s="104" t="s">
        <v>1369</v>
      </c>
    </row>
    <row r="841" spans="2:65" s="239" customFormat="1">
      <c r="B841" s="238"/>
      <c r="D841" s="232" t="s">
        <v>171</v>
      </c>
      <c r="F841" s="241" t="s">
        <v>1370</v>
      </c>
      <c r="H841" s="242">
        <v>22</v>
      </c>
      <c r="L841" s="238"/>
      <c r="M841" s="337"/>
      <c r="N841" s="338"/>
      <c r="O841" s="338"/>
      <c r="P841" s="338"/>
      <c r="Q841" s="338"/>
      <c r="R841" s="338"/>
      <c r="S841" s="338"/>
      <c r="T841" s="339"/>
      <c r="AT841" s="240" t="s">
        <v>171</v>
      </c>
      <c r="AU841" s="240" t="s">
        <v>79</v>
      </c>
      <c r="AV841" s="239" t="s">
        <v>79</v>
      </c>
      <c r="AW841" s="239" t="s">
        <v>6</v>
      </c>
      <c r="AX841" s="239" t="s">
        <v>75</v>
      </c>
      <c r="AY841" s="240" t="s">
        <v>163</v>
      </c>
    </row>
    <row r="842" spans="2:65" s="116" customFormat="1" ht="25.5" customHeight="1">
      <c r="B842" s="117"/>
      <c r="C842" s="217" t="s">
        <v>1371</v>
      </c>
      <c r="D842" s="217" t="s">
        <v>165</v>
      </c>
      <c r="E842" s="218" t="s">
        <v>1372</v>
      </c>
      <c r="F842" s="219" t="s">
        <v>1373</v>
      </c>
      <c r="G842" s="220" t="s">
        <v>168</v>
      </c>
      <c r="H842" s="221">
        <v>358.15</v>
      </c>
      <c r="I842" s="7"/>
      <c r="J842" s="222">
        <f>ROUND(I842*H842,2)</f>
        <v>0</v>
      </c>
      <c r="K842" s="219" t="s">
        <v>169</v>
      </c>
      <c r="L842" s="117"/>
      <c r="M842" s="223" t="s">
        <v>5</v>
      </c>
      <c r="N842" s="224" t="s">
        <v>41</v>
      </c>
      <c r="O842" s="118"/>
      <c r="P842" s="200">
        <f>O842*H842</f>
        <v>0</v>
      </c>
      <c r="Q842" s="200">
        <v>0</v>
      </c>
      <c r="R842" s="200">
        <f>Q842*H842</f>
        <v>0</v>
      </c>
      <c r="S842" s="200">
        <v>0</v>
      </c>
      <c r="T842" s="201">
        <f>S842*H842</f>
        <v>0</v>
      </c>
      <c r="AR842" s="104" t="s">
        <v>244</v>
      </c>
      <c r="AT842" s="104" t="s">
        <v>165</v>
      </c>
      <c r="AU842" s="104" t="s">
        <v>79</v>
      </c>
      <c r="AY842" s="104" t="s">
        <v>163</v>
      </c>
      <c r="BE842" s="202">
        <f>IF(N842="základní",J842,0)</f>
        <v>0</v>
      </c>
      <c r="BF842" s="202">
        <f>IF(N842="snížená",J842,0)</f>
        <v>0</v>
      </c>
      <c r="BG842" s="202">
        <f>IF(N842="zákl. přenesená",J842,0)</f>
        <v>0</v>
      </c>
      <c r="BH842" s="202">
        <f>IF(N842="sníž. přenesená",J842,0)</f>
        <v>0</v>
      </c>
      <c r="BI842" s="202">
        <f>IF(N842="nulová",J842,0)</f>
        <v>0</v>
      </c>
      <c r="BJ842" s="104" t="s">
        <v>75</v>
      </c>
      <c r="BK842" s="202">
        <f>ROUND(I842*H842,2)</f>
        <v>0</v>
      </c>
      <c r="BL842" s="104" t="s">
        <v>244</v>
      </c>
      <c r="BM842" s="104" t="s">
        <v>1374</v>
      </c>
    </row>
    <row r="843" spans="2:65" s="116" customFormat="1" ht="16.5" customHeight="1">
      <c r="B843" s="117"/>
      <c r="C843" s="217" t="s">
        <v>1375</v>
      </c>
      <c r="D843" s="217" t="s">
        <v>165</v>
      </c>
      <c r="E843" s="218" t="s">
        <v>1376</v>
      </c>
      <c r="F843" s="219" t="s">
        <v>1377</v>
      </c>
      <c r="G843" s="220" t="s">
        <v>168</v>
      </c>
      <c r="H843" s="221">
        <v>100.14</v>
      </c>
      <c r="I843" s="7"/>
      <c r="J843" s="222">
        <f>ROUND(I843*H843,2)</f>
        <v>0</v>
      </c>
      <c r="K843" s="219" t="s">
        <v>169</v>
      </c>
      <c r="L843" s="117"/>
      <c r="M843" s="223" t="s">
        <v>5</v>
      </c>
      <c r="N843" s="224" t="s">
        <v>41</v>
      </c>
      <c r="O843" s="118"/>
      <c r="P843" s="200">
        <f>O843*H843</f>
        <v>0</v>
      </c>
      <c r="Q843" s="200">
        <v>0</v>
      </c>
      <c r="R843" s="200">
        <f>Q843*H843</f>
        <v>0</v>
      </c>
      <c r="S843" s="200">
        <v>0</v>
      </c>
      <c r="T843" s="201">
        <f>S843*H843</f>
        <v>0</v>
      </c>
      <c r="AR843" s="104" t="s">
        <v>244</v>
      </c>
      <c r="AT843" s="104" t="s">
        <v>165</v>
      </c>
      <c r="AU843" s="104" t="s">
        <v>79</v>
      </c>
      <c r="AY843" s="104" t="s">
        <v>163</v>
      </c>
      <c r="BE843" s="202">
        <f>IF(N843="základní",J843,0)</f>
        <v>0</v>
      </c>
      <c r="BF843" s="202">
        <f>IF(N843="snížená",J843,0)</f>
        <v>0</v>
      </c>
      <c r="BG843" s="202">
        <f>IF(N843="zákl. přenesená",J843,0)</f>
        <v>0</v>
      </c>
      <c r="BH843" s="202">
        <f>IF(N843="sníž. přenesená",J843,0)</f>
        <v>0</v>
      </c>
      <c r="BI843" s="202">
        <f>IF(N843="nulová",J843,0)</f>
        <v>0</v>
      </c>
      <c r="BJ843" s="104" t="s">
        <v>75</v>
      </c>
      <c r="BK843" s="202">
        <f>ROUND(I843*H843,2)</f>
        <v>0</v>
      </c>
      <c r="BL843" s="104" t="s">
        <v>244</v>
      </c>
      <c r="BM843" s="104" t="s">
        <v>1378</v>
      </c>
    </row>
    <row r="844" spans="2:65" s="231" customFormat="1">
      <c r="B844" s="230"/>
      <c r="D844" s="232" t="s">
        <v>171</v>
      </c>
      <c r="E844" s="233" t="s">
        <v>5</v>
      </c>
      <c r="F844" s="234" t="s">
        <v>239</v>
      </c>
      <c r="H844" s="233" t="s">
        <v>5</v>
      </c>
      <c r="L844" s="230"/>
      <c r="M844" s="235"/>
      <c r="N844" s="236"/>
      <c r="O844" s="236"/>
      <c r="P844" s="236"/>
      <c r="Q844" s="236"/>
      <c r="R844" s="236"/>
      <c r="S844" s="236"/>
      <c r="T844" s="237"/>
      <c r="AT844" s="233" t="s">
        <v>171</v>
      </c>
      <c r="AU844" s="233" t="s">
        <v>79</v>
      </c>
      <c r="AV844" s="231" t="s">
        <v>75</v>
      </c>
      <c r="AW844" s="231" t="s">
        <v>34</v>
      </c>
      <c r="AX844" s="231" t="s">
        <v>70</v>
      </c>
      <c r="AY844" s="233" t="s">
        <v>163</v>
      </c>
    </row>
    <row r="845" spans="2:65" s="231" customFormat="1">
      <c r="B845" s="230"/>
      <c r="D845" s="232" t="s">
        <v>171</v>
      </c>
      <c r="E845" s="233" t="s">
        <v>5</v>
      </c>
      <c r="F845" s="234" t="s">
        <v>665</v>
      </c>
      <c r="H845" s="233" t="s">
        <v>5</v>
      </c>
      <c r="L845" s="230"/>
      <c r="M845" s="235"/>
      <c r="N845" s="236"/>
      <c r="O845" s="236"/>
      <c r="P845" s="236"/>
      <c r="Q845" s="236"/>
      <c r="R845" s="236"/>
      <c r="S845" s="236"/>
      <c r="T845" s="237"/>
      <c r="AT845" s="233" t="s">
        <v>171</v>
      </c>
      <c r="AU845" s="233" t="s">
        <v>79</v>
      </c>
      <c r="AV845" s="231" t="s">
        <v>75</v>
      </c>
      <c r="AW845" s="231" t="s">
        <v>34</v>
      </c>
      <c r="AX845" s="231" t="s">
        <v>70</v>
      </c>
      <c r="AY845" s="233" t="s">
        <v>163</v>
      </c>
    </row>
    <row r="846" spans="2:65" s="239" customFormat="1">
      <c r="B846" s="238"/>
      <c r="D846" s="232" t="s">
        <v>171</v>
      </c>
      <c r="E846" s="240" t="s">
        <v>5</v>
      </c>
      <c r="F846" s="241" t="s">
        <v>666</v>
      </c>
      <c r="H846" s="242">
        <v>100.14</v>
      </c>
      <c r="L846" s="238"/>
      <c r="M846" s="337"/>
      <c r="N846" s="338"/>
      <c r="O846" s="338"/>
      <c r="P846" s="338"/>
      <c r="Q846" s="338"/>
      <c r="R846" s="338"/>
      <c r="S846" s="338"/>
      <c r="T846" s="339"/>
      <c r="AT846" s="240" t="s">
        <v>171</v>
      </c>
      <c r="AU846" s="240" t="s">
        <v>79</v>
      </c>
      <c r="AV846" s="239" t="s">
        <v>79</v>
      </c>
      <c r="AW846" s="239" t="s">
        <v>34</v>
      </c>
      <c r="AX846" s="239" t="s">
        <v>75</v>
      </c>
      <c r="AY846" s="240" t="s">
        <v>163</v>
      </c>
    </row>
    <row r="847" spans="2:65" s="116" customFormat="1" ht="16.5" customHeight="1">
      <c r="B847" s="117"/>
      <c r="C847" s="217" t="s">
        <v>1379</v>
      </c>
      <c r="D847" s="217" t="s">
        <v>165</v>
      </c>
      <c r="E847" s="218" t="s">
        <v>1380</v>
      </c>
      <c r="F847" s="219" t="s">
        <v>1381</v>
      </c>
      <c r="G847" s="220" t="s">
        <v>227</v>
      </c>
      <c r="H847" s="221">
        <v>3.0750000000000002</v>
      </c>
      <c r="I847" s="7"/>
      <c r="J847" s="222">
        <f>ROUND(I847*H847,2)</f>
        <v>0</v>
      </c>
      <c r="K847" s="219" t="s">
        <v>169</v>
      </c>
      <c r="L847" s="117"/>
      <c r="M847" s="223" t="s">
        <v>5</v>
      </c>
      <c r="N847" s="224" t="s">
        <v>41</v>
      </c>
      <c r="O847" s="118"/>
      <c r="P847" s="200">
        <f>O847*H847</f>
        <v>0</v>
      </c>
      <c r="Q847" s="200">
        <v>0</v>
      </c>
      <c r="R847" s="200">
        <f>Q847*H847</f>
        <v>0</v>
      </c>
      <c r="S847" s="200">
        <v>0</v>
      </c>
      <c r="T847" s="201">
        <f>S847*H847</f>
        <v>0</v>
      </c>
      <c r="AR847" s="104" t="s">
        <v>244</v>
      </c>
      <c r="AT847" s="104" t="s">
        <v>165</v>
      </c>
      <c r="AU847" s="104" t="s">
        <v>79</v>
      </c>
      <c r="AY847" s="104" t="s">
        <v>163</v>
      </c>
      <c r="BE847" s="202">
        <f>IF(N847="základní",J847,0)</f>
        <v>0</v>
      </c>
      <c r="BF847" s="202">
        <f>IF(N847="snížená",J847,0)</f>
        <v>0</v>
      </c>
      <c r="BG847" s="202">
        <f>IF(N847="zákl. přenesená",J847,0)</f>
        <v>0</v>
      </c>
      <c r="BH847" s="202">
        <f>IF(N847="sníž. přenesená",J847,0)</f>
        <v>0</v>
      </c>
      <c r="BI847" s="202">
        <f>IF(N847="nulová",J847,0)</f>
        <v>0</v>
      </c>
      <c r="BJ847" s="104" t="s">
        <v>75</v>
      </c>
      <c r="BK847" s="202">
        <f>ROUND(I847*H847,2)</f>
        <v>0</v>
      </c>
      <c r="BL847" s="104" t="s">
        <v>244</v>
      </c>
      <c r="BM847" s="104" t="s">
        <v>1382</v>
      </c>
    </row>
    <row r="848" spans="2:65" s="205" customFormat="1" ht="29.85" customHeight="1">
      <c r="B848" s="204"/>
      <c r="D848" s="206" t="s">
        <v>69</v>
      </c>
      <c r="E848" s="215" t="s">
        <v>1383</v>
      </c>
      <c r="F848" s="215" t="s">
        <v>1384</v>
      </c>
      <c r="J848" s="216">
        <f>BK848</f>
        <v>0</v>
      </c>
      <c r="L848" s="204"/>
      <c r="M848" s="209"/>
      <c r="N848" s="210"/>
      <c r="O848" s="210"/>
      <c r="P848" s="211">
        <f>SUM(P849:P916)</f>
        <v>0</v>
      </c>
      <c r="Q848" s="210"/>
      <c r="R848" s="211">
        <f>SUM(R849:R916)</f>
        <v>4.7222350499999992</v>
      </c>
      <c r="S848" s="210"/>
      <c r="T848" s="212">
        <f>SUM(T849:T916)</f>
        <v>0</v>
      </c>
      <c r="AR848" s="206" t="s">
        <v>79</v>
      </c>
      <c r="AT848" s="213" t="s">
        <v>69</v>
      </c>
      <c r="AU848" s="213" t="s">
        <v>75</v>
      </c>
      <c r="AY848" s="206" t="s">
        <v>163</v>
      </c>
      <c r="BK848" s="214">
        <f>SUM(BK849:BK916)</f>
        <v>0</v>
      </c>
    </row>
    <row r="849" spans="2:65" s="116" customFormat="1" ht="25.5" customHeight="1">
      <c r="B849" s="117"/>
      <c r="C849" s="217" t="s">
        <v>1385</v>
      </c>
      <c r="D849" s="217" t="s">
        <v>165</v>
      </c>
      <c r="E849" s="218" t="s">
        <v>1386</v>
      </c>
      <c r="F849" s="219" t="s">
        <v>1387</v>
      </c>
      <c r="G849" s="220" t="s">
        <v>168</v>
      </c>
      <c r="H849" s="221">
        <v>263.89100000000002</v>
      </c>
      <c r="I849" s="7"/>
      <c r="J849" s="222">
        <f>ROUND(I849*H849,2)</f>
        <v>0</v>
      </c>
      <c r="K849" s="219" t="s">
        <v>169</v>
      </c>
      <c r="L849" s="117"/>
      <c r="M849" s="223" t="s">
        <v>5</v>
      </c>
      <c r="N849" s="224" t="s">
        <v>41</v>
      </c>
      <c r="O849" s="118"/>
      <c r="P849" s="200">
        <f>O849*H849</f>
        <v>0</v>
      </c>
      <c r="Q849" s="200">
        <v>3.0000000000000001E-3</v>
      </c>
      <c r="R849" s="200">
        <f>Q849*H849</f>
        <v>0.79167300000000007</v>
      </c>
      <c r="S849" s="200">
        <v>0</v>
      </c>
      <c r="T849" s="201">
        <f>S849*H849</f>
        <v>0</v>
      </c>
      <c r="AR849" s="104" t="s">
        <v>244</v>
      </c>
      <c r="AT849" s="104" t="s">
        <v>165</v>
      </c>
      <c r="AU849" s="104" t="s">
        <v>79</v>
      </c>
      <c r="AY849" s="104" t="s">
        <v>163</v>
      </c>
      <c r="BE849" s="202">
        <f>IF(N849="základní",J849,0)</f>
        <v>0</v>
      </c>
      <c r="BF849" s="202">
        <f>IF(N849="snížená",J849,0)</f>
        <v>0</v>
      </c>
      <c r="BG849" s="202">
        <f>IF(N849="zákl. přenesená",J849,0)</f>
        <v>0</v>
      </c>
      <c r="BH849" s="202">
        <f>IF(N849="sníž. přenesená",J849,0)</f>
        <v>0</v>
      </c>
      <c r="BI849" s="202">
        <f>IF(N849="nulová",J849,0)</f>
        <v>0</v>
      </c>
      <c r="BJ849" s="104" t="s">
        <v>75</v>
      </c>
      <c r="BK849" s="202">
        <f>ROUND(I849*H849,2)</f>
        <v>0</v>
      </c>
      <c r="BL849" s="104" t="s">
        <v>244</v>
      </c>
      <c r="BM849" s="104" t="s">
        <v>1388</v>
      </c>
    </row>
    <row r="850" spans="2:65" s="231" customFormat="1">
      <c r="B850" s="230"/>
      <c r="D850" s="232" t="s">
        <v>171</v>
      </c>
      <c r="E850" s="233" t="s">
        <v>5</v>
      </c>
      <c r="F850" s="234" t="s">
        <v>343</v>
      </c>
      <c r="H850" s="233" t="s">
        <v>5</v>
      </c>
      <c r="L850" s="230"/>
      <c r="M850" s="235"/>
      <c r="N850" s="236"/>
      <c r="O850" s="236"/>
      <c r="P850" s="236"/>
      <c r="Q850" s="236"/>
      <c r="R850" s="236"/>
      <c r="S850" s="236"/>
      <c r="T850" s="237"/>
      <c r="AT850" s="233" t="s">
        <v>171</v>
      </c>
      <c r="AU850" s="233" t="s">
        <v>79</v>
      </c>
      <c r="AV850" s="231" t="s">
        <v>75</v>
      </c>
      <c r="AW850" s="231" t="s">
        <v>34</v>
      </c>
      <c r="AX850" s="231" t="s">
        <v>70</v>
      </c>
      <c r="AY850" s="233" t="s">
        <v>163</v>
      </c>
    </row>
    <row r="851" spans="2:65" s="239" customFormat="1">
      <c r="B851" s="238"/>
      <c r="D851" s="232" t="s">
        <v>171</v>
      </c>
      <c r="E851" s="240" t="s">
        <v>5</v>
      </c>
      <c r="F851" s="241" t="s">
        <v>1389</v>
      </c>
      <c r="H851" s="242">
        <v>27.684000000000001</v>
      </c>
      <c r="L851" s="238"/>
      <c r="M851" s="337"/>
      <c r="N851" s="338"/>
      <c r="O851" s="338"/>
      <c r="P851" s="338"/>
      <c r="Q851" s="338"/>
      <c r="R851" s="338"/>
      <c r="S851" s="338"/>
      <c r="T851" s="339"/>
      <c r="AT851" s="240" t="s">
        <v>171</v>
      </c>
      <c r="AU851" s="240" t="s">
        <v>79</v>
      </c>
      <c r="AV851" s="239" t="s">
        <v>79</v>
      </c>
      <c r="AW851" s="239" t="s">
        <v>34</v>
      </c>
      <c r="AX851" s="239" t="s">
        <v>70</v>
      </c>
      <c r="AY851" s="240" t="s">
        <v>163</v>
      </c>
    </row>
    <row r="852" spans="2:65" s="239" customFormat="1">
      <c r="B852" s="238"/>
      <c r="D852" s="232" t="s">
        <v>171</v>
      </c>
      <c r="E852" s="240" t="s">
        <v>5</v>
      </c>
      <c r="F852" s="241" t="s">
        <v>1390</v>
      </c>
      <c r="H852" s="242">
        <v>18.54</v>
      </c>
      <c r="L852" s="238"/>
      <c r="M852" s="337"/>
      <c r="N852" s="338"/>
      <c r="O852" s="338"/>
      <c r="P852" s="338"/>
      <c r="Q852" s="338"/>
      <c r="R852" s="338"/>
      <c r="S852" s="338"/>
      <c r="T852" s="339"/>
      <c r="AT852" s="240" t="s">
        <v>171</v>
      </c>
      <c r="AU852" s="240" t="s">
        <v>79</v>
      </c>
      <c r="AV852" s="239" t="s">
        <v>79</v>
      </c>
      <c r="AW852" s="239" t="s">
        <v>34</v>
      </c>
      <c r="AX852" s="239" t="s">
        <v>70</v>
      </c>
      <c r="AY852" s="240" t="s">
        <v>163</v>
      </c>
    </row>
    <row r="853" spans="2:65" s="239" customFormat="1">
      <c r="B853" s="238"/>
      <c r="D853" s="232" t="s">
        <v>171</v>
      </c>
      <c r="E853" s="240" t="s">
        <v>5</v>
      </c>
      <c r="F853" s="241" t="s">
        <v>1391</v>
      </c>
      <c r="H853" s="242">
        <v>19.512</v>
      </c>
      <c r="L853" s="238"/>
      <c r="M853" s="337"/>
      <c r="N853" s="338"/>
      <c r="O853" s="338"/>
      <c r="P853" s="338"/>
      <c r="Q853" s="338"/>
      <c r="R853" s="338"/>
      <c r="S853" s="338"/>
      <c r="T853" s="339"/>
      <c r="AT853" s="240" t="s">
        <v>171</v>
      </c>
      <c r="AU853" s="240" t="s">
        <v>79</v>
      </c>
      <c r="AV853" s="239" t="s">
        <v>79</v>
      </c>
      <c r="AW853" s="239" t="s">
        <v>34</v>
      </c>
      <c r="AX853" s="239" t="s">
        <v>70</v>
      </c>
      <c r="AY853" s="240" t="s">
        <v>163</v>
      </c>
    </row>
    <row r="854" spans="2:65" s="239" customFormat="1">
      <c r="B854" s="238"/>
      <c r="D854" s="232" t="s">
        <v>171</v>
      </c>
      <c r="E854" s="240" t="s">
        <v>5</v>
      </c>
      <c r="F854" s="241" t="s">
        <v>1392</v>
      </c>
      <c r="H854" s="242">
        <v>18.327999999999999</v>
      </c>
      <c r="L854" s="238"/>
      <c r="M854" s="337"/>
      <c r="N854" s="338"/>
      <c r="O854" s="338"/>
      <c r="P854" s="338"/>
      <c r="Q854" s="338"/>
      <c r="R854" s="338"/>
      <c r="S854" s="338"/>
      <c r="T854" s="339"/>
      <c r="AT854" s="240" t="s">
        <v>171</v>
      </c>
      <c r="AU854" s="240" t="s">
        <v>79</v>
      </c>
      <c r="AV854" s="239" t="s">
        <v>79</v>
      </c>
      <c r="AW854" s="239" t="s">
        <v>34</v>
      </c>
      <c r="AX854" s="239" t="s">
        <v>70</v>
      </c>
      <c r="AY854" s="240" t="s">
        <v>163</v>
      </c>
    </row>
    <row r="855" spans="2:65" s="239" customFormat="1">
      <c r="B855" s="238"/>
      <c r="D855" s="232" t="s">
        <v>171</v>
      </c>
      <c r="E855" s="240" t="s">
        <v>5</v>
      </c>
      <c r="F855" s="241" t="s">
        <v>1393</v>
      </c>
      <c r="H855" s="242">
        <v>61.524000000000001</v>
      </c>
      <c r="L855" s="238"/>
      <c r="M855" s="337"/>
      <c r="N855" s="338"/>
      <c r="O855" s="338"/>
      <c r="P855" s="338"/>
      <c r="Q855" s="338"/>
      <c r="R855" s="338"/>
      <c r="S855" s="338"/>
      <c r="T855" s="339"/>
      <c r="AT855" s="240" t="s">
        <v>171</v>
      </c>
      <c r="AU855" s="240" t="s">
        <v>79</v>
      </c>
      <c r="AV855" s="239" t="s">
        <v>79</v>
      </c>
      <c r="AW855" s="239" t="s">
        <v>34</v>
      </c>
      <c r="AX855" s="239" t="s">
        <v>70</v>
      </c>
      <c r="AY855" s="240" t="s">
        <v>163</v>
      </c>
    </row>
    <row r="856" spans="2:65" s="239" customFormat="1">
      <c r="B856" s="238"/>
      <c r="D856" s="232" t="s">
        <v>171</v>
      </c>
      <c r="E856" s="240" t="s">
        <v>5</v>
      </c>
      <c r="F856" s="241" t="s">
        <v>1394</v>
      </c>
      <c r="H856" s="242">
        <v>29.757000000000001</v>
      </c>
      <c r="L856" s="238"/>
      <c r="M856" s="337"/>
      <c r="N856" s="338"/>
      <c r="O856" s="338"/>
      <c r="P856" s="338"/>
      <c r="Q856" s="338"/>
      <c r="R856" s="338"/>
      <c r="S856" s="338"/>
      <c r="T856" s="339"/>
      <c r="AT856" s="240" t="s">
        <v>171</v>
      </c>
      <c r="AU856" s="240" t="s">
        <v>79</v>
      </c>
      <c r="AV856" s="239" t="s">
        <v>79</v>
      </c>
      <c r="AW856" s="239" t="s">
        <v>34</v>
      </c>
      <c r="AX856" s="239" t="s">
        <v>70</v>
      </c>
      <c r="AY856" s="240" t="s">
        <v>163</v>
      </c>
    </row>
    <row r="857" spans="2:65" s="239" customFormat="1">
      <c r="B857" s="238"/>
      <c r="D857" s="232" t="s">
        <v>171</v>
      </c>
      <c r="E857" s="240" t="s">
        <v>5</v>
      </c>
      <c r="F857" s="241" t="s">
        <v>1395</v>
      </c>
      <c r="H857" s="242">
        <v>14.4</v>
      </c>
      <c r="L857" s="238"/>
      <c r="M857" s="337"/>
      <c r="N857" s="338"/>
      <c r="O857" s="338"/>
      <c r="P857" s="338"/>
      <c r="Q857" s="338"/>
      <c r="R857" s="338"/>
      <c r="S857" s="338"/>
      <c r="T857" s="339"/>
      <c r="AT857" s="240" t="s">
        <v>171</v>
      </c>
      <c r="AU857" s="240" t="s">
        <v>79</v>
      </c>
      <c r="AV857" s="239" t="s">
        <v>79</v>
      </c>
      <c r="AW857" s="239" t="s">
        <v>34</v>
      </c>
      <c r="AX857" s="239" t="s">
        <v>70</v>
      </c>
      <c r="AY857" s="240" t="s">
        <v>163</v>
      </c>
    </row>
    <row r="858" spans="2:65" s="239" customFormat="1">
      <c r="B858" s="238"/>
      <c r="D858" s="232" t="s">
        <v>171</v>
      </c>
      <c r="E858" s="240" t="s">
        <v>5</v>
      </c>
      <c r="F858" s="241" t="s">
        <v>1396</v>
      </c>
      <c r="H858" s="242">
        <v>14.34</v>
      </c>
      <c r="L858" s="238"/>
      <c r="M858" s="337"/>
      <c r="N858" s="338"/>
      <c r="O858" s="338"/>
      <c r="P858" s="338"/>
      <c r="Q858" s="338"/>
      <c r="R858" s="338"/>
      <c r="S858" s="338"/>
      <c r="T858" s="339"/>
      <c r="AT858" s="240" t="s">
        <v>171</v>
      </c>
      <c r="AU858" s="240" t="s">
        <v>79</v>
      </c>
      <c r="AV858" s="239" t="s">
        <v>79</v>
      </c>
      <c r="AW858" s="239" t="s">
        <v>34</v>
      </c>
      <c r="AX858" s="239" t="s">
        <v>70</v>
      </c>
      <c r="AY858" s="240" t="s">
        <v>163</v>
      </c>
    </row>
    <row r="859" spans="2:65" s="239" customFormat="1">
      <c r="B859" s="238"/>
      <c r="D859" s="232" t="s">
        <v>171</v>
      </c>
      <c r="E859" s="240" t="s">
        <v>5</v>
      </c>
      <c r="F859" s="241" t="s">
        <v>471</v>
      </c>
      <c r="H859" s="242">
        <v>17.193999999999999</v>
      </c>
      <c r="L859" s="238"/>
      <c r="M859" s="337"/>
      <c r="N859" s="338"/>
      <c r="O859" s="338"/>
      <c r="P859" s="338"/>
      <c r="Q859" s="338"/>
      <c r="R859" s="338"/>
      <c r="S859" s="338"/>
      <c r="T859" s="339"/>
      <c r="AT859" s="240" t="s">
        <v>171</v>
      </c>
      <c r="AU859" s="240" t="s">
        <v>79</v>
      </c>
      <c r="AV859" s="239" t="s">
        <v>79</v>
      </c>
      <c r="AW859" s="239" t="s">
        <v>34</v>
      </c>
      <c r="AX859" s="239" t="s">
        <v>70</v>
      </c>
      <c r="AY859" s="240" t="s">
        <v>163</v>
      </c>
    </row>
    <row r="860" spans="2:65" s="239" customFormat="1">
      <c r="B860" s="238"/>
      <c r="D860" s="232" t="s">
        <v>171</v>
      </c>
      <c r="E860" s="240" t="s">
        <v>5</v>
      </c>
      <c r="F860" s="241" t="s">
        <v>1397</v>
      </c>
      <c r="H860" s="242">
        <v>2.7</v>
      </c>
      <c r="L860" s="238"/>
      <c r="M860" s="337"/>
      <c r="N860" s="338"/>
      <c r="O860" s="338"/>
      <c r="P860" s="338"/>
      <c r="Q860" s="338"/>
      <c r="R860" s="338"/>
      <c r="S860" s="338"/>
      <c r="T860" s="339"/>
      <c r="AT860" s="240" t="s">
        <v>171</v>
      </c>
      <c r="AU860" s="240" t="s">
        <v>79</v>
      </c>
      <c r="AV860" s="239" t="s">
        <v>79</v>
      </c>
      <c r="AW860" s="239" t="s">
        <v>34</v>
      </c>
      <c r="AX860" s="239" t="s">
        <v>70</v>
      </c>
      <c r="AY860" s="240" t="s">
        <v>163</v>
      </c>
    </row>
    <row r="861" spans="2:65" s="239" customFormat="1">
      <c r="B861" s="238"/>
      <c r="D861" s="232" t="s">
        <v>171</v>
      </c>
      <c r="E861" s="240" t="s">
        <v>5</v>
      </c>
      <c r="F861" s="241" t="s">
        <v>1398</v>
      </c>
      <c r="H861" s="242">
        <v>24.036000000000001</v>
      </c>
      <c r="L861" s="238"/>
      <c r="M861" s="337"/>
      <c r="N861" s="338"/>
      <c r="O861" s="338"/>
      <c r="P861" s="338"/>
      <c r="Q861" s="338"/>
      <c r="R861" s="338"/>
      <c r="S861" s="338"/>
      <c r="T861" s="339"/>
      <c r="AT861" s="240" t="s">
        <v>171</v>
      </c>
      <c r="AU861" s="240" t="s">
        <v>79</v>
      </c>
      <c r="AV861" s="239" t="s">
        <v>79</v>
      </c>
      <c r="AW861" s="239" t="s">
        <v>34</v>
      </c>
      <c r="AX861" s="239" t="s">
        <v>70</v>
      </c>
      <c r="AY861" s="240" t="s">
        <v>163</v>
      </c>
    </row>
    <row r="862" spans="2:65" s="239" customFormat="1">
      <c r="B862" s="238"/>
      <c r="D862" s="232" t="s">
        <v>171</v>
      </c>
      <c r="E862" s="240" t="s">
        <v>5</v>
      </c>
      <c r="F862" s="241" t="s">
        <v>1399</v>
      </c>
      <c r="H862" s="242">
        <v>15.875999999999999</v>
      </c>
      <c r="L862" s="238"/>
      <c r="M862" s="337"/>
      <c r="N862" s="338"/>
      <c r="O862" s="338"/>
      <c r="P862" s="338"/>
      <c r="Q862" s="338"/>
      <c r="R862" s="338"/>
      <c r="S862" s="338"/>
      <c r="T862" s="339"/>
      <c r="AT862" s="240" t="s">
        <v>171</v>
      </c>
      <c r="AU862" s="240" t="s">
        <v>79</v>
      </c>
      <c r="AV862" s="239" t="s">
        <v>79</v>
      </c>
      <c r="AW862" s="239" t="s">
        <v>34</v>
      </c>
      <c r="AX862" s="239" t="s">
        <v>70</v>
      </c>
      <c r="AY862" s="240" t="s">
        <v>163</v>
      </c>
    </row>
    <row r="863" spans="2:65" s="341" customFormat="1">
      <c r="B863" s="340"/>
      <c r="D863" s="232" t="s">
        <v>171</v>
      </c>
      <c r="E863" s="342" t="s">
        <v>5</v>
      </c>
      <c r="F863" s="343" t="s">
        <v>194</v>
      </c>
      <c r="H863" s="344">
        <v>263.89100000000002</v>
      </c>
      <c r="L863" s="340"/>
      <c r="M863" s="345"/>
      <c r="N863" s="346"/>
      <c r="O863" s="346"/>
      <c r="P863" s="346"/>
      <c r="Q863" s="346"/>
      <c r="R863" s="346"/>
      <c r="S863" s="346"/>
      <c r="T863" s="347"/>
      <c r="AT863" s="342" t="s">
        <v>171</v>
      </c>
      <c r="AU863" s="342" t="s">
        <v>79</v>
      </c>
      <c r="AV863" s="341" t="s">
        <v>85</v>
      </c>
      <c r="AW863" s="341" t="s">
        <v>34</v>
      </c>
      <c r="AX863" s="341" t="s">
        <v>75</v>
      </c>
      <c r="AY863" s="342" t="s">
        <v>163</v>
      </c>
    </row>
    <row r="864" spans="2:65" s="116" customFormat="1" ht="25.5" customHeight="1">
      <c r="B864" s="117"/>
      <c r="C864" s="191" t="s">
        <v>1400</v>
      </c>
      <c r="D864" s="191" t="s">
        <v>251</v>
      </c>
      <c r="E864" s="192" t="s">
        <v>1401</v>
      </c>
      <c r="F864" s="203" t="s">
        <v>1402</v>
      </c>
      <c r="G864" s="194" t="s">
        <v>168</v>
      </c>
      <c r="H864" s="195">
        <v>290.27999999999997</v>
      </c>
      <c r="I864" s="8"/>
      <c r="J864" s="196">
        <f>ROUND(I864*H864,2)</f>
        <v>0</v>
      </c>
      <c r="K864" s="203" t="s">
        <v>169</v>
      </c>
      <c r="L864" s="197"/>
      <c r="M864" s="198" t="s">
        <v>5</v>
      </c>
      <c r="N864" s="199" t="s">
        <v>41</v>
      </c>
      <c r="O864" s="118"/>
      <c r="P864" s="200">
        <f>O864*H864</f>
        <v>0</v>
      </c>
      <c r="Q864" s="200">
        <v>1.29E-2</v>
      </c>
      <c r="R864" s="200">
        <f>Q864*H864</f>
        <v>3.7446119999999996</v>
      </c>
      <c r="S864" s="200">
        <v>0</v>
      </c>
      <c r="T864" s="201">
        <f>S864*H864</f>
        <v>0</v>
      </c>
      <c r="AR864" s="104" t="s">
        <v>329</v>
      </c>
      <c r="AT864" s="104" t="s">
        <v>251</v>
      </c>
      <c r="AU864" s="104" t="s">
        <v>79</v>
      </c>
      <c r="AY864" s="104" t="s">
        <v>163</v>
      </c>
      <c r="BE864" s="202">
        <f>IF(N864="základní",J864,0)</f>
        <v>0</v>
      </c>
      <c r="BF864" s="202">
        <f>IF(N864="snížená",J864,0)</f>
        <v>0</v>
      </c>
      <c r="BG864" s="202">
        <f>IF(N864="zákl. přenesená",J864,0)</f>
        <v>0</v>
      </c>
      <c r="BH864" s="202">
        <f>IF(N864="sníž. přenesená",J864,0)</f>
        <v>0</v>
      </c>
      <c r="BI864" s="202">
        <f>IF(N864="nulová",J864,0)</f>
        <v>0</v>
      </c>
      <c r="BJ864" s="104" t="s">
        <v>75</v>
      </c>
      <c r="BK864" s="202">
        <f>ROUND(I864*H864,2)</f>
        <v>0</v>
      </c>
      <c r="BL864" s="104" t="s">
        <v>244</v>
      </c>
      <c r="BM864" s="104" t="s">
        <v>1403</v>
      </c>
    </row>
    <row r="865" spans="2:65" s="239" customFormat="1">
      <c r="B865" s="238"/>
      <c r="D865" s="232" t="s">
        <v>171</v>
      </c>
      <c r="F865" s="241" t="s">
        <v>1404</v>
      </c>
      <c r="H865" s="242">
        <v>290.27999999999997</v>
      </c>
      <c r="L865" s="238"/>
      <c r="M865" s="337"/>
      <c r="N865" s="338"/>
      <c r="O865" s="338"/>
      <c r="P865" s="338"/>
      <c r="Q865" s="338"/>
      <c r="R865" s="338"/>
      <c r="S865" s="338"/>
      <c r="T865" s="339"/>
      <c r="AT865" s="240" t="s">
        <v>171</v>
      </c>
      <c r="AU865" s="240" t="s">
        <v>79</v>
      </c>
      <c r="AV865" s="239" t="s">
        <v>79</v>
      </c>
      <c r="AW865" s="239" t="s">
        <v>6</v>
      </c>
      <c r="AX865" s="239" t="s">
        <v>75</v>
      </c>
      <c r="AY865" s="240" t="s">
        <v>163</v>
      </c>
    </row>
    <row r="866" spans="2:65" s="116" customFormat="1" ht="16.5" customHeight="1">
      <c r="B866" s="117"/>
      <c r="C866" s="191" t="s">
        <v>1405</v>
      </c>
      <c r="D866" s="191" t="s">
        <v>251</v>
      </c>
      <c r="E866" s="192" t="s">
        <v>1406</v>
      </c>
      <c r="F866" s="203" t="s">
        <v>1407</v>
      </c>
      <c r="G866" s="194" t="s">
        <v>168</v>
      </c>
      <c r="H866" s="195">
        <v>2.75</v>
      </c>
      <c r="I866" s="8"/>
      <c r="J866" s="196">
        <f>ROUND(I866*H866,2)</f>
        <v>0</v>
      </c>
      <c r="K866" s="193" t="s">
        <v>2443</v>
      </c>
      <c r="L866" s="197"/>
      <c r="M866" s="198" t="s">
        <v>5</v>
      </c>
      <c r="N866" s="199" t="s">
        <v>41</v>
      </c>
      <c r="O866" s="118"/>
      <c r="P866" s="200">
        <f>O866*H866</f>
        <v>0</v>
      </c>
      <c r="Q866" s="200">
        <v>1.29E-2</v>
      </c>
      <c r="R866" s="200">
        <f>Q866*H866</f>
        <v>3.5475E-2</v>
      </c>
      <c r="S866" s="200">
        <v>0</v>
      </c>
      <c r="T866" s="201">
        <f>S866*H866</f>
        <v>0</v>
      </c>
      <c r="AR866" s="104" t="s">
        <v>329</v>
      </c>
      <c r="AT866" s="104" t="s">
        <v>251</v>
      </c>
      <c r="AU866" s="104" t="s">
        <v>79</v>
      </c>
      <c r="AY866" s="104" t="s">
        <v>163</v>
      </c>
      <c r="BE866" s="202">
        <f>IF(N866="základní",J866,0)</f>
        <v>0</v>
      </c>
      <c r="BF866" s="202">
        <f>IF(N866="snížená",J866,0)</f>
        <v>0</v>
      </c>
      <c r="BG866" s="202">
        <f>IF(N866="zákl. přenesená",J866,0)</f>
        <v>0</v>
      </c>
      <c r="BH866" s="202">
        <f>IF(N866="sníž. přenesená",J866,0)</f>
        <v>0</v>
      </c>
      <c r="BI866" s="202">
        <f>IF(N866="nulová",J866,0)</f>
        <v>0</v>
      </c>
      <c r="BJ866" s="104" t="s">
        <v>75</v>
      </c>
      <c r="BK866" s="202">
        <f>ROUND(I866*H866,2)</f>
        <v>0</v>
      </c>
      <c r="BL866" s="104" t="s">
        <v>244</v>
      </c>
      <c r="BM866" s="104" t="s">
        <v>1408</v>
      </c>
    </row>
    <row r="867" spans="2:65" s="231" customFormat="1">
      <c r="B867" s="230"/>
      <c r="D867" s="232" t="s">
        <v>171</v>
      </c>
      <c r="E867" s="233" t="s">
        <v>5</v>
      </c>
      <c r="F867" s="234" t="s">
        <v>1409</v>
      </c>
      <c r="H867" s="233" t="s">
        <v>5</v>
      </c>
      <c r="L867" s="230"/>
      <c r="M867" s="235"/>
      <c r="N867" s="236"/>
      <c r="O867" s="236"/>
      <c r="P867" s="236"/>
      <c r="Q867" s="236"/>
      <c r="R867" s="236"/>
      <c r="S867" s="236"/>
      <c r="T867" s="237"/>
      <c r="AT867" s="233" t="s">
        <v>171</v>
      </c>
      <c r="AU867" s="233" t="s">
        <v>79</v>
      </c>
      <c r="AV867" s="231" t="s">
        <v>75</v>
      </c>
      <c r="AW867" s="231" t="s">
        <v>34</v>
      </c>
      <c r="AX867" s="231" t="s">
        <v>70</v>
      </c>
      <c r="AY867" s="233" t="s">
        <v>163</v>
      </c>
    </row>
    <row r="868" spans="2:65" s="239" customFormat="1">
      <c r="B868" s="238"/>
      <c r="D868" s="232" t="s">
        <v>171</v>
      </c>
      <c r="E868" s="240" t="s">
        <v>5</v>
      </c>
      <c r="F868" s="241" t="s">
        <v>1410</v>
      </c>
      <c r="H868" s="242">
        <v>2.5</v>
      </c>
      <c r="L868" s="238"/>
      <c r="M868" s="337"/>
      <c r="N868" s="338"/>
      <c r="O868" s="338"/>
      <c r="P868" s="338"/>
      <c r="Q868" s="338"/>
      <c r="R868" s="338"/>
      <c r="S868" s="338"/>
      <c r="T868" s="339"/>
      <c r="AT868" s="240" t="s">
        <v>171</v>
      </c>
      <c r="AU868" s="240" t="s">
        <v>79</v>
      </c>
      <c r="AV868" s="239" t="s">
        <v>79</v>
      </c>
      <c r="AW868" s="239" t="s">
        <v>34</v>
      </c>
      <c r="AX868" s="239" t="s">
        <v>75</v>
      </c>
      <c r="AY868" s="240" t="s">
        <v>163</v>
      </c>
    </row>
    <row r="869" spans="2:65" s="239" customFormat="1">
      <c r="B869" s="238"/>
      <c r="D869" s="232" t="s">
        <v>171</v>
      </c>
      <c r="F869" s="241" t="s">
        <v>1411</v>
      </c>
      <c r="H869" s="242">
        <v>2.75</v>
      </c>
      <c r="L869" s="238"/>
      <c r="M869" s="337"/>
      <c r="N869" s="338"/>
      <c r="O869" s="338"/>
      <c r="P869" s="338"/>
      <c r="Q869" s="338"/>
      <c r="R869" s="338"/>
      <c r="S869" s="338"/>
      <c r="T869" s="339"/>
      <c r="AT869" s="240" t="s">
        <v>171</v>
      </c>
      <c r="AU869" s="240" t="s">
        <v>79</v>
      </c>
      <c r="AV869" s="239" t="s">
        <v>79</v>
      </c>
      <c r="AW869" s="239" t="s">
        <v>6</v>
      </c>
      <c r="AX869" s="239" t="s">
        <v>75</v>
      </c>
      <c r="AY869" s="240" t="s">
        <v>163</v>
      </c>
    </row>
    <row r="870" spans="2:65" s="116" customFormat="1" ht="16.5" customHeight="1">
      <c r="B870" s="117"/>
      <c r="C870" s="217" t="s">
        <v>1412</v>
      </c>
      <c r="D870" s="217" t="s">
        <v>165</v>
      </c>
      <c r="E870" s="218" t="s">
        <v>1413</v>
      </c>
      <c r="F870" s="219" t="s">
        <v>1414</v>
      </c>
      <c r="G870" s="220" t="s">
        <v>372</v>
      </c>
      <c r="H870" s="221">
        <v>263.185</v>
      </c>
      <c r="I870" s="7"/>
      <c r="J870" s="222">
        <f>ROUND(I870*H870,2)</f>
        <v>0</v>
      </c>
      <c r="K870" s="219" t="s">
        <v>169</v>
      </c>
      <c r="L870" s="117"/>
      <c r="M870" s="223" t="s">
        <v>5</v>
      </c>
      <c r="N870" s="224" t="s">
        <v>41</v>
      </c>
      <c r="O870" s="118"/>
      <c r="P870" s="200">
        <f>O870*H870</f>
        <v>0</v>
      </c>
      <c r="Q870" s="200">
        <v>9.0000000000000006E-5</v>
      </c>
      <c r="R870" s="200">
        <f>Q870*H870</f>
        <v>2.368665E-2</v>
      </c>
      <c r="S870" s="200">
        <v>0</v>
      </c>
      <c r="T870" s="201">
        <f>S870*H870</f>
        <v>0</v>
      </c>
      <c r="AR870" s="104" t="s">
        <v>244</v>
      </c>
      <c r="AT870" s="104" t="s">
        <v>165</v>
      </c>
      <c r="AU870" s="104" t="s">
        <v>79</v>
      </c>
      <c r="AY870" s="104" t="s">
        <v>163</v>
      </c>
      <c r="BE870" s="202">
        <f>IF(N870="základní",J870,0)</f>
        <v>0</v>
      </c>
      <c r="BF870" s="202">
        <f>IF(N870="snížená",J870,0)</f>
        <v>0</v>
      </c>
      <c r="BG870" s="202">
        <f>IF(N870="zákl. přenesená",J870,0)</f>
        <v>0</v>
      </c>
      <c r="BH870" s="202">
        <f>IF(N870="sníž. přenesená",J870,0)</f>
        <v>0</v>
      </c>
      <c r="BI870" s="202">
        <f>IF(N870="nulová",J870,0)</f>
        <v>0</v>
      </c>
      <c r="BJ870" s="104" t="s">
        <v>75</v>
      </c>
      <c r="BK870" s="202">
        <f>ROUND(I870*H870,2)</f>
        <v>0</v>
      </c>
      <c r="BL870" s="104" t="s">
        <v>244</v>
      </c>
      <c r="BM870" s="104" t="s">
        <v>1415</v>
      </c>
    </row>
    <row r="871" spans="2:65" s="231" customFormat="1">
      <c r="B871" s="230"/>
      <c r="D871" s="232" t="s">
        <v>171</v>
      </c>
      <c r="E871" s="233" t="s">
        <v>5</v>
      </c>
      <c r="F871" s="234" t="s">
        <v>343</v>
      </c>
      <c r="H871" s="233" t="s">
        <v>5</v>
      </c>
      <c r="L871" s="230"/>
      <c r="M871" s="235"/>
      <c r="N871" s="236"/>
      <c r="O871" s="236"/>
      <c r="P871" s="236"/>
      <c r="Q871" s="236"/>
      <c r="R871" s="236"/>
      <c r="S871" s="236"/>
      <c r="T871" s="237"/>
      <c r="AT871" s="233" t="s">
        <v>171</v>
      </c>
      <c r="AU871" s="233" t="s">
        <v>79</v>
      </c>
      <c r="AV871" s="231" t="s">
        <v>75</v>
      </c>
      <c r="AW871" s="231" t="s">
        <v>34</v>
      </c>
      <c r="AX871" s="231" t="s">
        <v>70</v>
      </c>
      <c r="AY871" s="233" t="s">
        <v>163</v>
      </c>
    </row>
    <row r="872" spans="2:65" s="239" customFormat="1">
      <c r="B872" s="238"/>
      <c r="D872" s="232" t="s">
        <v>171</v>
      </c>
      <c r="E872" s="240" t="s">
        <v>5</v>
      </c>
      <c r="F872" s="241" t="s">
        <v>1416</v>
      </c>
      <c r="H872" s="242">
        <v>22.58</v>
      </c>
      <c r="L872" s="238"/>
      <c r="M872" s="337"/>
      <c r="N872" s="338"/>
      <c r="O872" s="338"/>
      <c r="P872" s="338"/>
      <c r="Q872" s="338"/>
      <c r="R872" s="338"/>
      <c r="S872" s="338"/>
      <c r="T872" s="339"/>
      <c r="AT872" s="240" t="s">
        <v>171</v>
      </c>
      <c r="AU872" s="240" t="s">
        <v>79</v>
      </c>
      <c r="AV872" s="239" t="s">
        <v>79</v>
      </c>
      <c r="AW872" s="239" t="s">
        <v>34</v>
      </c>
      <c r="AX872" s="239" t="s">
        <v>70</v>
      </c>
      <c r="AY872" s="240" t="s">
        <v>163</v>
      </c>
    </row>
    <row r="873" spans="2:65" s="239" customFormat="1">
      <c r="B873" s="238"/>
      <c r="D873" s="232" t="s">
        <v>171</v>
      </c>
      <c r="E873" s="240" t="s">
        <v>5</v>
      </c>
      <c r="F873" s="241" t="s">
        <v>1417</v>
      </c>
      <c r="H873" s="242">
        <v>19.3</v>
      </c>
      <c r="L873" s="238"/>
      <c r="M873" s="337"/>
      <c r="N873" s="338"/>
      <c r="O873" s="338"/>
      <c r="P873" s="338"/>
      <c r="Q873" s="338"/>
      <c r="R873" s="338"/>
      <c r="S873" s="338"/>
      <c r="T873" s="339"/>
      <c r="AT873" s="240" t="s">
        <v>171</v>
      </c>
      <c r="AU873" s="240" t="s">
        <v>79</v>
      </c>
      <c r="AV873" s="239" t="s">
        <v>79</v>
      </c>
      <c r="AW873" s="239" t="s">
        <v>34</v>
      </c>
      <c r="AX873" s="239" t="s">
        <v>70</v>
      </c>
      <c r="AY873" s="240" t="s">
        <v>163</v>
      </c>
    </row>
    <row r="874" spans="2:65" s="239" customFormat="1">
      <c r="B874" s="238"/>
      <c r="D874" s="232" t="s">
        <v>171</v>
      </c>
      <c r="E874" s="240" t="s">
        <v>5</v>
      </c>
      <c r="F874" s="241" t="s">
        <v>1418</v>
      </c>
      <c r="H874" s="242">
        <v>18.04</v>
      </c>
      <c r="L874" s="238"/>
      <c r="M874" s="337"/>
      <c r="N874" s="338"/>
      <c r="O874" s="338"/>
      <c r="P874" s="338"/>
      <c r="Q874" s="338"/>
      <c r="R874" s="338"/>
      <c r="S874" s="338"/>
      <c r="T874" s="339"/>
      <c r="AT874" s="240" t="s">
        <v>171</v>
      </c>
      <c r="AU874" s="240" t="s">
        <v>79</v>
      </c>
      <c r="AV874" s="239" t="s">
        <v>79</v>
      </c>
      <c r="AW874" s="239" t="s">
        <v>34</v>
      </c>
      <c r="AX874" s="239" t="s">
        <v>70</v>
      </c>
      <c r="AY874" s="240" t="s">
        <v>163</v>
      </c>
    </row>
    <row r="875" spans="2:65" s="239" customFormat="1">
      <c r="B875" s="238"/>
      <c r="D875" s="232" t="s">
        <v>171</v>
      </c>
      <c r="E875" s="240" t="s">
        <v>5</v>
      </c>
      <c r="F875" s="241" t="s">
        <v>1419</v>
      </c>
      <c r="H875" s="242">
        <v>20.981999999999999</v>
      </c>
      <c r="L875" s="238"/>
      <c r="M875" s="337"/>
      <c r="N875" s="338"/>
      <c r="O875" s="338"/>
      <c r="P875" s="338"/>
      <c r="Q875" s="338"/>
      <c r="R875" s="338"/>
      <c r="S875" s="338"/>
      <c r="T875" s="339"/>
      <c r="AT875" s="240" t="s">
        <v>171</v>
      </c>
      <c r="AU875" s="240" t="s">
        <v>79</v>
      </c>
      <c r="AV875" s="239" t="s">
        <v>79</v>
      </c>
      <c r="AW875" s="239" t="s">
        <v>34</v>
      </c>
      <c r="AX875" s="239" t="s">
        <v>70</v>
      </c>
      <c r="AY875" s="240" t="s">
        <v>163</v>
      </c>
    </row>
    <row r="876" spans="2:65" s="239" customFormat="1">
      <c r="B876" s="238"/>
      <c r="D876" s="232" t="s">
        <v>171</v>
      </c>
      <c r="E876" s="240" t="s">
        <v>5</v>
      </c>
      <c r="F876" s="241" t="s">
        <v>1420</v>
      </c>
      <c r="H876" s="242">
        <v>62.98</v>
      </c>
      <c r="L876" s="238"/>
      <c r="M876" s="337"/>
      <c r="N876" s="338"/>
      <c r="O876" s="338"/>
      <c r="P876" s="338"/>
      <c r="Q876" s="338"/>
      <c r="R876" s="338"/>
      <c r="S876" s="338"/>
      <c r="T876" s="339"/>
      <c r="AT876" s="240" t="s">
        <v>171</v>
      </c>
      <c r="AU876" s="240" t="s">
        <v>79</v>
      </c>
      <c r="AV876" s="239" t="s">
        <v>79</v>
      </c>
      <c r="AW876" s="239" t="s">
        <v>34</v>
      </c>
      <c r="AX876" s="239" t="s">
        <v>70</v>
      </c>
      <c r="AY876" s="240" t="s">
        <v>163</v>
      </c>
    </row>
    <row r="877" spans="2:65" s="239" customFormat="1">
      <c r="B877" s="238"/>
      <c r="D877" s="232" t="s">
        <v>171</v>
      </c>
      <c r="E877" s="240" t="s">
        <v>5</v>
      </c>
      <c r="F877" s="241" t="s">
        <v>1421</v>
      </c>
      <c r="H877" s="242">
        <v>24.071000000000002</v>
      </c>
      <c r="L877" s="238"/>
      <c r="M877" s="337"/>
      <c r="N877" s="338"/>
      <c r="O877" s="338"/>
      <c r="P877" s="338"/>
      <c r="Q877" s="338"/>
      <c r="R877" s="338"/>
      <c r="S877" s="338"/>
      <c r="T877" s="339"/>
      <c r="AT877" s="240" t="s">
        <v>171</v>
      </c>
      <c r="AU877" s="240" t="s">
        <v>79</v>
      </c>
      <c r="AV877" s="239" t="s">
        <v>79</v>
      </c>
      <c r="AW877" s="239" t="s">
        <v>34</v>
      </c>
      <c r="AX877" s="239" t="s">
        <v>70</v>
      </c>
      <c r="AY877" s="240" t="s">
        <v>163</v>
      </c>
    </row>
    <row r="878" spans="2:65" s="239" customFormat="1">
      <c r="B878" s="238"/>
      <c r="D878" s="232" t="s">
        <v>171</v>
      </c>
      <c r="E878" s="240" t="s">
        <v>5</v>
      </c>
      <c r="F878" s="241" t="s">
        <v>1422</v>
      </c>
      <c r="H878" s="242">
        <v>22.4</v>
      </c>
      <c r="L878" s="238"/>
      <c r="M878" s="337"/>
      <c r="N878" s="338"/>
      <c r="O878" s="338"/>
      <c r="P878" s="338"/>
      <c r="Q878" s="338"/>
      <c r="R878" s="338"/>
      <c r="S878" s="338"/>
      <c r="T878" s="339"/>
      <c r="AT878" s="240" t="s">
        <v>171</v>
      </c>
      <c r="AU878" s="240" t="s">
        <v>79</v>
      </c>
      <c r="AV878" s="239" t="s">
        <v>79</v>
      </c>
      <c r="AW878" s="239" t="s">
        <v>34</v>
      </c>
      <c r="AX878" s="239" t="s">
        <v>70</v>
      </c>
      <c r="AY878" s="240" t="s">
        <v>163</v>
      </c>
    </row>
    <row r="879" spans="2:65" s="239" customFormat="1">
      <c r="B879" s="238"/>
      <c r="D879" s="232" t="s">
        <v>171</v>
      </c>
      <c r="E879" s="240" t="s">
        <v>5</v>
      </c>
      <c r="F879" s="241" t="s">
        <v>1423</v>
      </c>
      <c r="H879" s="242">
        <v>15.2</v>
      </c>
      <c r="L879" s="238"/>
      <c r="M879" s="337"/>
      <c r="N879" s="338"/>
      <c r="O879" s="338"/>
      <c r="P879" s="338"/>
      <c r="Q879" s="338"/>
      <c r="R879" s="338"/>
      <c r="S879" s="338"/>
      <c r="T879" s="339"/>
      <c r="AT879" s="240" t="s">
        <v>171</v>
      </c>
      <c r="AU879" s="240" t="s">
        <v>79</v>
      </c>
      <c r="AV879" s="239" t="s">
        <v>79</v>
      </c>
      <c r="AW879" s="239" t="s">
        <v>34</v>
      </c>
      <c r="AX879" s="239" t="s">
        <v>70</v>
      </c>
      <c r="AY879" s="240" t="s">
        <v>163</v>
      </c>
    </row>
    <row r="880" spans="2:65" s="239" customFormat="1">
      <c r="B880" s="238"/>
      <c r="D880" s="232" t="s">
        <v>171</v>
      </c>
      <c r="E880" s="240" t="s">
        <v>5</v>
      </c>
      <c r="F880" s="241" t="s">
        <v>1424</v>
      </c>
      <c r="H880" s="242">
        <v>20.352</v>
      </c>
      <c r="L880" s="238"/>
      <c r="M880" s="337"/>
      <c r="N880" s="338"/>
      <c r="O880" s="338"/>
      <c r="P880" s="338"/>
      <c r="Q880" s="338"/>
      <c r="R880" s="338"/>
      <c r="S880" s="338"/>
      <c r="T880" s="339"/>
      <c r="AT880" s="240" t="s">
        <v>171</v>
      </c>
      <c r="AU880" s="240" t="s">
        <v>79</v>
      </c>
      <c r="AV880" s="239" t="s">
        <v>79</v>
      </c>
      <c r="AW880" s="239" t="s">
        <v>34</v>
      </c>
      <c r="AX880" s="239" t="s">
        <v>70</v>
      </c>
      <c r="AY880" s="240" t="s">
        <v>163</v>
      </c>
    </row>
    <row r="881" spans="2:65" s="239" customFormat="1">
      <c r="B881" s="238"/>
      <c r="D881" s="232" t="s">
        <v>171</v>
      </c>
      <c r="E881" s="240" t="s">
        <v>5</v>
      </c>
      <c r="F881" s="241" t="s">
        <v>1336</v>
      </c>
      <c r="H881" s="242">
        <v>1.5</v>
      </c>
      <c r="L881" s="238"/>
      <c r="M881" s="337"/>
      <c r="N881" s="338"/>
      <c r="O881" s="338"/>
      <c r="P881" s="338"/>
      <c r="Q881" s="338"/>
      <c r="R881" s="338"/>
      <c r="S881" s="338"/>
      <c r="T881" s="339"/>
      <c r="AT881" s="240" t="s">
        <v>171</v>
      </c>
      <c r="AU881" s="240" t="s">
        <v>79</v>
      </c>
      <c r="AV881" s="239" t="s">
        <v>79</v>
      </c>
      <c r="AW881" s="239" t="s">
        <v>34</v>
      </c>
      <c r="AX881" s="239" t="s">
        <v>70</v>
      </c>
      <c r="AY881" s="240" t="s">
        <v>163</v>
      </c>
    </row>
    <row r="882" spans="2:65" s="239" customFormat="1">
      <c r="B882" s="238"/>
      <c r="D882" s="232" t="s">
        <v>171</v>
      </c>
      <c r="E882" s="240" t="s">
        <v>5</v>
      </c>
      <c r="F882" s="241" t="s">
        <v>1425</v>
      </c>
      <c r="H882" s="242">
        <v>19.760000000000002</v>
      </c>
      <c r="L882" s="238"/>
      <c r="M882" s="337"/>
      <c r="N882" s="338"/>
      <c r="O882" s="338"/>
      <c r="P882" s="338"/>
      <c r="Q882" s="338"/>
      <c r="R882" s="338"/>
      <c r="S882" s="338"/>
      <c r="T882" s="339"/>
      <c r="AT882" s="240" t="s">
        <v>171</v>
      </c>
      <c r="AU882" s="240" t="s">
        <v>79</v>
      </c>
      <c r="AV882" s="239" t="s">
        <v>79</v>
      </c>
      <c r="AW882" s="239" t="s">
        <v>34</v>
      </c>
      <c r="AX882" s="239" t="s">
        <v>70</v>
      </c>
      <c r="AY882" s="240" t="s">
        <v>163</v>
      </c>
    </row>
    <row r="883" spans="2:65" s="239" customFormat="1">
      <c r="B883" s="238"/>
      <c r="D883" s="232" t="s">
        <v>171</v>
      </c>
      <c r="E883" s="240" t="s">
        <v>5</v>
      </c>
      <c r="F883" s="241" t="s">
        <v>1426</v>
      </c>
      <c r="H883" s="242">
        <v>16.02</v>
      </c>
      <c r="L883" s="238"/>
      <c r="M883" s="337"/>
      <c r="N883" s="338"/>
      <c r="O883" s="338"/>
      <c r="P883" s="338"/>
      <c r="Q883" s="338"/>
      <c r="R883" s="338"/>
      <c r="S883" s="338"/>
      <c r="T883" s="339"/>
      <c r="AT883" s="240" t="s">
        <v>171</v>
      </c>
      <c r="AU883" s="240" t="s">
        <v>79</v>
      </c>
      <c r="AV883" s="239" t="s">
        <v>79</v>
      </c>
      <c r="AW883" s="239" t="s">
        <v>34</v>
      </c>
      <c r="AX883" s="239" t="s">
        <v>70</v>
      </c>
      <c r="AY883" s="240" t="s">
        <v>163</v>
      </c>
    </row>
    <row r="884" spans="2:65" s="341" customFormat="1">
      <c r="B884" s="340"/>
      <c r="D884" s="232" t="s">
        <v>171</v>
      </c>
      <c r="E884" s="342" t="s">
        <v>5</v>
      </c>
      <c r="F884" s="343" t="s">
        <v>194</v>
      </c>
      <c r="H884" s="344">
        <v>263.185</v>
      </c>
      <c r="L884" s="340"/>
      <c r="M884" s="345"/>
      <c r="N884" s="346"/>
      <c r="O884" s="346"/>
      <c r="P884" s="346"/>
      <c r="Q884" s="346"/>
      <c r="R884" s="346"/>
      <c r="S884" s="346"/>
      <c r="T884" s="347"/>
      <c r="AT884" s="342" t="s">
        <v>171</v>
      </c>
      <c r="AU884" s="342" t="s">
        <v>79</v>
      </c>
      <c r="AV884" s="341" t="s">
        <v>85</v>
      </c>
      <c r="AW884" s="341" t="s">
        <v>34</v>
      </c>
      <c r="AX884" s="341" t="s">
        <v>75</v>
      </c>
      <c r="AY884" s="342" t="s">
        <v>163</v>
      </c>
    </row>
    <row r="885" spans="2:65" s="116" customFormat="1" ht="16.5" customHeight="1">
      <c r="B885" s="117"/>
      <c r="C885" s="217" t="s">
        <v>1427</v>
      </c>
      <c r="D885" s="217" t="s">
        <v>165</v>
      </c>
      <c r="E885" s="218" t="s">
        <v>1428</v>
      </c>
      <c r="F885" s="219" t="s">
        <v>1429</v>
      </c>
      <c r="G885" s="220" t="s">
        <v>372</v>
      </c>
      <c r="H885" s="221">
        <v>142.38499999999999</v>
      </c>
      <c r="I885" s="7"/>
      <c r="J885" s="222">
        <f>ROUND(I885*H885,2)</f>
        <v>0</v>
      </c>
      <c r="K885" s="219" t="s">
        <v>2443</v>
      </c>
      <c r="L885" s="117"/>
      <c r="M885" s="223" t="s">
        <v>5</v>
      </c>
      <c r="N885" s="224" t="s">
        <v>41</v>
      </c>
      <c r="O885" s="118"/>
      <c r="P885" s="200">
        <f>O885*H885</f>
        <v>0</v>
      </c>
      <c r="Q885" s="200">
        <v>1.3999999999999999E-4</v>
      </c>
      <c r="R885" s="200">
        <f>Q885*H885</f>
        <v>1.9933899999999997E-2</v>
      </c>
      <c r="S885" s="200">
        <v>0</v>
      </c>
      <c r="T885" s="201">
        <f>S885*H885</f>
        <v>0</v>
      </c>
      <c r="AR885" s="104" t="s">
        <v>244</v>
      </c>
      <c r="AT885" s="104" t="s">
        <v>165</v>
      </c>
      <c r="AU885" s="104" t="s">
        <v>79</v>
      </c>
      <c r="AY885" s="104" t="s">
        <v>163</v>
      </c>
      <c r="BE885" s="202">
        <f>IF(N885="základní",J885,0)</f>
        <v>0</v>
      </c>
      <c r="BF885" s="202">
        <f>IF(N885="snížená",J885,0)</f>
        <v>0</v>
      </c>
      <c r="BG885" s="202">
        <f>IF(N885="zákl. přenesená",J885,0)</f>
        <v>0</v>
      </c>
      <c r="BH885" s="202">
        <f>IF(N885="sníž. přenesená",J885,0)</f>
        <v>0</v>
      </c>
      <c r="BI885" s="202">
        <f>IF(N885="nulová",J885,0)</f>
        <v>0</v>
      </c>
      <c r="BJ885" s="104" t="s">
        <v>75</v>
      </c>
      <c r="BK885" s="202">
        <f>ROUND(I885*H885,2)</f>
        <v>0</v>
      </c>
      <c r="BL885" s="104" t="s">
        <v>244</v>
      </c>
      <c r="BM885" s="104" t="s">
        <v>1430</v>
      </c>
    </row>
    <row r="886" spans="2:65" s="231" customFormat="1">
      <c r="B886" s="230"/>
      <c r="D886" s="232" t="s">
        <v>171</v>
      </c>
      <c r="E886" s="233" t="s">
        <v>5</v>
      </c>
      <c r="F886" s="234" t="s">
        <v>343</v>
      </c>
      <c r="H886" s="233" t="s">
        <v>5</v>
      </c>
      <c r="L886" s="230"/>
      <c r="M886" s="235"/>
      <c r="N886" s="236"/>
      <c r="O886" s="236"/>
      <c r="P886" s="236"/>
      <c r="Q886" s="236"/>
      <c r="R886" s="236"/>
      <c r="S886" s="236"/>
      <c r="T886" s="237"/>
      <c r="AT886" s="233" t="s">
        <v>171</v>
      </c>
      <c r="AU886" s="233" t="s">
        <v>79</v>
      </c>
      <c r="AV886" s="231" t="s">
        <v>75</v>
      </c>
      <c r="AW886" s="231" t="s">
        <v>34</v>
      </c>
      <c r="AX886" s="231" t="s">
        <v>70</v>
      </c>
      <c r="AY886" s="233" t="s">
        <v>163</v>
      </c>
    </row>
    <row r="887" spans="2:65" s="239" customFormat="1">
      <c r="B887" s="238"/>
      <c r="D887" s="232" t="s">
        <v>171</v>
      </c>
      <c r="E887" s="240" t="s">
        <v>5</v>
      </c>
      <c r="F887" s="241" t="s">
        <v>1327</v>
      </c>
      <c r="H887" s="242">
        <v>15.38</v>
      </c>
      <c r="L887" s="238"/>
      <c r="M887" s="337"/>
      <c r="N887" s="338"/>
      <c r="O887" s="338"/>
      <c r="P887" s="338"/>
      <c r="Q887" s="338"/>
      <c r="R887" s="338"/>
      <c r="S887" s="338"/>
      <c r="T887" s="339"/>
      <c r="AT887" s="240" t="s">
        <v>171</v>
      </c>
      <c r="AU887" s="240" t="s">
        <v>79</v>
      </c>
      <c r="AV887" s="239" t="s">
        <v>79</v>
      </c>
      <c r="AW887" s="239" t="s">
        <v>34</v>
      </c>
      <c r="AX887" s="239" t="s">
        <v>70</v>
      </c>
      <c r="AY887" s="240" t="s">
        <v>163</v>
      </c>
    </row>
    <row r="888" spans="2:65" s="239" customFormat="1">
      <c r="B888" s="238"/>
      <c r="D888" s="232" t="s">
        <v>171</v>
      </c>
      <c r="E888" s="240" t="s">
        <v>5</v>
      </c>
      <c r="F888" s="241" t="s">
        <v>1328</v>
      </c>
      <c r="H888" s="242">
        <v>10.3</v>
      </c>
      <c r="L888" s="238"/>
      <c r="M888" s="337"/>
      <c r="N888" s="338"/>
      <c r="O888" s="338"/>
      <c r="P888" s="338"/>
      <c r="Q888" s="338"/>
      <c r="R888" s="338"/>
      <c r="S888" s="338"/>
      <c r="T888" s="339"/>
      <c r="AT888" s="240" t="s">
        <v>171</v>
      </c>
      <c r="AU888" s="240" t="s">
        <v>79</v>
      </c>
      <c r="AV888" s="239" t="s">
        <v>79</v>
      </c>
      <c r="AW888" s="239" t="s">
        <v>34</v>
      </c>
      <c r="AX888" s="239" t="s">
        <v>70</v>
      </c>
      <c r="AY888" s="240" t="s">
        <v>163</v>
      </c>
    </row>
    <row r="889" spans="2:65" s="239" customFormat="1">
      <c r="B889" s="238"/>
      <c r="D889" s="232" t="s">
        <v>171</v>
      </c>
      <c r="E889" s="240" t="s">
        <v>5</v>
      </c>
      <c r="F889" s="241" t="s">
        <v>1329</v>
      </c>
      <c r="H889" s="242">
        <v>10.84</v>
      </c>
      <c r="L889" s="238"/>
      <c r="M889" s="337"/>
      <c r="N889" s="338"/>
      <c r="O889" s="338"/>
      <c r="P889" s="338"/>
      <c r="Q889" s="338"/>
      <c r="R889" s="338"/>
      <c r="S889" s="338"/>
      <c r="T889" s="339"/>
      <c r="AT889" s="240" t="s">
        <v>171</v>
      </c>
      <c r="AU889" s="240" t="s">
        <v>79</v>
      </c>
      <c r="AV889" s="239" t="s">
        <v>79</v>
      </c>
      <c r="AW889" s="239" t="s">
        <v>34</v>
      </c>
      <c r="AX889" s="239" t="s">
        <v>70</v>
      </c>
      <c r="AY889" s="240" t="s">
        <v>163</v>
      </c>
    </row>
    <row r="890" spans="2:65" s="239" customFormat="1">
      <c r="B890" s="238"/>
      <c r="D890" s="232" t="s">
        <v>171</v>
      </c>
      <c r="E890" s="240" t="s">
        <v>5</v>
      </c>
      <c r="F890" s="241" t="s">
        <v>1330</v>
      </c>
      <c r="H890" s="242">
        <v>10.182</v>
      </c>
      <c r="L890" s="238"/>
      <c r="M890" s="337"/>
      <c r="N890" s="338"/>
      <c r="O890" s="338"/>
      <c r="P890" s="338"/>
      <c r="Q890" s="338"/>
      <c r="R890" s="338"/>
      <c r="S890" s="338"/>
      <c r="T890" s="339"/>
      <c r="AT890" s="240" t="s">
        <v>171</v>
      </c>
      <c r="AU890" s="240" t="s">
        <v>79</v>
      </c>
      <c r="AV890" s="239" t="s">
        <v>79</v>
      </c>
      <c r="AW890" s="239" t="s">
        <v>34</v>
      </c>
      <c r="AX890" s="239" t="s">
        <v>70</v>
      </c>
      <c r="AY890" s="240" t="s">
        <v>163</v>
      </c>
    </row>
    <row r="891" spans="2:65" s="239" customFormat="1">
      <c r="B891" s="238"/>
      <c r="D891" s="232" t="s">
        <v>171</v>
      </c>
      <c r="E891" s="240" t="s">
        <v>5</v>
      </c>
      <c r="F891" s="241" t="s">
        <v>1331</v>
      </c>
      <c r="H891" s="242">
        <v>34.18</v>
      </c>
      <c r="L891" s="238"/>
      <c r="M891" s="337"/>
      <c r="N891" s="338"/>
      <c r="O891" s="338"/>
      <c r="P891" s="338"/>
      <c r="Q891" s="338"/>
      <c r="R891" s="338"/>
      <c r="S891" s="338"/>
      <c r="T891" s="339"/>
      <c r="AT891" s="240" t="s">
        <v>171</v>
      </c>
      <c r="AU891" s="240" t="s">
        <v>79</v>
      </c>
      <c r="AV891" s="239" t="s">
        <v>79</v>
      </c>
      <c r="AW891" s="239" t="s">
        <v>34</v>
      </c>
      <c r="AX891" s="239" t="s">
        <v>70</v>
      </c>
      <c r="AY891" s="240" t="s">
        <v>163</v>
      </c>
    </row>
    <row r="892" spans="2:65" s="239" customFormat="1">
      <c r="B892" s="238"/>
      <c r="D892" s="232" t="s">
        <v>171</v>
      </c>
      <c r="E892" s="240" t="s">
        <v>5</v>
      </c>
      <c r="F892" s="241" t="s">
        <v>1332</v>
      </c>
      <c r="H892" s="242">
        <v>11.871</v>
      </c>
      <c r="L892" s="238"/>
      <c r="M892" s="337"/>
      <c r="N892" s="338"/>
      <c r="O892" s="338"/>
      <c r="P892" s="338"/>
      <c r="Q892" s="338"/>
      <c r="R892" s="338"/>
      <c r="S892" s="338"/>
      <c r="T892" s="339"/>
      <c r="AT892" s="240" t="s">
        <v>171</v>
      </c>
      <c r="AU892" s="240" t="s">
        <v>79</v>
      </c>
      <c r="AV892" s="239" t="s">
        <v>79</v>
      </c>
      <c r="AW892" s="239" t="s">
        <v>34</v>
      </c>
      <c r="AX892" s="239" t="s">
        <v>70</v>
      </c>
      <c r="AY892" s="240" t="s">
        <v>163</v>
      </c>
    </row>
    <row r="893" spans="2:65" s="239" customFormat="1">
      <c r="B893" s="238"/>
      <c r="D893" s="232" t="s">
        <v>171</v>
      </c>
      <c r="E893" s="240" t="s">
        <v>5</v>
      </c>
      <c r="F893" s="241" t="s">
        <v>1333</v>
      </c>
      <c r="H893" s="242">
        <v>8</v>
      </c>
      <c r="L893" s="238"/>
      <c r="M893" s="337"/>
      <c r="N893" s="338"/>
      <c r="O893" s="338"/>
      <c r="P893" s="338"/>
      <c r="Q893" s="338"/>
      <c r="R893" s="338"/>
      <c r="S893" s="338"/>
      <c r="T893" s="339"/>
      <c r="AT893" s="240" t="s">
        <v>171</v>
      </c>
      <c r="AU893" s="240" t="s">
        <v>79</v>
      </c>
      <c r="AV893" s="239" t="s">
        <v>79</v>
      </c>
      <c r="AW893" s="239" t="s">
        <v>34</v>
      </c>
      <c r="AX893" s="239" t="s">
        <v>70</v>
      </c>
      <c r="AY893" s="240" t="s">
        <v>163</v>
      </c>
    </row>
    <row r="894" spans="2:65" s="239" customFormat="1">
      <c r="B894" s="238"/>
      <c r="D894" s="232" t="s">
        <v>171</v>
      </c>
      <c r="E894" s="240" t="s">
        <v>5</v>
      </c>
      <c r="F894" s="241" t="s">
        <v>1334</v>
      </c>
      <c r="H894" s="242">
        <v>6.8</v>
      </c>
      <c r="L894" s="238"/>
      <c r="M894" s="337"/>
      <c r="N894" s="338"/>
      <c r="O894" s="338"/>
      <c r="P894" s="338"/>
      <c r="Q894" s="338"/>
      <c r="R894" s="338"/>
      <c r="S894" s="338"/>
      <c r="T894" s="339"/>
      <c r="AT894" s="240" t="s">
        <v>171</v>
      </c>
      <c r="AU894" s="240" t="s">
        <v>79</v>
      </c>
      <c r="AV894" s="239" t="s">
        <v>79</v>
      </c>
      <c r="AW894" s="239" t="s">
        <v>34</v>
      </c>
      <c r="AX894" s="239" t="s">
        <v>70</v>
      </c>
      <c r="AY894" s="240" t="s">
        <v>163</v>
      </c>
    </row>
    <row r="895" spans="2:65" s="239" customFormat="1">
      <c r="B895" s="238"/>
      <c r="D895" s="232" t="s">
        <v>171</v>
      </c>
      <c r="E895" s="240" t="s">
        <v>5</v>
      </c>
      <c r="F895" s="241" t="s">
        <v>1335</v>
      </c>
      <c r="H895" s="242">
        <v>9.5519999999999996</v>
      </c>
      <c r="L895" s="238"/>
      <c r="M895" s="337"/>
      <c r="N895" s="338"/>
      <c r="O895" s="338"/>
      <c r="P895" s="338"/>
      <c r="Q895" s="338"/>
      <c r="R895" s="338"/>
      <c r="S895" s="338"/>
      <c r="T895" s="339"/>
      <c r="AT895" s="240" t="s">
        <v>171</v>
      </c>
      <c r="AU895" s="240" t="s">
        <v>79</v>
      </c>
      <c r="AV895" s="239" t="s">
        <v>79</v>
      </c>
      <c r="AW895" s="239" t="s">
        <v>34</v>
      </c>
      <c r="AX895" s="239" t="s">
        <v>70</v>
      </c>
      <c r="AY895" s="240" t="s">
        <v>163</v>
      </c>
    </row>
    <row r="896" spans="2:65" s="239" customFormat="1">
      <c r="B896" s="238"/>
      <c r="D896" s="232" t="s">
        <v>171</v>
      </c>
      <c r="E896" s="240" t="s">
        <v>5</v>
      </c>
      <c r="F896" s="241" t="s">
        <v>1431</v>
      </c>
      <c r="H896" s="242">
        <v>5.0999999999999996</v>
      </c>
      <c r="L896" s="238"/>
      <c r="M896" s="337"/>
      <c r="N896" s="338"/>
      <c r="O896" s="338"/>
      <c r="P896" s="338"/>
      <c r="Q896" s="338"/>
      <c r="R896" s="338"/>
      <c r="S896" s="338"/>
      <c r="T896" s="339"/>
      <c r="AT896" s="240" t="s">
        <v>171</v>
      </c>
      <c r="AU896" s="240" t="s">
        <v>79</v>
      </c>
      <c r="AV896" s="239" t="s">
        <v>79</v>
      </c>
      <c r="AW896" s="239" t="s">
        <v>34</v>
      </c>
      <c r="AX896" s="239" t="s">
        <v>70</v>
      </c>
      <c r="AY896" s="240" t="s">
        <v>163</v>
      </c>
    </row>
    <row r="897" spans="2:65" s="239" customFormat="1">
      <c r="B897" s="238"/>
      <c r="D897" s="232" t="s">
        <v>171</v>
      </c>
      <c r="E897" s="240" t="s">
        <v>5</v>
      </c>
      <c r="F897" s="241" t="s">
        <v>1337</v>
      </c>
      <c r="H897" s="242">
        <v>11.36</v>
      </c>
      <c r="L897" s="238"/>
      <c r="M897" s="337"/>
      <c r="N897" s="338"/>
      <c r="O897" s="338"/>
      <c r="P897" s="338"/>
      <c r="Q897" s="338"/>
      <c r="R897" s="338"/>
      <c r="S897" s="338"/>
      <c r="T897" s="339"/>
      <c r="AT897" s="240" t="s">
        <v>171</v>
      </c>
      <c r="AU897" s="240" t="s">
        <v>79</v>
      </c>
      <c r="AV897" s="239" t="s">
        <v>79</v>
      </c>
      <c r="AW897" s="239" t="s">
        <v>34</v>
      </c>
      <c r="AX897" s="239" t="s">
        <v>70</v>
      </c>
      <c r="AY897" s="240" t="s">
        <v>163</v>
      </c>
    </row>
    <row r="898" spans="2:65" s="239" customFormat="1">
      <c r="B898" s="238"/>
      <c r="D898" s="232" t="s">
        <v>171</v>
      </c>
      <c r="E898" s="240" t="s">
        <v>5</v>
      </c>
      <c r="F898" s="241" t="s">
        <v>1338</v>
      </c>
      <c r="H898" s="242">
        <v>8.82</v>
      </c>
      <c r="L898" s="238"/>
      <c r="M898" s="337"/>
      <c r="N898" s="338"/>
      <c r="O898" s="338"/>
      <c r="P898" s="338"/>
      <c r="Q898" s="338"/>
      <c r="R898" s="338"/>
      <c r="S898" s="338"/>
      <c r="T898" s="339"/>
      <c r="AT898" s="240" t="s">
        <v>171</v>
      </c>
      <c r="AU898" s="240" t="s">
        <v>79</v>
      </c>
      <c r="AV898" s="239" t="s">
        <v>79</v>
      </c>
      <c r="AW898" s="239" t="s">
        <v>34</v>
      </c>
      <c r="AX898" s="239" t="s">
        <v>70</v>
      </c>
      <c r="AY898" s="240" t="s">
        <v>163</v>
      </c>
    </row>
    <row r="899" spans="2:65" s="341" customFormat="1">
      <c r="B899" s="340"/>
      <c r="D899" s="232" t="s">
        <v>171</v>
      </c>
      <c r="E899" s="342" t="s">
        <v>5</v>
      </c>
      <c r="F899" s="343" t="s">
        <v>194</v>
      </c>
      <c r="H899" s="344">
        <v>142.38499999999999</v>
      </c>
      <c r="L899" s="340"/>
      <c r="M899" s="345"/>
      <c r="N899" s="346"/>
      <c r="O899" s="346"/>
      <c r="P899" s="346"/>
      <c r="Q899" s="346"/>
      <c r="R899" s="346"/>
      <c r="S899" s="346"/>
      <c r="T899" s="347"/>
      <c r="AT899" s="342" t="s">
        <v>171</v>
      </c>
      <c r="AU899" s="342" t="s">
        <v>79</v>
      </c>
      <c r="AV899" s="341" t="s">
        <v>85</v>
      </c>
      <c r="AW899" s="341" t="s">
        <v>34</v>
      </c>
      <c r="AX899" s="341" t="s">
        <v>75</v>
      </c>
      <c r="AY899" s="342" t="s">
        <v>163</v>
      </c>
    </row>
    <row r="900" spans="2:65" s="116" customFormat="1" ht="25.5" customHeight="1">
      <c r="B900" s="117"/>
      <c r="C900" s="217" t="s">
        <v>1432</v>
      </c>
      <c r="D900" s="217" t="s">
        <v>165</v>
      </c>
      <c r="E900" s="218" t="s">
        <v>1433</v>
      </c>
      <c r="F900" s="219" t="s">
        <v>1434</v>
      </c>
      <c r="G900" s="220" t="s">
        <v>168</v>
      </c>
      <c r="H900" s="221">
        <v>15</v>
      </c>
      <c r="I900" s="7"/>
      <c r="J900" s="222">
        <f>ROUND(I900*H900,2)</f>
        <v>0</v>
      </c>
      <c r="K900" s="219" t="s">
        <v>2443</v>
      </c>
      <c r="L900" s="117"/>
      <c r="M900" s="223" t="s">
        <v>5</v>
      </c>
      <c r="N900" s="224" t="s">
        <v>41</v>
      </c>
      <c r="O900" s="118"/>
      <c r="P900" s="200">
        <f>O900*H900</f>
        <v>0</v>
      </c>
      <c r="Q900" s="200">
        <v>2.7E-4</v>
      </c>
      <c r="R900" s="200">
        <f>Q900*H900</f>
        <v>4.0499999999999998E-3</v>
      </c>
      <c r="S900" s="200">
        <v>0</v>
      </c>
      <c r="T900" s="201">
        <f>S900*H900</f>
        <v>0</v>
      </c>
      <c r="AR900" s="104" t="s">
        <v>244</v>
      </c>
      <c r="AT900" s="104" t="s">
        <v>165</v>
      </c>
      <c r="AU900" s="104" t="s">
        <v>79</v>
      </c>
      <c r="AY900" s="104" t="s">
        <v>163</v>
      </c>
      <c r="BE900" s="202">
        <f>IF(N900="základní",J900,0)</f>
        <v>0</v>
      </c>
      <c r="BF900" s="202">
        <f>IF(N900="snížená",J900,0)</f>
        <v>0</v>
      </c>
      <c r="BG900" s="202">
        <f>IF(N900="zákl. přenesená",J900,0)</f>
        <v>0</v>
      </c>
      <c r="BH900" s="202">
        <f>IF(N900="sníž. přenesená",J900,0)</f>
        <v>0</v>
      </c>
      <c r="BI900" s="202">
        <f>IF(N900="nulová",J900,0)</f>
        <v>0</v>
      </c>
      <c r="BJ900" s="104" t="s">
        <v>75</v>
      </c>
      <c r="BK900" s="202">
        <f>ROUND(I900*H900,2)</f>
        <v>0</v>
      </c>
      <c r="BL900" s="104" t="s">
        <v>244</v>
      </c>
      <c r="BM900" s="104" t="s">
        <v>1435</v>
      </c>
    </row>
    <row r="901" spans="2:65" s="231" customFormat="1">
      <c r="B901" s="230"/>
      <c r="D901" s="232" t="s">
        <v>171</v>
      </c>
      <c r="E901" s="233" t="s">
        <v>5</v>
      </c>
      <c r="F901" s="234" t="s">
        <v>1409</v>
      </c>
      <c r="H901" s="233" t="s">
        <v>5</v>
      </c>
      <c r="L901" s="230"/>
      <c r="M901" s="235"/>
      <c r="N901" s="236"/>
      <c r="O901" s="236"/>
      <c r="P901" s="236"/>
      <c r="Q901" s="236"/>
      <c r="R901" s="236"/>
      <c r="S901" s="236"/>
      <c r="T901" s="237"/>
      <c r="AT901" s="233" t="s">
        <v>171</v>
      </c>
      <c r="AU901" s="233" t="s">
        <v>79</v>
      </c>
      <c r="AV901" s="231" t="s">
        <v>75</v>
      </c>
      <c r="AW901" s="231" t="s">
        <v>34</v>
      </c>
      <c r="AX901" s="231" t="s">
        <v>70</v>
      </c>
      <c r="AY901" s="233" t="s">
        <v>163</v>
      </c>
    </row>
    <row r="902" spans="2:65" s="239" customFormat="1">
      <c r="B902" s="238"/>
      <c r="D902" s="232" t="s">
        <v>171</v>
      </c>
      <c r="E902" s="240" t="s">
        <v>5</v>
      </c>
      <c r="F902" s="241" t="s">
        <v>11</v>
      </c>
      <c r="H902" s="242">
        <v>15</v>
      </c>
      <c r="L902" s="238"/>
      <c r="M902" s="337"/>
      <c r="N902" s="338"/>
      <c r="O902" s="338"/>
      <c r="P902" s="338"/>
      <c r="Q902" s="338"/>
      <c r="R902" s="338"/>
      <c r="S902" s="338"/>
      <c r="T902" s="339"/>
      <c r="AT902" s="240" t="s">
        <v>171</v>
      </c>
      <c r="AU902" s="240" t="s">
        <v>79</v>
      </c>
      <c r="AV902" s="239" t="s">
        <v>79</v>
      </c>
      <c r="AW902" s="239" t="s">
        <v>34</v>
      </c>
      <c r="AX902" s="239" t="s">
        <v>75</v>
      </c>
      <c r="AY902" s="240" t="s">
        <v>163</v>
      </c>
    </row>
    <row r="903" spans="2:65" s="116" customFormat="1" ht="25.5" customHeight="1">
      <c r="B903" s="117"/>
      <c r="C903" s="217" t="s">
        <v>1436</v>
      </c>
      <c r="D903" s="217" t="s">
        <v>165</v>
      </c>
      <c r="E903" s="218" t="s">
        <v>1437</v>
      </c>
      <c r="F903" s="219" t="s">
        <v>1438</v>
      </c>
      <c r="G903" s="220" t="s">
        <v>168</v>
      </c>
      <c r="H903" s="221">
        <v>1.44</v>
      </c>
      <c r="I903" s="7"/>
      <c r="J903" s="222">
        <f>ROUND(I903*H903,2)</f>
        <v>0</v>
      </c>
      <c r="K903" s="219" t="s">
        <v>169</v>
      </c>
      <c r="L903" s="117"/>
      <c r="M903" s="223" t="s">
        <v>5</v>
      </c>
      <c r="N903" s="224" t="s">
        <v>41</v>
      </c>
      <c r="O903" s="118"/>
      <c r="P903" s="200">
        <f>O903*H903</f>
        <v>0</v>
      </c>
      <c r="Q903" s="200">
        <v>6.3000000000000003E-4</v>
      </c>
      <c r="R903" s="200">
        <f>Q903*H903</f>
        <v>9.0720000000000004E-4</v>
      </c>
      <c r="S903" s="200">
        <v>0</v>
      </c>
      <c r="T903" s="201">
        <f>S903*H903</f>
        <v>0</v>
      </c>
      <c r="AR903" s="104" t="s">
        <v>244</v>
      </c>
      <c r="AT903" s="104" t="s">
        <v>165</v>
      </c>
      <c r="AU903" s="104" t="s">
        <v>79</v>
      </c>
      <c r="AY903" s="104" t="s">
        <v>163</v>
      </c>
      <c r="BE903" s="202">
        <f>IF(N903="základní",J903,0)</f>
        <v>0</v>
      </c>
      <c r="BF903" s="202">
        <f>IF(N903="snížená",J903,0)</f>
        <v>0</v>
      </c>
      <c r="BG903" s="202">
        <f>IF(N903="zákl. přenesená",J903,0)</f>
        <v>0</v>
      </c>
      <c r="BH903" s="202">
        <f>IF(N903="sníž. přenesená",J903,0)</f>
        <v>0</v>
      </c>
      <c r="BI903" s="202">
        <f>IF(N903="nulová",J903,0)</f>
        <v>0</v>
      </c>
      <c r="BJ903" s="104" t="s">
        <v>75</v>
      </c>
      <c r="BK903" s="202">
        <f>ROUND(I903*H903,2)</f>
        <v>0</v>
      </c>
      <c r="BL903" s="104" t="s">
        <v>244</v>
      </c>
      <c r="BM903" s="104" t="s">
        <v>1439</v>
      </c>
    </row>
    <row r="904" spans="2:65" s="231" customFormat="1">
      <c r="B904" s="230"/>
      <c r="D904" s="232" t="s">
        <v>171</v>
      </c>
      <c r="E904" s="233" t="s">
        <v>5</v>
      </c>
      <c r="F904" s="234" t="s">
        <v>1440</v>
      </c>
      <c r="H904" s="233" t="s">
        <v>5</v>
      </c>
      <c r="L904" s="230"/>
      <c r="M904" s="235"/>
      <c r="N904" s="236"/>
      <c r="O904" s="236"/>
      <c r="P904" s="236"/>
      <c r="Q904" s="236"/>
      <c r="R904" s="236"/>
      <c r="S904" s="236"/>
      <c r="T904" s="237"/>
      <c r="AT904" s="233" t="s">
        <v>171</v>
      </c>
      <c r="AU904" s="233" t="s">
        <v>79</v>
      </c>
      <c r="AV904" s="231" t="s">
        <v>75</v>
      </c>
      <c r="AW904" s="231" t="s">
        <v>34</v>
      </c>
      <c r="AX904" s="231" t="s">
        <v>70</v>
      </c>
      <c r="AY904" s="233" t="s">
        <v>163</v>
      </c>
    </row>
    <row r="905" spans="2:65" s="239" customFormat="1">
      <c r="B905" s="238"/>
      <c r="D905" s="232" t="s">
        <v>171</v>
      </c>
      <c r="E905" s="240" t="s">
        <v>5</v>
      </c>
      <c r="F905" s="241" t="s">
        <v>1441</v>
      </c>
      <c r="H905" s="242">
        <v>1.44</v>
      </c>
      <c r="L905" s="238"/>
      <c r="M905" s="337"/>
      <c r="N905" s="338"/>
      <c r="O905" s="338"/>
      <c r="P905" s="338"/>
      <c r="Q905" s="338"/>
      <c r="R905" s="338"/>
      <c r="S905" s="338"/>
      <c r="T905" s="339"/>
      <c r="AT905" s="240" t="s">
        <v>171</v>
      </c>
      <c r="AU905" s="240" t="s">
        <v>79</v>
      </c>
      <c r="AV905" s="239" t="s">
        <v>79</v>
      </c>
      <c r="AW905" s="239" t="s">
        <v>34</v>
      </c>
      <c r="AX905" s="239" t="s">
        <v>75</v>
      </c>
      <c r="AY905" s="240" t="s">
        <v>163</v>
      </c>
    </row>
    <row r="906" spans="2:65" s="116" customFormat="1" ht="16.5" customHeight="1">
      <c r="B906" s="117"/>
      <c r="C906" s="191" t="s">
        <v>1442</v>
      </c>
      <c r="D906" s="191" t="s">
        <v>251</v>
      </c>
      <c r="E906" s="192" t="s">
        <v>1443</v>
      </c>
      <c r="F906" s="203" t="s">
        <v>1444</v>
      </c>
      <c r="G906" s="194" t="s">
        <v>168</v>
      </c>
      <c r="H906" s="195">
        <v>1.5840000000000001</v>
      </c>
      <c r="I906" s="8"/>
      <c r="J906" s="196">
        <f>ROUND(I906*H906,2)</f>
        <v>0</v>
      </c>
      <c r="K906" s="203" t="s">
        <v>169</v>
      </c>
      <c r="L906" s="197"/>
      <c r="M906" s="198" t="s">
        <v>5</v>
      </c>
      <c r="N906" s="199" t="s">
        <v>41</v>
      </c>
      <c r="O906" s="118"/>
      <c r="P906" s="200">
        <f>O906*H906</f>
        <v>0</v>
      </c>
      <c r="Q906" s="200">
        <v>7.4999999999999997E-3</v>
      </c>
      <c r="R906" s="200">
        <f>Q906*H906</f>
        <v>1.188E-2</v>
      </c>
      <c r="S906" s="200">
        <v>0</v>
      </c>
      <c r="T906" s="201">
        <f>S906*H906</f>
        <v>0</v>
      </c>
      <c r="AR906" s="104" t="s">
        <v>329</v>
      </c>
      <c r="AT906" s="104" t="s">
        <v>251</v>
      </c>
      <c r="AU906" s="104" t="s">
        <v>79</v>
      </c>
      <c r="AY906" s="104" t="s">
        <v>163</v>
      </c>
      <c r="BE906" s="202">
        <f>IF(N906="základní",J906,0)</f>
        <v>0</v>
      </c>
      <c r="BF906" s="202">
        <f>IF(N906="snížená",J906,0)</f>
        <v>0</v>
      </c>
      <c r="BG906" s="202">
        <f>IF(N906="zákl. přenesená",J906,0)</f>
        <v>0</v>
      </c>
      <c r="BH906" s="202">
        <f>IF(N906="sníž. přenesená",J906,0)</f>
        <v>0</v>
      </c>
      <c r="BI906" s="202">
        <f>IF(N906="nulová",J906,0)</f>
        <v>0</v>
      </c>
      <c r="BJ906" s="104" t="s">
        <v>75</v>
      </c>
      <c r="BK906" s="202">
        <f>ROUND(I906*H906,2)</f>
        <v>0</v>
      </c>
      <c r="BL906" s="104" t="s">
        <v>244</v>
      </c>
      <c r="BM906" s="104" t="s">
        <v>1445</v>
      </c>
    </row>
    <row r="907" spans="2:65" s="239" customFormat="1">
      <c r="B907" s="238"/>
      <c r="D907" s="232" t="s">
        <v>171</v>
      </c>
      <c r="F907" s="241" t="s">
        <v>1446</v>
      </c>
      <c r="H907" s="242">
        <v>1.5840000000000001</v>
      </c>
      <c r="L907" s="238"/>
      <c r="M907" s="337"/>
      <c r="N907" s="338"/>
      <c r="O907" s="338"/>
      <c r="P907" s="338"/>
      <c r="Q907" s="338"/>
      <c r="R907" s="338"/>
      <c r="S907" s="338"/>
      <c r="T907" s="339"/>
      <c r="AT907" s="240" t="s">
        <v>171</v>
      </c>
      <c r="AU907" s="240" t="s">
        <v>79</v>
      </c>
      <c r="AV907" s="239" t="s">
        <v>79</v>
      </c>
      <c r="AW907" s="239" t="s">
        <v>6</v>
      </c>
      <c r="AX907" s="239" t="s">
        <v>75</v>
      </c>
      <c r="AY907" s="240" t="s">
        <v>163</v>
      </c>
    </row>
    <row r="908" spans="2:65" s="116" customFormat="1" ht="16.5" customHeight="1">
      <c r="B908" s="117"/>
      <c r="C908" s="217" t="s">
        <v>1447</v>
      </c>
      <c r="D908" s="217" t="s">
        <v>165</v>
      </c>
      <c r="E908" s="218" t="s">
        <v>1448</v>
      </c>
      <c r="F908" s="219" t="s">
        <v>1449</v>
      </c>
      <c r="G908" s="220" t="s">
        <v>372</v>
      </c>
      <c r="H908" s="221">
        <v>35</v>
      </c>
      <c r="I908" s="7"/>
      <c r="J908" s="222">
        <f>ROUND(I908*H908,2)</f>
        <v>0</v>
      </c>
      <c r="K908" s="219" t="s">
        <v>2443</v>
      </c>
      <c r="L908" s="117"/>
      <c r="M908" s="223" t="s">
        <v>5</v>
      </c>
      <c r="N908" s="224" t="s">
        <v>41</v>
      </c>
      <c r="O908" s="118"/>
      <c r="P908" s="200">
        <f>O908*H908</f>
        <v>0</v>
      </c>
      <c r="Q908" s="200">
        <v>3.1E-4</v>
      </c>
      <c r="R908" s="200">
        <f>Q908*H908</f>
        <v>1.085E-2</v>
      </c>
      <c r="S908" s="200">
        <v>0</v>
      </c>
      <c r="T908" s="201">
        <f>S908*H908</f>
        <v>0</v>
      </c>
      <c r="AR908" s="104" t="s">
        <v>244</v>
      </c>
      <c r="AT908" s="104" t="s">
        <v>165</v>
      </c>
      <c r="AU908" s="104" t="s">
        <v>79</v>
      </c>
      <c r="AY908" s="104" t="s">
        <v>163</v>
      </c>
      <c r="BE908" s="202">
        <f>IF(N908="základní",J908,0)</f>
        <v>0</v>
      </c>
      <c r="BF908" s="202">
        <f>IF(N908="snížená",J908,0)</f>
        <v>0</v>
      </c>
      <c r="BG908" s="202">
        <f>IF(N908="zákl. přenesená",J908,0)</f>
        <v>0</v>
      </c>
      <c r="BH908" s="202">
        <f>IF(N908="sníž. přenesená",J908,0)</f>
        <v>0</v>
      </c>
      <c r="BI908" s="202">
        <f>IF(N908="nulová",J908,0)</f>
        <v>0</v>
      </c>
      <c r="BJ908" s="104" t="s">
        <v>75</v>
      </c>
      <c r="BK908" s="202">
        <f>ROUND(I908*H908,2)</f>
        <v>0</v>
      </c>
      <c r="BL908" s="104" t="s">
        <v>244</v>
      </c>
      <c r="BM908" s="104" t="s">
        <v>1450</v>
      </c>
    </row>
    <row r="909" spans="2:65" s="231" customFormat="1">
      <c r="B909" s="230"/>
      <c r="D909" s="232" t="s">
        <v>171</v>
      </c>
      <c r="E909" s="233" t="s">
        <v>5</v>
      </c>
      <c r="F909" s="234" t="s">
        <v>1078</v>
      </c>
      <c r="H909" s="233" t="s">
        <v>5</v>
      </c>
      <c r="L909" s="230"/>
      <c r="M909" s="235"/>
      <c r="N909" s="236"/>
      <c r="O909" s="236"/>
      <c r="P909" s="236"/>
      <c r="Q909" s="236"/>
      <c r="R909" s="236"/>
      <c r="S909" s="236"/>
      <c r="T909" s="237"/>
      <c r="AT909" s="233" t="s">
        <v>171</v>
      </c>
      <c r="AU909" s="233" t="s">
        <v>79</v>
      </c>
      <c r="AV909" s="231" t="s">
        <v>75</v>
      </c>
      <c r="AW909" s="231" t="s">
        <v>34</v>
      </c>
      <c r="AX909" s="231" t="s">
        <v>70</v>
      </c>
      <c r="AY909" s="233" t="s">
        <v>163</v>
      </c>
    </row>
    <row r="910" spans="2:65" s="239" customFormat="1">
      <c r="B910" s="238"/>
      <c r="D910" s="232" t="s">
        <v>171</v>
      </c>
      <c r="E910" s="240" t="s">
        <v>5</v>
      </c>
      <c r="F910" s="241" t="s">
        <v>345</v>
      </c>
      <c r="H910" s="242">
        <v>35</v>
      </c>
      <c r="L910" s="238"/>
      <c r="M910" s="337"/>
      <c r="N910" s="338"/>
      <c r="O910" s="338"/>
      <c r="P910" s="338"/>
      <c r="Q910" s="338"/>
      <c r="R910" s="338"/>
      <c r="S910" s="338"/>
      <c r="T910" s="339"/>
      <c r="AT910" s="240" t="s">
        <v>171</v>
      </c>
      <c r="AU910" s="240" t="s">
        <v>79</v>
      </c>
      <c r="AV910" s="239" t="s">
        <v>79</v>
      </c>
      <c r="AW910" s="239" t="s">
        <v>34</v>
      </c>
      <c r="AX910" s="239" t="s">
        <v>75</v>
      </c>
      <c r="AY910" s="240" t="s">
        <v>163</v>
      </c>
    </row>
    <row r="911" spans="2:65" s="116" customFormat="1" ht="16.5" customHeight="1">
      <c r="B911" s="117"/>
      <c r="C911" s="217" t="s">
        <v>1451</v>
      </c>
      <c r="D911" s="217" t="s">
        <v>165</v>
      </c>
      <c r="E911" s="218" t="s">
        <v>1452</v>
      </c>
      <c r="F911" s="219" t="s">
        <v>1453</v>
      </c>
      <c r="G911" s="220" t="s">
        <v>168</v>
      </c>
      <c r="H911" s="221">
        <v>263.89100000000002</v>
      </c>
      <c r="I911" s="7"/>
      <c r="J911" s="222">
        <f>ROUND(I911*H911,2)</f>
        <v>0</v>
      </c>
      <c r="K911" s="219" t="s">
        <v>169</v>
      </c>
      <c r="L911" s="117"/>
      <c r="M911" s="223" t="s">
        <v>5</v>
      </c>
      <c r="N911" s="224" t="s">
        <v>41</v>
      </c>
      <c r="O911" s="118"/>
      <c r="P911" s="200">
        <f>O911*H911</f>
        <v>0</v>
      </c>
      <c r="Q911" s="200">
        <v>2.9999999999999997E-4</v>
      </c>
      <c r="R911" s="200">
        <f>Q911*H911</f>
        <v>7.9167299999999996E-2</v>
      </c>
      <c r="S911" s="200">
        <v>0</v>
      </c>
      <c r="T911" s="201">
        <f>S911*H911</f>
        <v>0</v>
      </c>
      <c r="AR911" s="104" t="s">
        <v>244</v>
      </c>
      <c r="AT911" s="104" t="s">
        <v>165</v>
      </c>
      <c r="AU911" s="104" t="s">
        <v>79</v>
      </c>
      <c r="AY911" s="104" t="s">
        <v>163</v>
      </c>
      <c r="BE911" s="202">
        <f>IF(N911="základní",J911,0)</f>
        <v>0</v>
      </c>
      <c r="BF911" s="202">
        <f>IF(N911="snížená",J911,0)</f>
        <v>0</v>
      </c>
      <c r="BG911" s="202">
        <f>IF(N911="zákl. přenesená",J911,0)</f>
        <v>0</v>
      </c>
      <c r="BH911" s="202">
        <f>IF(N911="sníž. přenesená",J911,0)</f>
        <v>0</v>
      </c>
      <c r="BI911" s="202">
        <f>IF(N911="nulová",J911,0)</f>
        <v>0</v>
      </c>
      <c r="BJ911" s="104" t="s">
        <v>75</v>
      </c>
      <c r="BK911" s="202">
        <f>ROUND(I911*H911,2)</f>
        <v>0</v>
      </c>
      <c r="BL911" s="104" t="s">
        <v>244</v>
      </c>
      <c r="BM911" s="104" t="s">
        <v>1454</v>
      </c>
    </row>
    <row r="912" spans="2:65" s="116" customFormat="1" ht="16.5" customHeight="1">
      <c r="B912" s="117"/>
      <c r="C912" s="217" t="s">
        <v>1455</v>
      </c>
      <c r="D912" s="217" t="s">
        <v>165</v>
      </c>
      <c r="E912" s="218" t="s">
        <v>1456</v>
      </c>
      <c r="F912" s="219" t="s">
        <v>1457</v>
      </c>
      <c r="G912" s="220" t="s">
        <v>288</v>
      </c>
      <c r="H912" s="221">
        <v>20</v>
      </c>
      <c r="I912" s="7"/>
      <c r="J912" s="222">
        <f>ROUND(I912*H912,2)</f>
        <v>0</v>
      </c>
      <c r="K912" s="219" t="s">
        <v>169</v>
      </c>
      <c r="L912" s="117"/>
      <c r="M912" s="223" t="s">
        <v>5</v>
      </c>
      <c r="N912" s="224" t="s">
        <v>41</v>
      </c>
      <c r="O912" s="118"/>
      <c r="P912" s="200">
        <f>O912*H912</f>
        <v>0</v>
      </c>
      <c r="Q912" s="200">
        <v>0</v>
      </c>
      <c r="R912" s="200">
        <f>Q912*H912</f>
        <v>0</v>
      </c>
      <c r="S912" s="200">
        <v>0</v>
      </c>
      <c r="T912" s="201">
        <f>S912*H912</f>
        <v>0</v>
      </c>
      <c r="AR912" s="104" t="s">
        <v>244</v>
      </c>
      <c r="AT912" s="104" t="s">
        <v>165</v>
      </c>
      <c r="AU912" s="104" t="s">
        <v>79</v>
      </c>
      <c r="AY912" s="104" t="s">
        <v>163</v>
      </c>
      <c r="BE912" s="202">
        <f>IF(N912="základní",J912,0)</f>
        <v>0</v>
      </c>
      <c r="BF912" s="202">
        <f>IF(N912="snížená",J912,0)</f>
        <v>0</v>
      </c>
      <c r="BG912" s="202">
        <f>IF(N912="zákl. přenesená",J912,0)</f>
        <v>0</v>
      </c>
      <c r="BH912" s="202">
        <f>IF(N912="sníž. přenesená",J912,0)</f>
        <v>0</v>
      </c>
      <c r="BI912" s="202">
        <f>IF(N912="nulová",J912,0)</f>
        <v>0</v>
      </c>
      <c r="BJ912" s="104" t="s">
        <v>75</v>
      </c>
      <c r="BK912" s="202">
        <f>ROUND(I912*H912,2)</f>
        <v>0</v>
      </c>
      <c r="BL912" s="104" t="s">
        <v>244</v>
      </c>
      <c r="BM912" s="104" t="s">
        <v>1458</v>
      </c>
    </row>
    <row r="913" spans="2:65" s="116" customFormat="1" ht="16.5" customHeight="1">
      <c r="B913" s="117"/>
      <c r="C913" s="217" t="s">
        <v>1459</v>
      </c>
      <c r="D913" s="217" t="s">
        <v>165</v>
      </c>
      <c r="E913" s="218" t="s">
        <v>1460</v>
      </c>
      <c r="F913" s="219" t="s">
        <v>1461</v>
      </c>
      <c r="G913" s="220" t="s">
        <v>372</v>
      </c>
      <c r="H913" s="221">
        <v>22</v>
      </c>
      <c r="I913" s="7"/>
      <c r="J913" s="222">
        <f>ROUND(I913*H913,2)</f>
        <v>0</v>
      </c>
      <c r="K913" s="219" t="s">
        <v>2443</v>
      </c>
      <c r="L913" s="117"/>
      <c r="M913" s="223" t="s">
        <v>5</v>
      </c>
      <c r="N913" s="224" t="s">
        <v>41</v>
      </c>
      <c r="O913" s="118"/>
      <c r="P913" s="200">
        <f>O913*H913</f>
        <v>0</v>
      </c>
      <c r="Q913" s="200">
        <v>0</v>
      </c>
      <c r="R913" s="200">
        <f>Q913*H913</f>
        <v>0</v>
      </c>
      <c r="S913" s="200">
        <v>0</v>
      </c>
      <c r="T913" s="201">
        <f>S913*H913</f>
        <v>0</v>
      </c>
      <c r="AR913" s="104" t="s">
        <v>244</v>
      </c>
      <c r="AT913" s="104" t="s">
        <v>165</v>
      </c>
      <c r="AU913" s="104" t="s">
        <v>79</v>
      </c>
      <c r="AY913" s="104" t="s">
        <v>163</v>
      </c>
      <c r="BE913" s="202">
        <f>IF(N913="základní",J913,0)</f>
        <v>0</v>
      </c>
      <c r="BF913" s="202">
        <f>IF(N913="snížená",J913,0)</f>
        <v>0</v>
      </c>
      <c r="BG913" s="202">
        <f>IF(N913="zákl. přenesená",J913,0)</f>
        <v>0</v>
      </c>
      <c r="BH913" s="202">
        <f>IF(N913="sníž. přenesená",J913,0)</f>
        <v>0</v>
      </c>
      <c r="BI913" s="202">
        <f>IF(N913="nulová",J913,0)</f>
        <v>0</v>
      </c>
      <c r="BJ913" s="104" t="s">
        <v>75</v>
      </c>
      <c r="BK913" s="202">
        <f>ROUND(I913*H913,2)</f>
        <v>0</v>
      </c>
      <c r="BL913" s="104" t="s">
        <v>244</v>
      </c>
      <c r="BM913" s="104" t="s">
        <v>1462</v>
      </c>
    </row>
    <row r="914" spans="2:65" s="231" customFormat="1">
      <c r="B914" s="230"/>
      <c r="D914" s="232" t="s">
        <v>171</v>
      </c>
      <c r="E914" s="233" t="s">
        <v>5</v>
      </c>
      <c r="F914" s="234" t="s">
        <v>1409</v>
      </c>
      <c r="H914" s="233" t="s">
        <v>5</v>
      </c>
      <c r="L914" s="230"/>
      <c r="M914" s="235"/>
      <c r="N914" s="236"/>
      <c r="O914" s="236"/>
      <c r="P914" s="236"/>
      <c r="Q914" s="236"/>
      <c r="R914" s="236"/>
      <c r="S914" s="236"/>
      <c r="T914" s="237"/>
      <c r="AT914" s="233" t="s">
        <v>171</v>
      </c>
      <c r="AU914" s="233" t="s">
        <v>79</v>
      </c>
      <c r="AV914" s="231" t="s">
        <v>75</v>
      </c>
      <c r="AW914" s="231" t="s">
        <v>34</v>
      </c>
      <c r="AX914" s="231" t="s">
        <v>70</v>
      </c>
      <c r="AY914" s="233" t="s">
        <v>163</v>
      </c>
    </row>
    <row r="915" spans="2:65" s="239" customFormat="1">
      <c r="B915" s="238"/>
      <c r="D915" s="232" t="s">
        <v>171</v>
      </c>
      <c r="E915" s="240" t="s">
        <v>5</v>
      </c>
      <c r="F915" s="241" t="s">
        <v>276</v>
      </c>
      <c r="H915" s="242">
        <v>22</v>
      </c>
      <c r="L915" s="238"/>
      <c r="M915" s="337"/>
      <c r="N915" s="338"/>
      <c r="O915" s="338"/>
      <c r="P915" s="338"/>
      <c r="Q915" s="338"/>
      <c r="R915" s="338"/>
      <c r="S915" s="338"/>
      <c r="T915" s="339"/>
      <c r="AT915" s="240" t="s">
        <v>171</v>
      </c>
      <c r="AU915" s="240" t="s">
        <v>79</v>
      </c>
      <c r="AV915" s="239" t="s">
        <v>79</v>
      </c>
      <c r="AW915" s="239" t="s">
        <v>34</v>
      </c>
      <c r="AX915" s="239" t="s">
        <v>75</v>
      </c>
      <c r="AY915" s="240" t="s">
        <v>163</v>
      </c>
    </row>
    <row r="916" spans="2:65" s="116" customFormat="1" ht="16.5" customHeight="1">
      <c r="B916" s="117"/>
      <c r="C916" s="217" t="s">
        <v>1463</v>
      </c>
      <c r="D916" s="217" t="s">
        <v>165</v>
      </c>
      <c r="E916" s="218" t="s">
        <v>1464</v>
      </c>
      <c r="F916" s="219" t="s">
        <v>1465</v>
      </c>
      <c r="G916" s="220" t="s">
        <v>227</v>
      </c>
      <c r="H916" s="221">
        <v>4.7220000000000004</v>
      </c>
      <c r="I916" s="7"/>
      <c r="J916" s="222">
        <f>ROUND(I916*H916,2)</f>
        <v>0</v>
      </c>
      <c r="K916" s="219" t="s">
        <v>169</v>
      </c>
      <c r="L916" s="117"/>
      <c r="M916" s="223" t="s">
        <v>5</v>
      </c>
      <c r="N916" s="224" t="s">
        <v>41</v>
      </c>
      <c r="O916" s="118"/>
      <c r="P916" s="200">
        <f>O916*H916</f>
        <v>0</v>
      </c>
      <c r="Q916" s="200">
        <v>0</v>
      </c>
      <c r="R916" s="200">
        <f>Q916*H916</f>
        <v>0</v>
      </c>
      <c r="S916" s="200">
        <v>0</v>
      </c>
      <c r="T916" s="201">
        <f>S916*H916</f>
        <v>0</v>
      </c>
      <c r="AR916" s="104" t="s">
        <v>244</v>
      </c>
      <c r="AT916" s="104" t="s">
        <v>165</v>
      </c>
      <c r="AU916" s="104" t="s">
        <v>79</v>
      </c>
      <c r="AY916" s="104" t="s">
        <v>163</v>
      </c>
      <c r="BE916" s="202">
        <f>IF(N916="základní",J916,0)</f>
        <v>0</v>
      </c>
      <c r="BF916" s="202">
        <f>IF(N916="snížená",J916,0)</f>
        <v>0</v>
      </c>
      <c r="BG916" s="202">
        <f>IF(N916="zákl. přenesená",J916,0)</f>
        <v>0</v>
      </c>
      <c r="BH916" s="202">
        <f>IF(N916="sníž. přenesená",J916,0)</f>
        <v>0</v>
      </c>
      <c r="BI916" s="202">
        <f>IF(N916="nulová",J916,0)</f>
        <v>0</v>
      </c>
      <c r="BJ916" s="104" t="s">
        <v>75</v>
      </c>
      <c r="BK916" s="202">
        <f>ROUND(I916*H916,2)</f>
        <v>0</v>
      </c>
      <c r="BL916" s="104" t="s">
        <v>244</v>
      </c>
      <c r="BM916" s="104" t="s">
        <v>1466</v>
      </c>
    </row>
    <row r="917" spans="2:65" s="205" customFormat="1" ht="29.85" customHeight="1">
      <c r="B917" s="204"/>
      <c r="D917" s="206" t="s">
        <v>69</v>
      </c>
      <c r="E917" s="215" t="s">
        <v>1467</v>
      </c>
      <c r="F917" s="215" t="s">
        <v>1468</v>
      </c>
      <c r="J917" s="216">
        <f>BK917</f>
        <v>0</v>
      </c>
      <c r="L917" s="204"/>
      <c r="M917" s="209"/>
      <c r="N917" s="210"/>
      <c r="O917" s="210"/>
      <c r="P917" s="211">
        <f>SUM(P918:P926)</f>
        <v>0</v>
      </c>
      <c r="Q917" s="210"/>
      <c r="R917" s="211">
        <f>SUM(R918:R926)</f>
        <v>0</v>
      </c>
      <c r="S917" s="210"/>
      <c r="T917" s="212">
        <f>SUM(T918:T926)</f>
        <v>0</v>
      </c>
      <c r="AR917" s="206" t="s">
        <v>79</v>
      </c>
      <c r="AT917" s="213" t="s">
        <v>69</v>
      </c>
      <c r="AU917" s="213" t="s">
        <v>75</v>
      </c>
      <c r="AY917" s="206" t="s">
        <v>163</v>
      </c>
      <c r="BK917" s="214">
        <f>SUM(BK918:BK926)</f>
        <v>0</v>
      </c>
    </row>
    <row r="918" spans="2:65" s="116" customFormat="1" ht="25.5" customHeight="1">
      <c r="B918" s="117"/>
      <c r="C918" s="217" t="s">
        <v>1469</v>
      </c>
      <c r="D918" s="217" t="s">
        <v>165</v>
      </c>
      <c r="E918" s="218" t="s">
        <v>1470</v>
      </c>
      <c r="F918" s="219" t="s">
        <v>1471</v>
      </c>
      <c r="G918" s="220" t="s">
        <v>288</v>
      </c>
      <c r="H918" s="221">
        <v>19</v>
      </c>
      <c r="I918" s="7"/>
      <c r="J918" s="222">
        <f>ROUND(I918*H918,2)</f>
        <v>0</v>
      </c>
      <c r="K918" s="219" t="s">
        <v>2443</v>
      </c>
      <c r="L918" s="117"/>
      <c r="M918" s="223" t="s">
        <v>5</v>
      </c>
      <c r="N918" s="224" t="s">
        <v>41</v>
      </c>
      <c r="O918" s="118"/>
      <c r="P918" s="200">
        <f>O918*H918</f>
        <v>0</v>
      </c>
      <c r="Q918" s="200">
        <v>0</v>
      </c>
      <c r="R918" s="200">
        <f>Q918*H918</f>
        <v>0</v>
      </c>
      <c r="S918" s="200">
        <v>0</v>
      </c>
      <c r="T918" s="201">
        <f>S918*H918</f>
        <v>0</v>
      </c>
      <c r="AR918" s="104" t="s">
        <v>244</v>
      </c>
      <c r="AT918" s="104" t="s">
        <v>165</v>
      </c>
      <c r="AU918" s="104" t="s">
        <v>79</v>
      </c>
      <c r="AY918" s="104" t="s">
        <v>163</v>
      </c>
      <c r="BE918" s="202">
        <f>IF(N918="základní",J918,0)</f>
        <v>0</v>
      </c>
      <c r="BF918" s="202">
        <f>IF(N918="snížená",J918,0)</f>
        <v>0</v>
      </c>
      <c r="BG918" s="202">
        <f>IF(N918="zákl. přenesená",J918,0)</f>
        <v>0</v>
      </c>
      <c r="BH918" s="202">
        <f>IF(N918="sníž. přenesená",J918,0)</f>
        <v>0</v>
      </c>
      <c r="BI918" s="202">
        <f>IF(N918="nulová",J918,0)</f>
        <v>0</v>
      </c>
      <c r="BJ918" s="104" t="s">
        <v>75</v>
      </c>
      <c r="BK918" s="202">
        <f>ROUND(I918*H918,2)</f>
        <v>0</v>
      </c>
      <c r="BL918" s="104" t="s">
        <v>244</v>
      </c>
      <c r="BM918" s="104" t="s">
        <v>1472</v>
      </c>
    </row>
    <row r="919" spans="2:65" s="231" customFormat="1">
      <c r="B919" s="230"/>
      <c r="D919" s="232" t="s">
        <v>171</v>
      </c>
      <c r="E919" s="233" t="s">
        <v>5</v>
      </c>
      <c r="F919" s="234" t="s">
        <v>189</v>
      </c>
      <c r="H919" s="233" t="s">
        <v>5</v>
      </c>
      <c r="L919" s="230"/>
      <c r="M919" s="235"/>
      <c r="N919" s="236"/>
      <c r="O919" s="236"/>
      <c r="P919" s="236"/>
      <c r="Q919" s="236"/>
      <c r="R919" s="236"/>
      <c r="S919" s="236"/>
      <c r="T919" s="237"/>
      <c r="AT919" s="233" t="s">
        <v>171</v>
      </c>
      <c r="AU919" s="233" t="s">
        <v>79</v>
      </c>
      <c r="AV919" s="231" t="s">
        <v>75</v>
      </c>
      <c r="AW919" s="231" t="s">
        <v>34</v>
      </c>
      <c r="AX919" s="231" t="s">
        <v>70</v>
      </c>
      <c r="AY919" s="233" t="s">
        <v>163</v>
      </c>
    </row>
    <row r="920" spans="2:65" s="239" customFormat="1">
      <c r="B920" s="238"/>
      <c r="D920" s="232" t="s">
        <v>171</v>
      </c>
      <c r="E920" s="240" t="s">
        <v>5</v>
      </c>
      <c r="F920" s="241" t="s">
        <v>1473</v>
      </c>
      <c r="H920" s="242">
        <v>12</v>
      </c>
      <c r="L920" s="238"/>
      <c r="M920" s="337"/>
      <c r="N920" s="338"/>
      <c r="O920" s="338"/>
      <c r="P920" s="338"/>
      <c r="Q920" s="338"/>
      <c r="R920" s="338"/>
      <c r="S920" s="338"/>
      <c r="T920" s="339"/>
      <c r="AT920" s="240" t="s">
        <v>171</v>
      </c>
      <c r="AU920" s="240" t="s">
        <v>79</v>
      </c>
      <c r="AV920" s="239" t="s">
        <v>79</v>
      </c>
      <c r="AW920" s="239" t="s">
        <v>34</v>
      </c>
      <c r="AX920" s="239" t="s">
        <v>70</v>
      </c>
      <c r="AY920" s="240" t="s">
        <v>163</v>
      </c>
    </row>
    <row r="921" spans="2:65" s="239" customFormat="1">
      <c r="B921" s="238"/>
      <c r="D921" s="232" t="s">
        <v>171</v>
      </c>
      <c r="E921" s="240" t="s">
        <v>5</v>
      </c>
      <c r="F921" s="241" t="s">
        <v>1474</v>
      </c>
      <c r="H921" s="242">
        <v>7</v>
      </c>
      <c r="L921" s="238"/>
      <c r="M921" s="337"/>
      <c r="N921" s="338"/>
      <c r="O921" s="338"/>
      <c r="P921" s="338"/>
      <c r="Q921" s="338"/>
      <c r="R921" s="338"/>
      <c r="S921" s="338"/>
      <c r="T921" s="339"/>
      <c r="AT921" s="240" t="s">
        <v>171</v>
      </c>
      <c r="AU921" s="240" t="s">
        <v>79</v>
      </c>
      <c r="AV921" s="239" t="s">
        <v>79</v>
      </c>
      <c r="AW921" s="239" t="s">
        <v>34</v>
      </c>
      <c r="AX921" s="239" t="s">
        <v>70</v>
      </c>
      <c r="AY921" s="240" t="s">
        <v>163</v>
      </c>
    </row>
    <row r="922" spans="2:65" s="341" customFormat="1">
      <c r="B922" s="340"/>
      <c r="D922" s="232" t="s">
        <v>171</v>
      </c>
      <c r="E922" s="342" t="s">
        <v>5</v>
      </c>
      <c r="F922" s="343" t="s">
        <v>194</v>
      </c>
      <c r="H922" s="344">
        <v>19</v>
      </c>
      <c r="L922" s="340"/>
      <c r="M922" s="345"/>
      <c r="N922" s="346"/>
      <c r="O922" s="346"/>
      <c r="P922" s="346"/>
      <c r="Q922" s="346"/>
      <c r="R922" s="346"/>
      <c r="S922" s="346"/>
      <c r="T922" s="347"/>
      <c r="AT922" s="342" t="s">
        <v>171</v>
      </c>
      <c r="AU922" s="342" t="s">
        <v>79</v>
      </c>
      <c r="AV922" s="341" t="s">
        <v>85</v>
      </c>
      <c r="AW922" s="341" t="s">
        <v>34</v>
      </c>
      <c r="AX922" s="341" t="s">
        <v>75</v>
      </c>
      <c r="AY922" s="342" t="s">
        <v>163</v>
      </c>
    </row>
    <row r="923" spans="2:65" s="116" customFormat="1" ht="16.5" customHeight="1">
      <c r="B923" s="117"/>
      <c r="C923" s="217" t="s">
        <v>1475</v>
      </c>
      <c r="D923" s="217" t="s">
        <v>165</v>
      </c>
      <c r="E923" s="218" t="s">
        <v>1476</v>
      </c>
      <c r="F923" s="219" t="s">
        <v>1477</v>
      </c>
      <c r="G923" s="220" t="s">
        <v>288</v>
      </c>
      <c r="H923" s="221">
        <v>7</v>
      </c>
      <c r="I923" s="7"/>
      <c r="J923" s="222">
        <f>ROUND(I923*H923,2)</f>
        <v>0</v>
      </c>
      <c r="K923" s="219" t="s">
        <v>2443</v>
      </c>
      <c r="L923" s="117"/>
      <c r="M923" s="223" t="s">
        <v>5</v>
      </c>
      <c r="N923" s="224" t="s">
        <v>41</v>
      </c>
      <c r="O923" s="118"/>
      <c r="P923" s="200">
        <f>O923*H923</f>
        <v>0</v>
      </c>
      <c r="Q923" s="200">
        <v>0</v>
      </c>
      <c r="R923" s="200">
        <f>Q923*H923</f>
        <v>0</v>
      </c>
      <c r="S923" s="200">
        <v>0</v>
      </c>
      <c r="T923" s="201">
        <f>S923*H923</f>
        <v>0</v>
      </c>
      <c r="AR923" s="104" t="s">
        <v>244</v>
      </c>
      <c r="AT923" s="104" t="s">
        <v>165</v>
      </c>
      <c r="AU923" s="104" t="s">
        <v>79</v>
      </c>
      <c r="AY923" s="104" t="s">
        <v>163</v>
      </c>
      <c r="BE923" s="202">
        <f>IF(N923="základní",J923,0)</f>
        <v>0</v>
      </c>
      <c r="BF923" s="202">
        <f>IF(N923="snížená",J923,0)</f>
        <v>0</v>
      </c>
      <c r="BG923" s="202">
        <f>IF(N923="zákl. přenesená",J923,0)</f>
        <v>0</v>
      </c>
      <c r="BH923" s="202">
        <f>IF(N923="sníž. přenesená",J923,0)</f>
        <v>0</v>
      </c>
      <c r="BI923" s="202">
        <f>IF(N923="nulová",J923,0)</f>
        <v>0</v>
      </c>
      <c r="BJ923" s="104" t="s">
        <v>75</v>
      </c>
      <c r="BK923" s="202">
        <f>ROUND(I923*H923,2)</f>
        <v>0</v>
      </c>
      <c r="BL923" s="104" t="s">
        <v>244</v>
      </c>
      <c r="BM923" s="104" t="s">
        <v>1478</v>
      </c>
    </row>
    <row r="924" spans="2:65" s="231" customFormat="1">
      <c r="B924" s="230"/>
      <c r="D924" s="232" t="s">
        <v>171</v>
      </c>
      <c r="E924" s="233" t="s">
        <v>5</v>
      </c>
      <c r="F924" s="234" t="s">
        <v>571</v>
      </c>
      <c r="H924" s="233" t="s">
        <v>5</v>
      </c>
      <c r="L924" s="230"/>
      <c r="M924" s="235"/>
      <c r="N924" s="236"/>
      <c r="O924" s="236"/>
      <c r="P924" s="236"/>
      <c r="Q924" s="236"/>
      <c r="R924" s="236"/>
      <c r="S924" s="236"/>
      <c r="T924" s="237"/>
      <c r="AT924" s="233" t="s">
        <v>171</v>
      </c>
      <c r="AU924" s="233" t="s">
        <v>79</v>
      </c>
      <c r="AV924" s="231" t="s">
        <v>75</v>
      </c>
      <c r="AW924" s="231" t="s">
        <v>34</v>
      </c>
      <c r="AX924" s="231" t="s">
        <v>70</v>
      </c>
      <c r="AY924" s="233" t="s">
        <v>163</v>
      </c>
    </row>
    <row r="925" spans="2:65" s="239" customFormat="1">
      <c r="B925" s="238"/>
      <c r="D925" s="232" t="s">
        <v>171</v>
      </c>
      <c r="E925" s="240" t="s">
        <v>5</v>
      </c>
      <c r="F925" s="241" t="s">
        <v>1474</v>
      </c>
      <c r="H925" s="242">
        <v>7</v>
      </c>
      <c r="L925" s="238"/>
      <c r="M925" s="337"/>
      <c r="N925" s="338"/>
      <c r="O925" s="338"/>
      <c r="P925" s="338"/>
      <c r="Q925" s="338"/>
      <c r="R925" s="338"/>
      <c r="S925" s="338"/>
      <c r="T925" s="339"/>
      <c r="AT925" s="240" t="s">
        <v>171</v>
      </c>
      <c r="AU925" s="240" t="s">
        <v>79</v>
      </c>
      <c r="AV925" s="239" t="s">
        <v>79</v>
      </c>
      <c r="AW925" s="239" t="s">
        <v>34</v>
      </c>
      <c r="AX925" s="239" t="s">
        <v>75</v>
      </c>
      <c r="AY925" s="240" t="s">
        <v>163</v>
      </c>
    </row>
    <row r="926" spans="2:65" s="116" customFormat="1" ht="16.5" customHeight="1">
      <c r="B926" s="117"/>
      <c r="C926" s="217" t="s">
        <v>1479</v>
      </c>
      <c r="D926" s="217" t="s">
        <v>165</v>
      </c>
      <c r="E926" s="218" t="s">
        <v>1480</v>
      </c>
      <c r="F926" s="219" t="s">
        <v>1481</v>
      </c>
      <c r="G926" s="220" t="s">
        <v>638</v>
      </c>
      <c r="H926" s="221">
        <v>1</v>
      </c>
      <c r="I926" s="7"/>
      <c r="J926" s="222">
        <f>ROUND(I926*H926,2)</f>
        <v>0</v>
      </c>
      <c r="K926" s="219" t="s">
        <v>2443</v>
      </c>
      <c r="L926" s="117"/>
      <c r="M926" s="223" t="s">
        <v>5</v>
      </c>
      <c r="N926" s="224" t="s">
        <v>41</v>
      </c>
      <c r="O926" s="118"/>
      <c r="P926" s="200">
        <f>O926*H926</f>
        <v>0</v>
      </c>
      <c r="Q926" s="200">
        <v>0</v>
      </c>
      <c r="R926" s="200">
        <f>Q926*H926</f>
        <v>0</v>
      </c>
      <c r="S926" s="200">
        <v>0</v>
      </c>
      <c r="T926" s="201">
        <f>S926*H926</f>
        <v>0</v>
      </c>
      <c r="AR926" s="104" t="s">
        <v>244</v>
      </c>
      <c r="AT926" s="104" t="s">
        <v>165</v>
      </c>
      <c r="AU926" s="104" t="s">
        <v>79</v>
      </c>
      <c r="AY926" s="104" t="s">
        <v>163</v>
      </c>
      <c r="BE926" s="202">
        <f>IF(N926="základní",J926,0)</f>
        <v>0</v>
      </c>
      <c r="BF926" s="202">
        <f>IF(N926="snížená",J926,0)</f>
        <v>0</v>
      </c>
      <c r="BG926" s="202">
        <f>IF(N926="zákl. přenesená",J926,0)</f>
        <v>0</v>
      </c>
      <c r="BH926" s="202">
        <f>IF(N926="sníž. přenesená",J926,0)</f>
        <v>0</v>
      </c>
      <c r="BI926" s="202">
        <f>IF(N926="nulová",J926,0)</f>
        <v>0</v>
      </c>
      <c r="BJ926" s="104" t="s">
        <v>75</v>
      </c>
      <c r="BK926" s="202">
        <f>ROUND(I926*H926,2)</f>
        <v>0</v>
      </c>
      <c r="BL926" s="104" t="s">
        <v>244</v>
      </c>
      <c r="BM926" s="104" t="s">
        <v>1482</v>
      </c>
    </row>
    <row r="927" spans="2:65" s="205" customFormat="1" ht="29.85" customHeight="1">
      <c r="B927" s="204"/>
      <c r="D927" s="206" t="s">
        <v>69</v>
      </c>
      <c r="E927" s="215" t="s">
        <v>1483</v>
      </c>
      <c r="F927" s="215" t="s">
        <v>1484</v>
      </c>
      <c r="J927" s="216">
        <f>BK927</f>
        <v>0</v>
      </c>
      <c r="L927" s="204"/>
      <c r="M927" s="209"/>
      <c r="N927" s="210"/>
      <c r="O927" s="210"/>
      <c r="P927" s="211">
        <f>SUM(P928:P968)</f>
        <v>0</v>
      </c>
      <c r="Q927" s="210"/>
      <c r="R927" s="211">
        <f>SUM(R928:R968)</f>
        <v>0.91504574999999999</v>
      </c>
      <c r="S927" s="210"/>
      <c r="T927" s="212">
        <f>SUM(T928:T968)</f>
        <v>0.13413762000000001</v>
      </c>
      <c r="AR927" s="206" t="s">
        <v>79</v>
      </c>
      <c r="AT927" s="213" t="s">
        <v>69</v>
      </c>
      <c r="AU927" s="213" t="s">
        <v>75</v>
      </c>
      <c r="AY927" s="206" t="s">
        <v>163</v>
      </c>
      <c r="BK927" s="214">
        <f>SUM(BK928:BK968)</f>
        <v>0</v>
      </c>
    </row>
    <row r="928" spans="2:65" s="116" customFormat="1" ht="16.5" customHeight="1">
      <c r="B928" s="117"/>
      <c r="C928" s="217" t="s">
        <v>1485</v>
      </c>
      <c r="D928" s="217" t="s">
        <v>165</v>
      </c>
      <c r="E928" s="218" t="s">
        <v>1486</v>
      </c>
      <c r="F928" s="219" t="s">
        <v>1487</v>
      </c>
      <c r="G928" s="220" t="s">
        <v>168</v>
      </c>
      <c r="H928" s="221">
        <v>432.702</v>
      </c>
      <c r="I928" s="7"/>
      <c r="J928" s="222">
        <f>ROUND(I928*H928,2)</f>
        <v>0</v>
      </c>
      <c r="K928" s="219" t="s">
        <v>169</v>
      </c>
      <c r="L928" s="117"/>
      <c r="M928" s="223" t="s">
        <v>5</v>
      </c>
      <c r="N928" s="224" t="s">
        <v>41</v>
      </c>
      <c r="O928" s="118"/>
      <c r="P928" s="200">
        <f>O928*H928</f>
        <v>0</v>
      </c>
      <c r="Q928" s="200">
        <v>0</v>
      </c>
      <c r="R928" s="200">
        <f>Q928*H928</f>
        <v>0</v>
      </c>
      <c r="S928" s="200">
        <v>0</v>
      </c>
      <c r="T928" s="201">
        <f>S928*H928</f>
        <v>0</v>
      </c>
      <c r="AR928" s="104" t="s">
        <v>244</v>
      </c>
      <c r="AT928" s="104" t="s">
        <v>165</v>
      </c>
      <c r="AU928" s="104" t="s">
        <v>79</v>
      </c>
      <c r="AY928" s="104" t="s">
        <v>163</v>
      </c>
      <c r="BE928" s="202">
        <f>IF(N928="základní",J928,0)</f>
        <v>0</v>
      </c>
      <c r="BF928" s="202">
        <f>IF(N928="snížená",J928,0)</f>
        <v>0</v>
      </c>
      <c r="BG928" s="202">
        <f>IF(N928="zákl. přenesená",J928,0)</f>
        <v>0</v>
      </c>
      <c r="BH928" s="202">
        <f>IF(N928="sníž. přenesená",J928,0)</f>
        <v>0</v>
      </c>
      <c r="BI928" s="202">
        <f>IF(N928="nulová",J928,0)</f>
        <v>0</v>
      </c>
      <c r="BJ928" s="104" t="s">
        <v>75</v>
      </c>
      <c r="BK928" s="202">
        <f>ROUND(I928*H928,2)</f>
        <v>0</v>
      </c>
      <c r="BL928" s="104" t="s">
        <v>244</v>
      </c>
      <c r="BM928" s="104" t="s">
        <v>1488</v>
      </c>
    </row>
    <row r="929" spans="2:65" s="231" customFormat="1">
      <c r="B929" s="230"/>
      <c r="D929" s="232" t="s">
        <v>171</v>
      </c>
      <c r="E929" s="233" t="s">
        <v>5</v>
      </c>
      <c r="F929" s="234" t="s">
        <v>343</v>
      </c>
      <c r="H929" s="233" t="s">
        <v>5</v>
      </c>
      <c r="L929" s="230"/>
      <c r="M929" s="235"/>
      <c r="N929" s="236"/>
      <c r="O929" s="236"/>
      <c r="P929" s="236"/>
      <c r="Q929" s="236"/>
      <c r="R929" s="236"/>
      <c r="S929" s="236"/>
      <c r="T929" s="237"/>
      <c r="AT929" s="233" t="s">
        <v>171</v>
      </c>
      <c r="AU929" s="233" t="s">
        <v>79</v>
      </c>
      <c r="AV929" s="231" t="s">
        <v>75</v>
      </c>
      <c r="AW929" s="231" t="s">
        <v>34</v>
      </c>
      <c r="AX929" s="231" t="s">
        <v>70</v>
      </c>
      <c r="AY929" s="233" t="s">
        <v>163</v>
      </c>
    </row>
    <row r="930" spans="2:65" s="239" customFormat="1">
      <c r="B930" s="238"/>
      <c r="D930" s="232" t="s">
        <v>171</v>
      </c>
      <c r="E930" s="240" t="s">
        <v>5</v>
      </c>
      <c r="F930" s="241" t="s">
        <v>1489</v>
      </c>
      <c r="H930" s="242">
        <v>368.01</v>
      </c>
      <c r="L930" s="238"/>
      <c r="M930" s="337"/>
      <c r="N930" s="338"/>
      <c r="O930" s="338"/>
      <c r="P930" s="338"/>
      <c r="Q930" s="338"/>
      <c r="R930" s="338"/>
      <c r="S930" s="338"/>
      <c r="T930" s="339"/>
      <c r="AT930" s="240" t="s">
        <v>171</v>
      </c>
      <c r="AU930" s="240" t="s">
        <v>79</v>
      </c>
      <c r="AV930" s="239" t="s">
        <v>79</v>
      </c>
      <c r="AW930" s="239" t="s">
        <v>34</v>
      </c>
      <c r="AX930" s="239" t="s">
        <v>70</v>
      </c>
      <c r="AY930" s="240" t="s">
        <v>163</v>
      </c>
    </row>
    <row r="931" spans="2:65" s="231" customFormat="1">
      <c r="B931" s="230"/>
      <c r="D931" s="232" t="s">
        <v>171</v>
      </c>
      <c r="E931" s="233" t="s">
        <v>5</v>
      </c>
      <c r="F931" s="234" t="s">
        <v>443</v>
      </c>
      <c r="H931" s="233" t="s">
        <v>5</v>
      </c>
      <c r="L931" s="230"/>
      <c r="M931" s="235"/>
      <c r="N931" s="236"/>
      <c r="O931" s="236"/>
      <c r="P931" s="236"/>
      <c r="Q931" s="236"/>
      <c r="R931" s="236"/>
      <c r="S931" s="236"/>
      <c r="T931" s="237"/>
      <c r="AT931" s="233" t="s">
        <v>171</v>
      </c>
      <c r="AU931" s="233" t="s">
        <v>79</v>
      </c>
      <c r="AV931" s="231" t="s">
        <v>75</v>
      </c>
      <c r="AW931" s="231" t="s">
        <v>34</v>
      </c>
      <c r="AX931" s="231" t="s">
        <v>70</v>
      </c>
      <c r="AY931" s="233" t="s">
        <v>163</v>
      </c>
    </row>
    <row r="932" spans="2:65" s="239" customFormat="1">
      <c r="B932" s="238"/>
      <c r="D932" s="232" t="s">
        <v>171</v>
      </c>
      <c r="E932" s="240" t="s">
        <v>5</v>
      </c>
      <c r="F932" s="241" t="s">
        <v>1490</v>
      </c>
      <c r="H932" s="242">
        <v>64.691999999999993</v>
      </c>
      <c r="L932" s="238"/>
      <c r="M932" s="337"/>
      <c r="N932" s="338"/>
      <c r="O932" s="338"/>
      <c r="P932" s="338"/>
      <c r="Q932" s="338"/>
      <c r="R932" s="338"/>
      <c r="S932" s="338"/>
      <c r="T932" s="339"/>
      <c r="AT932" s="240" t="s">
        <v>171</v>
      </c>
      <c r="AU932" s="240" t="s">
        <v>79</v>
      </c>
      <c r="AV932" s="239" t="s">
        <v>79</v>
      </c>
      <c r="AW932" s="239" t="s">
        <v>34</v>
      </c>
      <c r="AX932" s="239" t="s">
        <v>70</v>
      </c>
      <c r="AY932" s="240" t="s">
        <v>163</v>
      </c>
    </row>
    <row r="933" spans="2:65" s="341" customFormat="1">
      <c r="B933" s="340"/>
      <c r="D933" s="232" t="s">
        <v>171</v>
      </c>
      <c r="E933" s="342" t="s">
        <v>5</v>
      </c>
      <c r="F933" s="343" t="s">
        <v>194</v>
      </c>
      <c r="H933" s="344">
        <v>432.702</v>
      </c>
      <c r="L933" s="340"/>
      <c r="M933" s="345"/>
      <c r="N933" s="346"/>
      <c r="O933" s="346"/>
      <c r="P933" s="346"/>
      <c r="Q933" s="346"/>
      <c r="R933" s="346"/>
      <c r="S933" s="346"/>
      <c r="T933" s="347"/>
      <c r="AT933" s="342" t="s">
        <v>171</v>
      </c>
      <c r="AU933" s="342" t="s">
        <v>79</v>
      </c>
      <c r="AV933" s="341" t="s">
        <v>85</v>
      </c>
      <c r="AW933" s="341" t="s">
        <v>34</v>
      </c>
      <c r="AX933" s="341" t="s">
        <v>75</v>
      </c>
      <c r="AY933" s="342" t="s">
        <v>163</v>
      </c>
    </row>
    <row r="934" spans="2:65" s="116" customFormat="1" ht="16.5" customHeight="1">
      <c r="B934" s="117"/>
      <c r="C934" s="217" t="s">
        <v>1491</v>
      </c>
      <c r="D934" s="217" t="s">
        <v>165</v>
      </c>
      <c r="E934" s="218" t="s">
        <v>1492</v>
      </c>
      <c r="F934" s="219" t="s">
        <v>1493</v>
      </c>
      <c r="G934" s="220" t="s">
        <v>168</v>
      </c>
      <c r="H934" s="221">
        <v>432.702</v>
      </c>
      <c r="I934" s="7"/>
      <c r="J934" s="222">
        <f>ROUND(I934*H934,2)</f>
        <v>0</v>
      </c>
      <c r="K934" s="219" t="s">
        <v>169</v>
      </c>
      <c r="L934" s="117"/>
      <c r="M934" s="223" t="s">
        <v>5</v>
      </c>
      <c r="N934" s="224" t="s">
        <v>41</v>
      </c>
      <c r="O934" s="118"/>
      <c r="P934" s="200">
        <f>O934*H934</f>
        <v>0</v>
      </c>
      <c r="Q934" s="200">
        <v>1E-3</v>
      </c>
      <c r="R934" s="200">
        <f>Q934*H934</f>
        <v>0.43270200000000003</v>
      </c>
      <c r="S934" s="200">
        <v>3.1E-4</v>
      </c>
      <c r="T934" s="201">
        <f>S934*H934</f>
        <v>0.13413762000000001</v>
      </c>
      <c r="AR934" s="104" t="s">
        <v>244</v>
      </c>
      <c r="AT934" s="104" t="s">
        <v>165</v>
      </c>
      <c r="AU934" s="104" t="s">
        <v>79</v>
      </c>
      <c r="AY934" s="104" t="s">
        <v>163</v>
      </c>
      <c r="BE934" s="202">
        <f>IF(N934="základní",J934,0)</f>
        <v>0</v>
      </c>
      <c r="BF934" s="202">
        <f>IF(N934="snížená",J934,0)</f>
        <v>0</v>
      </c>
      <c r="BG934" s="202">
        <f>IF(N934="zákl. přenesená",J934,0)</f>
        <v>0</v>
      </c>
      <c r="BH934" s="202">
        <f>IF(N934="sníž. přenesená",J934,0)</f>
        <v>0</v>
      </c>
      <c r="BI934" s="202">
        <f>IF(N934="nulová",J934,0)</f>
        <v>0</v>
      </c>
      <c r="BJ934" s="104" t="s">
        <v>75</v>
      </c>
      <c r="BK934" s="202">
        <f>ROUND(I934*H934,2)</f>
        <v>0</v>
      </c>
      <c r="BL934" s="104" t="s">
        <v>244</v>
      </c>
      <c r="BM934" s="104" t="s">
        <v>1494</v>
      </c>
    </row>
    <row r="935" spans="2:65" s="231" customFormat="1">
      <c r="B935" s="230"/>
      <c r="D935" s="232" t="s">
        <v>171</v>
      </c>
      <c r="E935" s="233" t="s">
        <v>5</v>
      </c>
      <c r="F935" s="234" t="s">
        <v>343</v>
      </c>
      <c r="H935" s="233" t="s">
        <v>5</v>
      </c>
      <c r="L935" s="230"/>
      <c r="M935" s="235"/>
      <c r="N935" s="236"/>
      <c r="O935" s="236"/>
      <c r="P935" s="236"/>
      <c r="Q935" s="236"/>
      <c r="R935" s="236"/>
      <c r="S935" s="236"/>
      <c r="T935" s="237"/>
      <c r="AT935" s="233" t="s">
        <v>171</v>
      </c>
      <c r="AU935" s="233" t="s">
        <v>79</v>
      </c>
      <c r="AV935" s="231" t="s">
        <v>75</v>
      </c>
      <c r="AW935" s="231" t="s">
        <v>34</v>
      </c>
      <c r="AX935" s="231" t="s">
        <v>70</v>
      </c>
      <c r="AY935" s="233" t="s">
        <v>163</v>
      </c>
    </row>
    <row r="936" spans="2:65" s="239" customFormat="1">
      <c r="B936" s="238"/>
      <c r="D936" s="232" t="s">
        <v>171</v>
      </c>
      <c r="E936" s="240" t="s">
        <v>5</v>
      </c>
      <c r="F936" s="241" t="s">
        <v>1489</v>
      </c>
      <c r="H936" s="242">
        <v>368.01</v>
      </c>
      <c r="L936" s="238"/>
      <c r="M936" s="337"/>
      <c r="N936" s="338"/>
      <c r="O936" s="338"/>
      <c r="P936" s="338"/>
      <c r="Q936" s="338"/>
      <c r="R936" s="338"/>
      <c r="S936" s="338"/>
      <c r="T936" s="339"/>
      <c r="AT936" s="240" t="s">
        <v>171</v>
      </c>
      <c r="AU936" s="240" t="s">
        <v>79</v>
      </c>
      <c r="AV936" s="239" t="s">
        <v>79</v>
      </c>
      <c r="AW936" s="239" t="s">
        <v>34</v>
      </c>
      <c r="AX936" s="239" t="s">
        <v>70</v>
      </c>
      <c r="AY936" s="240" t="s">
        <v>163</v>
      </c>
    </row>
    <row r="937" spans="2:65" s="231" customFormat="1">
      <c r="B937" s="230"/>
      <c r="D937" s="232" t="s">
        <v>171</v>
      </c>
      <c r="E937" s="233" t="s">
        <v>5</v>
      </c>
      <c r="F937" s="234" t="s">
        <v>1495</v>
      </c>
      <c r="H937" s="233" t="s">
        <v>5</v>
      </c>
      <c r="L937" s="230"/>
      <c r="M937" s="235"/>
      <c r="N937" s="236"/>
      <c r="O937" s="236"/>
      <c r="P937" s="236"/>
      <c r="Q937" s="236"/>
      <c r="R937" s="236"/>
      <c r="S937" s="236"/>
      <c r="T937" s="237"/>
      <c r="AT937" s="233" t="s">
        <v>171</v>
      </c>
      <c r="AU937" s="233" t="s">
        <v>79</v>
      </c>
      <c r="AV937" s="231" t="s">
        <v>75</v>
      </c>
      <c r="AW937" s="231" t="s">
        <v>34</v>
      </c>
      <c r="AX937" s="231" t="s">
        <v>70</v>
      </c>
      <c r="AY937" s="233" t="s">
        <v>163</v>
      </c>
    </row>
    <row r="938" spans="2:65" s="239" customFormat="1">
      <c r="B938" s="238"/>
      <c r="D938" s="232" t="s">
        <v>171</v>
      </c>
      <c r="E938" s="240" t="s">
        <v>5</v>
      </c>
      <c r="F938" s="241" t="s">
        <v>1490</v>
      </c>
      <c r="H938" s="242">
        <v>64.691999999999993</v>
      </c>
      <c r="L938" s="238"/>
      <c r="M938" s="337"/>
      <c r="N938" s="338"/>
      <c r="O938" s="338"/>
      <c r="P938" s="338"/>
      <c r="Q938" s="338"/>
      <c r="R938" s="338"/>
      <c r="S938" s="338"/>
      <c r="T938" s="339"/>
      <c r="AT938" s="240" t="s">
        <v>171</v>
      </c>
      <c r="AU938" s="240" t="s">
        <v>79</v>
      </c>
      <c r="AV938" s="239" t="s">
        <v>79</v>
      </c>
      <c r="AW938" s="239" t="s">
        <v>34</v>
      </c>
      <c r="AX938" s="239" t="s">
        <v>70</v>
      </c>
      <c r="AY938" s="240" t="s">
        <v>163</v>
      </c>
    </row>
    <row r="939" spans="2:65" s="341" customFormat="1">
      <c r="B939" s="340"/>
      <c r="D939" s="232" t="s">
        <v>171</v>
      </c>
      <c r="E939" s="342" t="s">
        <v>5</v>
      </c>
      <c r="F939" s="343" t="s">
        <v>194</v>
      </c>
      <c r="H939" s="344">
        <v>432.702</v>
      </c>
      <c r="L939" s="340"/>
      <c r="M939" s="345"/>
      <c r="N939" s="346"/>
      <c r="O939" s="346"/>
      <c r="P939" s="346"/>
      <c r="Q939" s="346"/>
      <c r="R939" s="346"/>
      <c r="S939" s="346"/>
      <c r="T939" s="347"/>
      <c r="AT939" s="342" t="s">
        <v>171</v>
      </c>
      <c r="AU939" s="342" t="s">
        <v>79</v>
      </c>
      <c r="AV939" s="341" t="s">
        <v>85</v>
      </c>
      <c r="AW939" s="341" t="s">
        <v>34</v>
      </c>
      <c r="AX939" s="341" t="s">
        <v>75</v>
      </c>
      <c r="AY939" s="342" t="s">
        <v>163</v>
      </c>
    </row>
    <row r="940" spans="2:65" s="116" customFormat="1" ht="25.5" customHeight="1">
      <c r="B940" s="117"/>
      <c r="C940" s="217" t="s">
        <v>1496</v>
      </c>
      <c r="D940" s="217" t="s">
        <v>165</v>
      </c>
      <c r="E940" s="218" t="s">
        <v>1497</v>
      </c>
      <c r="F940" s="219" t="s">
        <v>1498</v>
      </c>
      <c r="G940" s="220" t="s">
        <v>168</v>
      </c>
      <c r="H940" s="221">
        <v>984.375</v>
      </c>
      <c r="I940" s="7"/>
      <c r="J940" s="222">
        <f>ROUND(I940*H940,2)</f>
        <v>0</v>
      </c>
      <c r="K940" s="219" t="s">
        <v>169</v>
      </c>
      <c r="L940" s="117"/>
      <c r="M940" s="223" t="s">
        <v>5</v>
      </c>
      <c r="N940" s="224" t="s">
        <v>41</v>
      </c>
      <c r="O940" s="118"/>
      <c r="P940" s="200">
        <f>O940*H940</f>
        <v>0</v>
      </c>
      <c r="Q940" s="200">
        <v>2.0000000000000001E-4</v>
      </c>
      <c r="R940" s="200">
        <f>Q940*H940</f>
        <v>0.19687500000000002</v>
      </c>
      <c r="S940" s="200">
        <v>0</v>
      </c>
      <c r="T940" s="201">
        <f>S940*H940</f>
        <v>0</v>
      </c>
      <c r="AR940" s="104" t="s">
        <v>244</v>
      </c>
      <c r="AT940" s="104" t="s">
        <v>165</v>
      </c>
      <c r="AU940" s="104" t="s">
        <v>79</v>
      </c>
      <c r="AY940" s="104" t="s">
        <v>163</v>
      </c>
      <c r="BE940" s="202">
        <f>IF(N940="základní",J940,0)</f>
        <v>0</v>
      </c>
      <c r="BF940" s="202">
        <f>IF(N940="snížená",J940,0)</f>
        <v>0</v>
      </c>
      <c r="BG940" s="202">
        <f>IF(N940="zákl. přenesená",J940,0)</f>
        <v>0</v>
      </c>
      <c r="BH940" s="202">
        <f>IF(N940="sníž. přenesená",J940,0)</f>
        <v>0</v>
      </c>
      <c r="BI940" s="202">
        <f>IF(N940="nulová",J940,0)</f>
        <v>0</v>
      </c>
      <c r="BJ940" s="104" t="s">
        <v>75</v>
      </c>
      <c r="BK940" s="202">
        <f>ROUND(I940*H940,2)</f>
        <v>0</v>
      </c>
      <c r="BL940" s="104" t="s">
        <v>244</v>
      </c>
      <c r="BM940" s="104" t="s">
        <v>1499</v>
      </c>
    </row>
    <row r="941" spans="2:65" s="116" customFormat="1" ht="25.5" customHeight="1">
      <c r="B941" s="117"/>
      <c r="C941" s="217" t="s">
        <v>1500</v>
      </c>
      <c r="D941" s="217" t="s">
        <v>165</v>
      </c>
      <c r="E941" s="218" t="s">
        <v>1501</v>
      </c>
      <c r="F941" s="219" t="s">
        <v>1502</v>
      </c>
      <c r="G941" s="220" t="s">
        <v>168</v>
      </c>
      <c r="H941" s="221">
        <v>984.375</v>
      </c>
      <c r="I941" s="7"/>
      <c r="J941" s="222">
        <f>ROUND(I941*H941,2)</f>
        <v>0</v>
      </c>
      <c r="K941" s="219" t="s">
        <v>169</v>
      </c>
      <c r="L941" s="117"/>
      <c r="M941" s="223" t="s">
        <v>5</v>
      </c>
      <c r="N941" s="224" t="s">
        <v>41</v>
      </c>
      <c r="O941" s="118"/>
      <c r="P941" s="200">
        <f>O941*H941</f>
        <v>0</v>
      </c>
      <c r="Q941" s="200">
        <v>2.9E-4</v>
      </c>
      <c r="R941" s="200">
        <f>Q941*H941</f>
        <v>0.28546874999999999</v>
      </c>
      <c r="S941" s="200">
        <v>0</v>
      </c>
      <c r="T941" s="201">
        <f>S941*H941</f>
        <v>0</v>
      </c>
      <c r="AR941" s="104" t="s">
        <v>244</v>
      </c>
      <c r="AT941" s="104" t="s">
        <v>165</v>
      </c>
      <c r="AU941" s="104" t="s">
        <v>79</v>
      </c>
      <c r="AY941" s="104" t="s">
        <v>163</v>
      </c>
      <c r="BE941" s="202">
        <f>IF(N941="základní",J941,0)</f>
        <v>0</v>
      </c>
      <c r="BF941" s="202">
        <f>IF(N941="snížená",J941,0)</f>
        <v>0</v>
      </c>
      <c r="BG941" s="202">
        <f>IF(N941="zákl. přenesená",J941,0)</f>
        <v>0</v>
      </c>
      <c r="BH941" s="202">
        <f>IF(N941="sníž. přenesená",J941,0)</f>
        <v>0</v>
      </c>
      <c r="BI941" s="202">
        <f>IF(N941="nulová",J941,0)</f>
        <v>0</v>
      </c>
      <c r="BJ941" s="104" t="s">
        <v>75</v>
      </c>
      <c r="BK941" s="202">
        <f>ROUND(I941*H941,2)</f>
        <v>0</v>
      </c>
      <c r="BL941" s="104" t="s">
        <v>244</v>
      </c>
      <c r="BM941" s="104" t="s">
        <v>1503</v>
      </c>
    </row>
    <row r="942" spans="2:65" s="231" customFormat="1">
      <c r="B942" s="230"/>
      <c r="D942" s="232" t="s">
        <v>171</v>
      </c>
      <c r="E942" s="233" t="s">
        <v>5</v>
      </c>
      <c r="F942" s="234" t="s">
        <v>343</v>
      </c>
      <c r="H942" s="233" t="s">
        <v>5</v>
      </c>
      <c r="L942" s="230"/>
      <c r="M942" s="235"/>
      <c r="N942" s="236"/>
      <c r="O942" s="236"/>
      <c r="P942" s="236"/>
      <c r="Q942" s="236"/>
      <c r="R942" s="236"/>
      <c r="S942" s="236"/>
      <c r="T942" s="237"/>
      <c r="AT942" s="233" t="s">
        <v>171</v>
      </c>
      <c r="AU942" s="233" t="s">
        <v>79</v>
      </c>
      <c r="AV942" s="231" t="s">
        <v>75</v>
      </c>
      <c r="AW942" s="231" t="s">
        <v>34</v>
      </c>
      <c r="AX942" s="231" t="s">
        <v>70</v>
      </c>
      <c r="AY942" s="233" t="s">
        <v>163</v>
      </c>
    </row>
    <row r="943" spans="2:65" s="239" customFormat="1">
      <c r="B943" s="238"/>
      <c r="D943" s="232" t="s">
        <v>171</v>
      </c>
      <c r="E943" s="240" t="s">
        <v>5</v>
      </c>
      <c r="F943" s="241" t="s">
        <v>1489</v>
      </c>
      <c r="H943" s="242">
        <v>368.01</v>
      </c>
      <c r="L943" s="238"/>
      <c r="M943" s="337"/>
      <c r="N943" s="338"/>
      <c r="O943" s="338"/>
      <c r="P943" s="338"/>
      <c r="Q943" s="338"/>
      <c r="R943" s="338"/>
      <c r="S943" s="338"/>
      <c r="T943" s="339"/>
      <c r="AT943" s="240" t="s">
        <v>171</v>
      </c>
      <c r="AU943" s="240" t="s">
        <v>79</v>
      </c>
      <c r="AV943" s="239" t="s">
        <v>79</v>
      </c>
      <c r="AW943" s="239" t="s">
        <v>34</v>
      </c>
      <c r="AX943" s="239" t="s">
        <v>70</v>
      </c>
      <c r="AY943" s="240" t="s">
        <v>163</v>
      </c>
    </row>
    <row r="944" spans="2:65" s="239" customFormat="1">
      <c r="B944" s="238"/>
      <c r="D944" s="232" t="s">
        <v>171</v>
      </c>
      <c r="E944" s="240" t="s">
        <v>5</v>
      </c>
      <c r="F944" s="241" t="s">
        <v>854</v>
      </c>
      <c r="H944" s="242">
        <v>48.84</v>
      </c>
      <c r="L944" s="238"/>
      <c r="M944" s="337"/>
      <c r="N944" s="338"/>
      <c r="O944" s="338"/>
      <c r="P944" s="338"/>
      <c r="Q944" s="338"/>
      <c r="R944" s="338"/>
      <c r="S944" s="338"/>
      <c r="T944" s="339"/>
      <c r="AT944" s="240" t="s">
        <v>171</v>
      </c>
      <c r="AU944" s="240" t="s">
        <v>79</v>
      </c>
      <c r="AV944" s="239" t="s">
        <v>79</v>
      </c>
      <c r="AW944" s="239" t="s">
        <v>34</v>
      </c>
      <c r="AX944" s="239" t="s">
        <v>70</v>
      </c>
      <c r="AY944" s="240" t="s">
        <v>163</v>
      </c>
    </row>
    <row r="945" spans="2:51" s="239" customFormat="1">
      <c r="B945" s="238"/>
      <c r="D945" s="232" t="s">
        <v>171</v>
      </c>
      <c r="E945" s="240" t="s">
        <v>5</v>
      </c>
      <c r="F945" s="241" t="s">
        <v>1504</v>
      </c>
      <c r="H945" s="242">
        <v>36.299999999999997</v>
      </c>
      <c r="L945" s="238"/>
      <c r="M945" s="337"/>
      <c r="N945" s="338"/>
      <c r="O945" s="338"/>
      <c r="P945" s="338"/>
      <c r="Q945" s="338"/>
      <c r="R945" s="338"/>
      <c r="S945" s="338"/>
      <c r="T945" s="339"/>
      <c r="AT945" s="240" t="s">
        <v>171</v>
      </c>
      <c r="AU945" s="240" t="s">
        <v>79</v>
      </c>
      <c r="AV945" s="239" t="s">
        <v>79</v>
      </c>
      <c r="AW945" s="239" t="s">
        <v>34</v>
      </c>
      <c r="AX945" s="239" t="s">
        <v>70</v>
      </c>
      <c r="AY945" s="240" t="s">
        <v>163</v>
      </c>
    </row>
    <row r="946" spans="2:51" s="239" customFormat="1">
      <c r="B946" s="238"/>
      <c r="D946" s="232" t="s">
        <v>171</v>
      </c>
      <c r="E946" s="240" t="s">
        <v>5</v>
      </c>
      <c r="F946" s="241" t="s">
        <v>1505</v>
      </c>
      <c r="H946" s="242">
        <v>37.92</v>
      </c>
      <c r="L946" s="238"/>
      <c r="M946" s="337"/>
      <c r="N946" s="338"/>
      <c r="O946" s="338"/>
      <c r="P946" s="338"/>
      <c r="Q946" s="338"/>
      <c r="R946" s="338"/>
      <c r="S946" s="338"/>
      <c r="T946" s="339"/>
      <c r="AT946" s="240" t="s">
        <v>171</v>
      </c>
      <c r="AU946" s="240" t="s">
        <v>79</v>
      </c>
      <c r="AV946" s="239" t="s">
        <v>79</v>
      </c>
      <c r="AW946" s="239" t="s">
        <v>34</v>
      </c>
      <c r="AX946" s="239" t="s">
        <v>70</v>
      </c>
      <c r="AY946" s="240" t="s">
        <v>163</v>
      </c>
    </row>
    <row r="947" spans="2:51" s="239" customFormat="1">
      <c r="B947" s="238"/>
      <c r="D947" s="232" t="s">
        <v>171</v>
      </c>
      <c r="E947" s="240" t="s">
        <v>5</v>
      </c>
      <c r="F947" s="241" t="s">
        <v>1506</v>
      </c>
      <c r="H947" s="242">
        <v>35.945999999999998</v>
      </c>
      <c r="L947" s="238"/>
      <c r="M947" s="337"/>
      <c r="N947" s="338"/>
      <c r="O947" s="338"/>
      <c r="P947" s="338"/>
      <c r="Q947" s="338"/>
      <c r="R947" s="338"/>
      <c r="S947" s="338"/>
      <c r="T947" s="339"/>
      <c r="AT947" s="240" t="s">
        <v>171</v>
      </c>
      <c r="AU947" s="240" t="s">
        <v>79</v>
      </c>
      <c r="AV947" s="239" t="s">
        <v>79</v>
      </c>
      <c r="AW947" s="239" t="s">
        <v>34</v>
      </c>
      <c r="AX947" s="239" t="s">
        <v>70</v>
      </c>
      <c r="AY947" s="240" t="s">
        <v>163</v>
      </c>
    </row>
    <row r="948" spans="2:51" s="239" customFormat="1">
      <c r="B948" s="238"/>
      <c r="D948" s="232" t="s">
        <v>171</v>
      </c>
      <c r="E948" s="240" t="s">
        <v>5</v>
      </c>
      <c r="F948" s="241" t="s">
        <v>1507</v>
      </c>
      <c r="H948" s="242">
        <v>110.64</v>
      </c>
      <c r="L948" s="238"/>
      <c r="M948" s="337"/>
      <c r="N948" s="338"/>
      <c r="O948" s="338"/>
      <c r="P948" s="338"/>
      <c r="Q948" s="338"/>
      <c r="R948" s="338"/>
      <c r="S948" s="338"/>
      <c r="T948" s="339"/>
      <c r="AT948" s="240" t="s">
        <v>171</v>
      </c>
      <c r="AU948" s="240" t="s">
        <v>79</v>
      </c>
      <c r="AV948" s="239" t="s">
        <v>79</v>
      </c>
      <c r="AW948" s="239" t="s">
        <v>34</v>
      </c>
      <c r="AX948" s="239" t="s">
        <v>70</v>
      </c>
      <c r="AY948" s="240" t="s">
        <v>163</v>
      </c>
    </row>
    <row r="949" spans="2:51" s="239" customFormat="1">
      <c r="B949" s="238"/>
      <c r="D949" s="232" t="s">
        <v>171</v>
      </c>
      <c r="E949" s="240" t="s">
        <v>5</v>
      </c>
      <c r="F949" s="241" t="s">
        <v>1508</v>
      </c>
      <c r="H949" s="242">
        <v>55.86</v>
      </c>
      <c r="L949" s="238"/>
      <c r="M949" s="337"/>
      <c r="N949" s="338"/>
      <c r="O949" s="338"/>
      <c r="P949" s="338"/>
      <c r="Q949" s="338"/>
      <c r="R949" s="338"/>
      <c r="S949" s="338"/>
      <c r="T949" s="339"/>
      <c r="AT949" s="240" t="s">
        <v>171</v>
      </c>
      <c r="AU949" s="240" t="s">
        <v>79</v>
      </c>
      <c r="AV949" s="239" t="s">
        <v>79</v>
      </c>
      <c r="AW949" s="239" t="s">
        <v>34</v>
      </c>
      <c r="AX949" s="239" t="s">
        <v>70</v>
      </c>
      <c r="AY949" s="240" t="s">
        <v>163</v>
      </c>
    </row>
    <row r="950" spans="2:51" s="239" customFormat="1" ht="24">
      <c r="B950" s="238"/>
      <c r="D950" s="232" t="s">
        <v>171</v>
      </c>
      <c r="E950" s="240" t="s">
        <v>5</v>
      </c>
      <c r="F950" s="241" t="s">
        <v>1509</v>
      </c>
      <c r="H950" s="242">
        <v>139.93</v>
      </c>
      <c r="L950" s="238"/>
      <c r="M950" s="337"/>
      <c r="N950" s="338"/>
      <c r="O950" s="338"/>
      <c r="P950" s="338"/>
      <c r="Q950" s="338"/>
      <c r="R950" s="338"/>
      <c r="S950" s="338"/>
      <c r="T950" s="339"/>
      <c r="AT950" s="240" t="s">
        <v>171</v>
      </c>
      <c r="AU950" s="240" t="s">
        <v>79</v>
      </c>
      <c r="AV950" s="239" t="s">
        <v>79</v>
      </c>
      <c r="AW950" s="239" t="s">
        <v>34</v>
      </c>
      <c r="AX950" s="239" t="s">
        <v>70</v>
      </c>
      <c r="AY950" s="240" t="s">
        <v>163</v>
      </c>
    </row>
    <row r="951" spans="2:51" s="239" customFormat="1">
      <c r="B951" s="238"/>
      <c r="D951" s="232" t="s">
        <v>171</v>
      </c>
      <c r="E951" s="240" t="s">
        <v>5</v>
      </c>
      <c r="F951" s="241" t="s">
        <v>1510</v>
      </c>
      <c r="H951" s="242">
        <v>74.040000000000006</v>
      </c>
      <c r="L951" s="238"/>
      <c r="M951" s="337"/>
      <c r="N951" s="338"/>
      <c r="O951" s="338"/>
      <c r="P951" s="338"/>
      <c r="Q951" s="338"/>
      <c r="R951" s="338"/>
      <c r="S951" s="338"/>
      <c r="T951" s="339"/>
      <c r="AT951" s="240" t="s">
        <v>171</v>
      </c>
      <c r="AU951" s="240" t="s">
        <v>79</v>
      </c>
      <c r="AV951" s="239" t="s">
        <v>79</v>
      </c>
      <c r="AW951" s="239" t="s">
        <v>34</v>
      </c>
      <c r="AX951" s="239" t="s">
        <v>70</v>
      </c>
      <c r="AY951" s="240" t="s">
        <v>163</v>
      </c>
    </row>
    <row r="952" spans="2:51" s="239" customFormat="1">
      <c r="B952" s="238"/>
      <c r="D952" s="232" t="s">
        <v>171</v>
      </c>
      <c r="E952" s="240" t="s">
        <v>5</v>
      </c>
      <c r="F952" s="241" t="s">
        <v>1511</v>
      </c>
      <c r="H952" s="242">
        <v>39.414000000000001</v>
      </c>
      <c r="L952" s="238"/>
      <c r="M952" s="337"/>
      <c r="N952" s="338"/>
      <c r="O952" s="338"/>
      <c r="P952" s="338"/>
      <c r="Q952" s="338"/>
      <c r="R952" s="338"/>
      <c r="S952" s="338"/>
      <c r="T952" s="339"/>
      <c r="AT952" s="240" t="s">
        <v>171</v>
      </c>
      <c r="AU952" s="240" t="s">
        <v>79</v>
      </c>
      <c r="AV952" s="239" t="s">
        <v>79</v>
      </c>
      <c r="AW952" s="239" t="s">
        <v>34</v>
      </c>
      <c r="AX952" s="239" t="s">
        <v>70</v>
      </c>
      <c r="AY952" s="240" t="s">
        <v>163</v>
      </c>
    </row>
    <row r="953" spans="2:51" s="239" customFormat="1">
      <c r="B953" s="238"/>
      <c r="D953" s="232" t="s">
        <v>171</v>
      </c>
      <c r="E953" s="240" t="s">
        <v>5</v>
      </c>
      <c r="F953" s="241" t="s">
        <v>864</v>
      </c>
      <c r="H953" s="242">
        <v>29.7</v>
      </c>
      <c r="L953" s="238"/>
      <c r="M953" s="337"/>
      <c r="N953" s="338"/>
      <c r="O953" s="338"/>
      <c r="P953" s="338"/>
      <c r="Q953" s="338"/>
      <c r="R953" s="338"/>
      <c r="S953" s="338"/>
      <c r="T953" s="339"/>
      <c r="AT953" s="240" t="s">
        <v>171</v>
      </c>
      <c r="AU953" s="240" t="s">
        <v>79</v>
      </c>
      <c r="AV953" s="239" t="s">
        <v>79</v>
      </c>
      <c r="AW953" s="239" t="s">
        <v>34</v>
      </c>
      <c r="AX953" s="239" t="s">
        <v>70</v>
      </c>
      <c r="AY953" s="240" t="s">
        <v>163</v>
      </c>
    </row>
    <row r="954" spans="2:51" s="239" customFormat="1">
      <c r="B954" s="238"/>
      <c r="D954" s="232" t="s">
        <v>171</v>
      </c>
      <c r="E954" s="240" t="s">
        <v>5</v>
      </c>
      <c r="F954" s="241" t="s">
        <v>865</v>
      </c>
      <c r="H954" s="242">
        <v>22.2</v>
      </c>
      <c r="L954" s="238"/>
      <c r="M954" s="337"/>
      <c r="N954" s="338"/>
      <c r="O954" s="338"/>
      <c r="P954" s="338"/>
      <c r="Q954" s="338"/>
      <c r="R954" s="338"/>
      <c r="S954" s="338"/>
      <c r="T954" s="339"/>
      <c r="AT954" s="240" t="s">
        <v>171</v>
      </c>
      <c r="AU954" s="240" t="s">
        <v>79</v>
      </c>
      <c r="AV954" s="239" t="s">
        <v>79</v>
      </c>
      <c r="AW954" s="239" t="s">
        <v>34</v>
      </c>
      <c r="AX954" s="239" t="s">
        <v>70</v>
      </c>
      <c r="AY954" s="240" t="s">
        <v>163</v>
      </c>
    </row>
    <row r="955" spans="2:51" s="239" customFormat="1">
      <c r="B955" s="238"/>
      <c r="D955" s="232" t="s">
        <v>171</v>
      </c>
      <c r="E955" s="240" t="s">
        <v>5</v>
      </c>
      <c r="F955" s="241" t="s">
        <v>1512</v>
      </c>
      <c r="H955" s="242">
        <v>41.52</v>
      </c>
      <c r="L955" s="238"/>
      <c r="M955" s="337"/>
      <c r="N955" s="338"/>
      <c r="O955" s="338"/>
      <c r="P955" s="338"/>
      <c r="Q955" s="338"/>
      <c r="R955" s="338"/>
      <c r="S955" s="338"/>
      <c r="T955" s="339"/>
      <c r="AT955" s="240" t="s">
        <v>171</v>
      </c>
      <c r="AU955" s="240" t="s">
        <v>79</v>
      </c>
      <c r="AV955" s="239" t="s">
        <v>79</v>
      </c>
      <c r="AW955" s="239" t="s">
        <v>34</v>
      </c>
      <c r="AX955" s="239" t="s">
        <v>70</v>
      </c>
      <c r="AY955" s="240" t="s">
        <v>163</v>
      </c>
    </row>
    <row r="956" spans="2:51" s="239" customFormat="1">
      <c r="B956" s="238"/>
      <c r="D956" s="232" t="s">
        <v>171</v>
      </c>
      <c r="E956" s="240" t="s">
        <v>5</v>
      </c>
      <c r="F956" s="241" t="s">
        <v>1513</v>
      </c>
      <c r="H956" s="242">
        <v>38.020000000000003</v>
      </c>
      <c r="L956" s="238"/>
      <c r="M956" s="337"/>
      <c r="N956" s="338"/>
      <c r="O956" s="338"/>
      <c r="P956" s="338"/>
      <c r="Q956" s="338"/>
      <c r="R956" s="338"/>
      <c r="S956" s="338"/>
      <c r="T956" s="339"/>
      <c r="AT956" s="240" t="s">
        <v>171</v>
      </c>
      <c r="AU956" s="240" t="s">
        <v>79</v>
      </c>
      <c r="AV956" s="239" t="s">
        <v>79</v>
      </c>
      <c r="AW956" s="239" t="s">
        <v>34</v>
      </c>
      <c r="AX956" s="239" t="s">
        <v>70</v>
      </c>
      <c r="AY956" s="240" t="s">
        <v>163</v>
      </c>
    </row>
    <row r="957" spans="2:51" s="239" customFormat="1">
      <c r="B957" s="238"/>
      <c r="D957" s="232" t="s">
        <v>171</v>
      </c>
      <c r="E957" s="240" t="s">
        <v>5</v>
      </c>
      <c r="F957" s="241" t="s">
        <v>1514</v>
      </c>
      <c r="H957" s="242">
        <v>31.056000000000001</v>
      </c>
      <c r="L957" s="238"/>
      <c r="M957" s="337"/>
      <c r="N957" s="338"/>
      <c r="O957" s="338"/>
      <c r="P957" s="338"/>
      <c r="Q957" s="338"/>
      <c r="R957" s="338"/>
      <c r="S957" s="338"/>
      <c r="T957" s="339"/>
      <c r="AT957" s="240" t="s">
        <v>171</v>
      </c>
      <c r="AU957" s="240" t="s">
        <v>79</v>
      </c>
      <c r="AV957" s="239" t="s">
        <v>79</v>
      </c>
      <c r="AW957" s="239" t="s">
        <v>34</v>
      </c>
      <c r="AX957" s="239" t="s">
        <v>70</v>
      </c>
      <c r="AY957" s="240" t="s">
        <v>163</v>
      </c>
    </row>
    <row r="958" spans="2:51" s="239" customFormat="1">
      <c r="B958" s="238"/>
      <c r="D958" s="232" t="s">
        <v>171</v>
      </c>
      <c r="E958" s="240" t="s">
        <v>5</v>
      </c>
      <c r="F958" s="241" t="s">
        <v>1515</v>
      </c>
      <c r="H958" s="242">
        <v>25.943999999999999</v>
      </c>
      <c r="L958" s="238"/>
      <c r="M958" s="337"/>
      <c r="N958" s="338"/>
      <c r="O958" s="338"/>
      <c r="P958" s="338"/>
      <c r="Q958" s="338"/>
      <c r="R958" s="338"/>
      <c r="S958" s="338"/>
      <c r="T958" s="339"/>
      <c r="AT958" s="240" t="s">
        <v>171</v>
      </c>
      <c r="AU958" s="240" t="s">
        <v>79</v>
      </c>
      <c r="AV958" s="239" t="s">
        <v>79</v>
      </c>
      <c r="AW958" s="239" t="s">
        <v>34</v>
      </c>
      <c r="AX958" s="239" t="s">
        <v>70</v>
      </c>
      <c r="AY958" s="240" t="s">
        <v>163</v>
      </c>
    </row>
    <row r="959" spans="2:51" s="239" customFormat="1">
      <c r="B959" s="238"/>
      <c r="D959" s="232" t="s">
        <v>171</v>
      </c>
      <c r="E959" s="240" t="s">
        <v>5</v>
      </c>
      <c r="F959" s="241" t="s">
        <v>1516</v>
      </c>
      <c r="H959" s="242">
        <v>38.886000000000003</v>
      </c>
      <c r="L959" s="238"/>
      <c r="M959" s="337"/>
      <c r="N959" s="338"/>
      <c r="O959" s="338"/>
      <c r="P959" s="338"/>
      <c r="Q959" s="338"/>
      <c r="R959" s="338"/>
      <c r="S959" s="338"/>
      <c r="T959" s="339"/>
      <c r="AT959" s="240" t="s">
        <v>171</v>
      </c>
      <c r="AU959" s="240" t="s">
        <v>79</v>
      </c>
      <c r="AV959" s="239" t="s">
        <v>79</v>
      </c>
      <c r="AW959" s="239" t="s">
        <v>34</v>
      </c>
      <c r="AX959" s="239" t="s">
        <v>70</v>
      </c>
      <c r="AY959" s="240" t="s">
        <v>163</v>
      </c>
    </row>
    <row r="960" spans="2:51" s="239" customFormat="1">
      <c r="B960" s="238"/>
      <c r="D960" s="232" t="s">
        <v>171</v>
      </c>
      <c r="E960" s="240" t="s">
        <v>5</v>
      </c>
      <c r="F960" s="241" t="s">
        <v>1517</v>
      </c>
      <c r="H960" s="242">
        <v>39.479999999999997</v>
      </c>
      <c r="L960" s="238"/>
      <c r="M960" s="337"/>
      <c r="N960" s="338"/>
      <c r="O960" s="338"/>
      <c r="P960" s="338"/>
      <c r="Q960" s="338"/>
      <c r="R960" s="338"/>
      <c r="S960" s="338"/>
      <c r="T960" s="339"/>
      <c r="AT960" s="240" t="s">
        <v>171</v>
      </c>
      <c r="AU960" s="240" t="s">
        <v>79</v>
      </c>
      <c r="AV960" s="239" t="s">
        <v>79</v>
      </c>
      <c r="AW960" s="239" t="s">
        <v>34</v>
      </c>
      <c r="AX960" s="239" t="s">
        <v>70</v>
      </c>
      <c r="AY960" s="240" t="s">
        <v>163</v>
      </c>
    </row>
    <row r="961" spans="2:65" s="239" customFormat="1">
      <c r="B961" s="238"/>
      <c r="D961" s="232" t="s">
        <v>171</v>
      </c>
      <c r="E961" s="240" t="s">
        <v>5</v>
      </c>
      <c r="F961" s="241" t="s">
        <v>1518</v>
      </c>
      <c r="H961" s="242">
        <v>34.56</v>
      </c>
      <c r="L961" s="238"/>
      <c r="M961" s="337"/>
      <c r="N961" s="338"/>
      <c r="O961" s="338"/>
      <c r="P961" s="338"/>
      <c r="Q961" s="338"/>
      <c r="R961" s="338"/>
      <c r="S961" s="338"/>
      <c r="T961" s="339"/>
      <c r="AT961" s="240" t="s">
        <v>171</v>
      </c>
      <c r="AU961" s="240" t="s">
        <v>79</v>
      </c>
      <c r="AV961" s="239" t="s">
        <v>79</v>
      </c>
      <c r="AW961" s="239" t="s">
        <v>34</v>
      </c>
      <c r="AX961" s="239" t="s">
        <v>70</v>
      </c>
      <c r="AY961" s="240" t="s">
        <v>163</v>
      </c>
    </row>
    <row r="962" spans="2:65" s="239" customFormat="1">
      <c r="B962" s="238"/>
      <c r="D962" s="232" t="s">
        <v>171</v>
      </c>
      <c r="E962" s="240" t="s">
        <v>5</v>
      </c>
      <c r="F962" s="241" t="s">
        <v>1519</v>
      </c>
      <c r="H962" s="242">
        <v>-263.89100000000002</v>
      </c>
      <c r="L962" s="238"/>
      <c r="M962" s="337"/>
      <c r="N962" s="338"/>
      <c r="O962" s="338"/>
      <c r="P962" s="338"/>
      <c r="Q962" s="338"/>
      <c r="R962" s="338"/>
      <c r="S962" s="338"/>
      <c r="T962" s="339"/>
      <c r="AT962" s="240" t="s">
        <v>171</v>
      </c>
      <c r="AU962" s="240" t="s">
        <v>79</v>
      </c>
      <c r="AV962" s="239" t="s">
        <v>79</v>
      </c>
      <c r="AW962" s="239" t="s">
        <v>34</v>
      </c>
      <c r="AX962" s="239" t="s">
        <v>70</v>
      </c>
      <c r="AY962" s="240" t="s">
        <v>163</v>
      </c>
    </row>
    <row r="963" spans="2:65" s="341" customFormat="1">
      <c r="B963" s="340"/>
      <c r="D963" s="232" t="s">
        <v>171</v>
      </c>
      <c r="E963" s="342" t="s">
        <v>5</v>
      </c>
      <c r="F963" s="343" t="s">
        <v>194</v>
      </c>
      <c r="H963" s="344">
        <v>984.375</v>
      </c>
      <c r="L963" s="340"/>
      <c r="M963" s="345"/>
      <c r="N963" s="346"/>
      <c r="O963" s="346"/>
      <c r="P963" s="346"/>
      <c r="Q963" s="346"/>
      <c r="R963" s="346"/>
      <c r="S963" s="346"/>
      <c r="T963" s="347"/>
      <c r="AT963" s="342" t="s">
        <v>171</v>
      </c>
      <c r="AU963" s="342" t="s">
        <v>79</v>
      </c>
      <c r="AV963" s="341" t="s">
        <v>85</v>
      </c>
      <c r="AW963" s="341" t="s">
        <v>34</v>
      </c>
      <c r="AX963" s="341" t="s">
        <v>75</v>
      </c>
      <c r="AY963" s="342" t="s">
        <v>163</v>
      </c>
    </row>
    <row r="964" spans="2:65" s="116" customFormat="1" ht="25.5" customHeight="1">
      <c r="B964" s="117"/>
      <c r="C964" s="217" t="s">
        <v>1520</v>
      </c>
      <c r="D964" s="217" t="s">
        <v>165</v>
      </c>
      <c r="E964" s="218" t="s">
        <v>1521</v>
      </c>
      <c r="F964" s="219" t="s">
        <v>1522</v>
      </c>
      <c r="G964" s="220" t="s">
        <v>168</v>
      </c>
      <c r="H964" s="221">
        <v>38.859000000000002</v>
      </c>
      <c r="I964" s="7"/>
      <c r="J964" s="222">
        <f>ROUND(I964*H964,2)</f>
        <v>0</v>
      </c>
      <c r="K964" s="219" t="s">
        <v>2443</v>
      </c>
      <c r="L964" s="117"/>
      <c r="M964" s="223" t="s">
        <v>5</v>
      </c>
      <c r="N964" s="224" t="s">
        <v>41</v>
      </c>
      <c r="O964" s="118"/>
      <c r="P964" s="200">
        <f>O964*H964</f>
        <v>0</v>
      </c>
      <c r="Q964" s="200">
        <v>0</v>
      </c>
      <c r="R964" s="200">
        <f>Q964*H964</f>
        <v>0</v>
      </c>
      <c r="S964" s="200">
        <v>0</v>
      </c>
      <c r="T964" s="201">
        <f>S964*H964</f>
        <v>0</v>
      </c>
      <c r="AR964" s="104" t="s">
        <v>244</v>
      </c>
      <c r="AT964" s="104" t="s">
        <v>165</v>
      </c>
      <c r="AU964" s="104" t="s">
        <v>79</v>
      </c>
      <c r="AY964" s="104" t="s">
        <v>163</v>
      </c>
      <c r="BE964" s="202">
        <f>IF(N964="základní",J964,0)</f>
        <v>0</v>
      </c>
      <c r="BF964" s="202">
        <f>IF(N964="snížená",J964,0)</f>
        <v>0</v>
      </c>
      <c r="BG964" s="202">
        <f>IF(N964="zákl. přenesená",J964,0)</f>
        <v>0</v>
      </c>
      <c r="BH964" s="202">
        <f>IF(N964="sníž. přenesená",J964,0)</f>
        <v>0</v>
      </c>
      <c r="BI964" s="202">
        <f>IF(N964="nulová",J964,0)</f>
        <v>0</v>
      </c>
      <c r="BJ964" s="104" t="s">
        <v>75</v>
      </c>
      <c r="BK964" s="202">
        <f>ROUND(I964*H964,2)</f>
        <v>0</v>
      </c>
      <c r="BL964" s="104" t="s">
        <v>244</v>
      </c>
      <c r="BM964" s="104" t="s">
        <v>1523</v>
      </c>
    </row>
    <row r="965" spans="2:65" s="231" customFormat="1">
      <c r="B965" s="230"/>
      <c r="D965" s="232" t="s">
        <v>171</v>
      </c>
      <c r="E965" s="233" t="s">
        <v>5</v>
      </c>
      <c r="F965" s="234" t="s">
        <v>343</v>
      </c>
      <c r="H965" s="233" t="s">
        <v>5</v>
      </c>
      <c r="L965" s="230"/>
      <c r="M965" s="235"/>
      <c r="N965" s="236"/>
      <c r="O965" s="236"/>
      <c r="P965" s="236"/>
      <c r="Q965" s="236"/>
      <c r="R965" s="236"/>
      <c r="S965" s="236"/>
      <c r="T965" s="237"/>
      <c r="AT965" s="233" t="s">
        <v>171</v>
      </c>
      <c r="AU965" s="233" t="s">
        <v>79</v>
      </c>
      <c r="AV965" s="231" t="s">
        <v>75</v>
      </c>
      <c r="AW965" s="231" t="s">
        <v>34</v>
      </c>
      <c r="AX965" s="231" t="s">
        <v>70</v>
      </c>
      <c r="AY965" s="233" t="s">
        <v>163</v>
      </c>
    </row>
    <row r="966" spans="2:65" s="239" customFormat="1">
      <c r="B966" s="238"/>
      <c r="D966" s="232" t="s">
        <v>171</v>
      </c>
      <c r="E966" s="240" t="s">
        <v>5</v>
      </c>
      <c r="F966" s="241" t="s">
        <v>1121</v>
      </c>
      <c r="H966" s="242">
        <v>24.102</v>
      </c>
      <c r="L966" s="238"/>
      <c r="M966" s="337"/>
      <c r="N966" s="338"/>
      <c r="O966" s="338"/>
      <c r="P966" s="338"/>
      <c r="Q966" s="338"/>
      <c r="R966" s="338"/>
      <c r="S966" s="338"/>
      <c r="T966" s="339"/>
      <c r="AT966" s="240" t="s">
        <v>171</v>
      </c>
      <c r="AU966" s="240" t="s">
        <v>79</v>
      </c>
      <c r="AV966" s="239" t="s">
        <v>79</v>
      </c>
      <c r="AW966" s="239" t="s">
        <v>34</v>
      </c>
      <c r="AX966" s="239" t="s">
        <v>70</v>
      </c>
      <c r="AY966" s="240" t="s">
        <v>163</v>
      </c>
    </row>
    <row r="967" spans="2:65" s="239" customFormat="1">
      <c r="B967" s="238"/>
      <c r="D967" s="232" t="s">
        <v>171</v>
      </c>
      <c r="E967" s="240" t="s">
        <v>5</v>
      </c>
      <c r="F967" s="241" t="s">
        <v>1122</v>
      </c>
      <c r="H967" s="242">
        <v>14.757</v>
      </c>
      <c r="L967" s="238"/>
      <c r="M967" s="337"/>
      <c r="N967" s="338"/>
      <c r="O967" s="338"/>
      <c r="P967" s="338"/>
      <c r="Q967" s="338"/>
      <c r="R967" s="338"/>
      <c r="S967" s="338"/>
      <c r="T967" s="339"/>
      <c r="AT967" s="240" t="s">
        <v>171</v>
      </c>
      <c r="AU967" s="240" t="s">
        <v>79</v>
      </c>
      <c r="AV967" s="239" t="s">
        <v>79</v>
      </c>
      <c r="AW967" s="239" t="s">
        <v>34</v>
      </c>
      <c r="AX967" s="239" t="s">
        <v>70</v>
      </c>
      <c r="AY967" s="240" t="s">
        <v>163</v>
      </c>
    </row>
    <row r="968" spans="2:65" s="341" customFormat="1">
      <c r="B968" s="340"/>
      <c r="D968" s="232" t="s">
        <v>171</v>
      </c>
      <c r="E968" s="342" t="s">
        <v>5</v>
      </c>
      <c r="F968" s="343" t="s">
        <v>194</v>
      </c>
      <c r="H968" s="344">
        <v>38.859000000000002</v>
      </c>
      <c r="L968" s="340"/>
      <c r="M968" s="345"/>
      <c r="N968" s="346"/>
      <c r="O968" s="346"/>
      <c r="P968" s="346"/>
      <c r="Q968" s="346"/>
      <c r="R968" s="346"/>
      <c r="S968" s="346"/>
      <c r="T968" s="347"/>
      <c r="AT968" s="342" t="s">
        <v>171</v>
      </c>
      <c r="AU968" s="342" t="s">
        <v>79</v>
      </c>
      <c r="AV968" s="341" t="s">
        <v>85</v>
      </c>
      <c r="AW968" s="341" t="s">
        <v>34</v>
      </c>
      <c r="AX968" s="341" t="s">
        <v>75</v>
      </c>
      <c r="AY968" s="342" t="s">
        <v>163</v>
      </c>
    </row>
    <row r="969" spans="2:65" s="205" customFormat="1" ht="37.35" customHeight="1">
      <c r="B969" s="204"/>
      <c r="D969" s="206" t="s">
        <v>69</v>
      </c>
      <c r="E969" s="207" t="s">
        <v>1524</v>
      </c>
      <c r="F969" s="207" t="s">
        <v>1525</v>
      </c>
      <c r="J969" s="208">
        <f>BK969</f>
        <v>0</v>
      </c>
      <c r="L969" s="204"/>
      <c r="M969" s="209"/>
      <c r="N969" s="210"/>
      <c r="O969" s="210"/>
      <c r="P969" s="211">
        <f>SUM(P970:P976)</f>
        <v>0</v>
      </c>
      <c r="Q969" s="210"/>
      <c r="R969" s="211">
        <f>SUM(R970:R976)</f>
        <v>0</v>
      </c>
      <c r="S969" s="210"/>
      <c r="T969" s="212">
        <f>SUM(T970:T976)</f>
        <v>0</v>
      </c>
      <c r="AR969" s="206" t="s">
        <v>85</v>
      </c>
      <c r="AT969" s="213" t="s">
        <v>69</v>
      </c>
      <c r="AU969" s="213" t="s">
        <v>70</v>
      </c>
      <c r="AY969" s="206" t="s">
        <v>163</v>
      </c>
      <c r="BK969" s="214">
        <f>SUM(BK970:BK976)</f>
        <v>0</v>
      </c>
    </row>
    <row r="970" spans="2:65" s="116" customFormat="1" ht="16.5" customHeight="1">
      <c r="B970" s="117"/>
      <c r="C970" s="217" t="s">
        <v>1526</v>
      </c>
      <c r="D970" s="217" t="s">
        <v>165</v>
      </c>
      <c r="E970" s="218" t="s">
        <v>1527</v>
      </c>
      <c r="F970" s="219" t="s">
        <v>1528</v>
      </c>
      <c r="G970" s="220" t="s">
        <v>288</v>
      </c>
      <c r="H970" s="221">
        <v>2</v>
      </c>
      <c r="I970" s="7"/>
      <c r="J970" s="222">
        <f>ROUND(I970*H970,2)</f>
        <v>0</v>
      </c>
      <c r="K970" s="219" t="s">
        <v>2443</v>
      </c>
      <c r="L970" s="117"/>
      <c r="M970" s="223" t="s">
        <v>5</v>
      </c>
      <c r="N970" s="224" t="s">
        <v>41</v>
      </c>
      <c r="O970" s="118"/>
      <c r="P970" s="200">
        <f>O970*H970</f>
        <v>0</v>
      </c>
      <c r="Q970" s="200">
        <v>0</v>
      </c>
      <c r="R970" s="200">
        <f>Q970*H970</f>
        <v>0</v>
      </c>
      <c r="S970" s="200">
        <v>0</v>
      </c>
      <c r="T970" s="201">
        <f>S970*H970</f>
        <v>0</v>
      </c>
      <c r="AR970" s="104" t="s">
        <v>85</v>
      </c>
      <c r="AT970" s="104" t="s">
        <v>165</v>
      </c>
      <c r="AU970" s="104" t="s">
        <v>75</v>
      </c>
      <c r="AY970" s="104" t="s">
        <v>163</v>
      </c>
      <c r="BE970" s="202">
        <f>IF(N970="základní",J970,0)</f>
        <v>0</v>
      </c>
      <c r="BF970" s="202">
        <f>IF(N970="snížená",J970,0)</f>
        <v>0</v>
      </c>
      <c r="BG970" s="202">
        <f>IF(N970="zákl. přenesená",J970,0)</f>
        <v>0</v>
      </c>
      <c r="BH970" s="202">
        <f>IF(N970="sníž. přenesená",J970,0)</f>
        <v>0</v>
      </c>
      <c r="BI970" s="202">
        <f>IF(N970="nulová",J970,0)</f>
        <v>0</v>
      </c>
      <c r="BJ970" s="104" t="s">
        <v>75</v>
      </c>
      <c r="BK970" s="202">
        <f>ROUND(I970*H970,2)</f>
        <v>0</v>
      </c>
      <c r="BL970" s="104" t="s">
        <v>85</v>
      </c>
      <c r="BM970" s="104" t="s">
        <v>1529</v>
      </c>
    </row>
    <row r="971" spans="2:65" s="116" customFormat="1" ht="16.5" customHeight="1">
      <c r="B971" s="117"/>
      <c r="C971" s="217" t="s">
        <v>1530</v>
      </c>
      <c r="D971" s="217" t="s">
        <v>165</v>
      </c>
      <c r="E971" s="218" t="s">
        <v>1531</v>
      </c>
      <c r="F971" s="219" t="s">
        <v>1532</v>
      </c>
      <c r="G971" s="220" t="s">
        <v>288</v>
      </c>
      <c r="H971" s="221">
        <v>1</v>
      </c>
      <c r="I971" s="7"/>
      <c r="J971" s="222">
        <f>ROUND(I971*H971,2)</f>
        <v>0</v>
      </c>
      <c r="K971" s="219" t="s">
        <v>2443</v>
      </c>
      <c r="L971" s="117"/>
      <c r="M971" s="223" t="s">
        <v>5</v>
      </c>
      <c r="N971" s="224" t="s">
        <v>41</v>
      </c>
      <c r="O971" s="118"/>
      <c r="P971" s="200">
        <f>O971*H971</f>
        <v>0</v>
      </c>
      <c r="Q971" s="200">
        <v>0</v>
      </c>
      <c r="R971" s="200">
        <f>Q971*H971</f>
        <v>0</v>
      </c>
      <c r="S971" s="200">
        <v>0</v>
      </c>
      <c r="T971" s="201">
        <f>S971*H971</f>
        <v>0</v>
      </c>
      <c r="AR971" s="104" t="s">
        <v>85</v>
      </c>
      <c r="AT971" s="104" t="s">
        <v>165</v>
      </c>
      <c r="AU971" s="104" t="s">
        <v>75</v>
      </c>
      <c r="AY971" s="104" t="s">
        <v>163</v>
      </c>
      <c r="BE971" s="202">
        <f>IF(N971="základní",J971,0)</f>
        <v>0</v>
      </c>
      <c r="BF971" s="202">
        <f>IF(N971="snížená",J971,0)</f>
        <v>0</v>
      </c>
      <c r="BG971" s="202">
        <f>IF(N971="zákl. přenesená",J971,0)</f>
        <v>0</v>
      </c>
      <c r="BH971" s="202">
        <f>IF(N971="sníž. přenesená",J971,0)</f>
        <v>0</v>
      </c>
      <c r="BI971" s="202">
        <f>IF(N971="nulová",J971,0)</f>
        <v>0</v>
      </c>
      <c r="BJ971" s="104" t="s">
        <v>75</v>
      </c>
      <c r="BK971" s="202">
        <f>ROUND(I971*H971,2)</f>
        <v>0</v>
      </c>
      <c r="BL971" s="104" t="s">
        <v>85</v>
      </c>
      <c r="BM971" s="104" t="s">
        <v>1533</v>
      </c>
    </row>
    <row r="972" spans="2:65" s="116" customFormat="1" ht="16.5" customHeight="1">
      <c r="B972" s="117"/>
      <c r="C972" s="217" t="s">
        <v>1534</v>
      </c>
      <c r="D972" s="217" t="s">
        <v>165</v>
      </c>
      <c r="E972" s="218" t="s">
        <v>1535</v>
      </c>
      <c r="F972" s="219" t="s">
        <v>1536</v>
      </c>
      <c r="G972" s="220" t="s">
        <v>638</v>
      </c>
      <c r="H972" s="221">
        <v>1</v>
      </c>
      <c r="I972" s="7"/>
      <c r="J972" s="222">
        <f>ROUND(I972*H972,2)</f>
        <v>0</v>
      </c>
      <c r="K972" s="219" t="s">
        <v>2443</v>
      </c>
      <c r="L972" s="117"/>
      <c r="M972" s="223" t="s">
        <v>5</v>
      </c>
      <c r="N972" s="224" t="s">
        <v>41</v>
      </c>
      <c r="O972" s="118"/>
      <c r="P972" s="200">
        <f>O972*H972</f>
        <v>0</v>
      </c>
      <c r="Q972" s="200">
        <v>0</v>
      </c>
      <c r="R972" s="200">
        <f>Q972*H972</f>
        <v>0</v>
      </c>
      <c r="S972" s="200">
        <v>0</v>
      </c>
      <c r="T972" s="201">
        <f>S972*H972</f>
        <v>0</v>
      </c>
      <c r="AR972" s="104" t="s">
        <v>85</v>
      </c>
      <c r="AT972" s="104" t="s">
        <v>165</v>
      </c>
      <c r="AU972" s="104" t="s">
        <v>75</v>
      </c>
      <c r="AY972" s="104" t="s">
        <v>163</v>
      </c>
      <c r="BE972" s="202">
        <f>IF(N972="základní",J972,0)</f>
        <v>0</v>
      </c>
      <c r="BF972" s="202">
        <f>IF(N972="snížená",J972,0)</f>
        <v>0</v>
      </c>
      <c r="BG972" s="202">
        <f>IF(N972="zákl. přenesená",J972,0)</f>
        <v>0</v>
      </c>
      <c r="BH972" s="202">
        <f>IF(N972="sníž. přenesená",J972,0)</f>
        <v>0</v>
      </c>
      <c r="BI972" s="202">
        <f>IF(N972="nulová",J972,0)</f>
        <v>0</v>
      </c>
      <c r="BJ972" s="104" t="s">
        <v>75</v>
      </c>
      <c r="BK972" s="202">
        <f>ROUND(I972*H972,2)</f>
        <v>0</v>
      </c>
      <c r="BL972" s="104" t="s">
        <v>85</v>
      </c>
      <c r="BM972" s="104" t="s">
        <v>1537</v>
      </c>
    </row>
    <row r="973" spans="2:65" s="116" customFormat="1" ht="25.5" customHeight="1">
      <c r="B973" s="117"/>
      <c r="C973" s="217" t="s">
        <v>1538</v>
      </c>
      <c r="D973" s="217" t="s">
        <v>165</v>
      </c>
      <c r="E973" s="218" t="s">
        <v>1539</v>
      </c>
      <c r="F973" s="219" t="s">
        <v>1540</v>
      </c>
      <c r="G973" s="220" t="s">
        <v>638</v>
      </c>
      <c r="H973" s="221">
        <v>1</v>
      </c>
      <c r="I973" s="7"/>
      <c r="J973" s="222">
        <f>ROUND(I973*H973,2)</f>
        <v>0</v>
      </c>
      <c r="K973" s="219" t="s">
        <v>2443</v>
      </c>
      <c r="L973" s="117"/>
      <c r="M973" s="223" t="s">
        <v>5</v>
      </c>
      <c r="N973" s="224" t="s">
        <v>41</v>
      </c>
      <c r="O973" s="118"/>
      <c r="P973" s="200">
        <f>O973*H973</f>
        <v>0</v>
      </c>
      <c r="Q973" s="200">
        <v>0</v>
      </c>
      <c r="R973" s="200">
        <f>Q973*H973</f>
        <v>0</v>
      </c>
      <c r="S973" s="200">
        <v>0</v>
      </c>
      <c r="T973" s="201">
        <f>S973*H973</f>
        <v>0</v>
      </c>
      <c r="AR973" s="104" t="s">
        <v>85</v>
      </c>
      <c r="AT973" s="104" t="s">
        <v>165</v>
      </c>
      <c r="AU973" s="104" t="s">
        <v>75</v>
      </c>
      <c r="AY973" s="104" t="s">
        <v>163</v>
      </c>
      <c r="BE973" s="202">
        <f>IF(N973="základní",J973,0)</f>
        <v>0</v>
      </c>
      <c r="BF973" s="202">
        <f>IF(N973="snížená",J973,0)</f>
        <v>0</v>
      </c>
      <c r="BG973" s="202">
        <f>IF(N973="zákl. přenesená",J973,0)</f>
        <v>0</v>
      </c>
      <c r="BH973" s="202">
        <f>IF(N973="sníž. přenesená",J973,0)</f>
        <v>0</v>
      </c>
      <c r="BI973" s="202">
        <f>IF(N973="nulová",J973,0)</f>
        <v>0</v>
      </c>
      <c r="BJ973" s="104" t="s">
        <v>75</v>
      </c>
      <c r="BK973" s="202">
        <f>ROUND(I973*H973,2)</f>
        <v>0</v>
      </c>
      <c r="BL973" s="104" t="s">
        <v>85</v>
      </c>
      <c r="BM973" s="104" t="s">
        <v>1541</v>
      </c>
    </row>
    <row r="974" spans="2:65" s="231" customFormat="1">
      <c r="B974" s="230"/>
      <c r="D974" s="232" t="s">
        <v>171</v>
      </c>
      <c r="E974" s="233" t="s">
        <v>5</v>
      </c>
      <c r="F974" s="234" t="s">
        <v>1542</v>
      </c>
      <c r="H974" s="233" t="s">
        <v>5</v>
      </c>
      <c r="L974" s="230"/>
      <c r="M974" s="235"/>
      <c r="N974" s="236"/>
      <c r="O974" s="236"/>
      <c r="P974" s="236"/>
      <c r="Q974" s="236"/>
      <c r="R974" s="236"/>
      <c r="S974" s="236"/>
      <c r="T974" s="237"/>
      <c r="AT974" s="233" t="s">
        <v>171</v>
      </c>
      <c r="AU974" s="233" t="s">
        <v>75</v>
      </c>
      <c r="AV974" s="231" t="s">
        <v>75</v>
      </c>
      <c r="AW974" s="231" t="s">
        <v>34</v>
      </c>
      <c r="AX974" s="231" t="s">
        <v>70</v>
      </c>
      <c r="AY974" s="233" t="s">
        <v>163</v>
      </c>
    </row>
    <row r="975" spans="2:65" s="231" customFormat="1">
      <c r="B975" s="230"/>
      <c r="D975" s="232" t="s">
        <v>171</v>
      </c>
      <c r="E975" s="233" t="s">
        <v>5</v>
      </c>
      <c r="F975" s="234" t="s">
        <v>1543</v>
      </c>
      <c r="H975" s="233" t="s">
        <v>5</v>
      </c>
      <c r="L975" s="230"/>
      <c r="M975" s="235"/>
      <c r="N975" s="236"/>
      <c r="O975" s="236"/>
      <c r="P975" s="236"/>
      <c r="Q975" s="236"/>
      <c r="R975" s="236"/>
      <c r="S975" s="236"/>
      <c r="T975" s="237"/>
      <c r="AT975" s="233" t="s">
        <v>171</v>
      </c>
      <c r="AU975" s="233" t="s">
        <v>75</v>
      </c>
      <c r="AV975" s="231" t="s">
        <v>75</v>
      </c>
      <c r="AW975" s="231" t="s">
        <v>34</v>
      </c>
      <c r="AX975" s="231" t="s">
        <v>70</v>
      </c>
      <c r="AY975" s="233" t="s">
        <v>163</v>
      </c>
    </row>
    <row r="976" spans="2:65" s="239" customFormat="1">
      <c r="B976" s="238"/>
      <c r="D976" s="232" t="s">
        <v>171</v>
      </c>
      <c r="E976" s="240" t="s">
        <v>5</v>
      </c>
      <c r="F976" s="241" t="s">
        <v>1544</v>
      </c>
      <c r="H976" s="242">
        <v>1</v>
      </c>
      <c r="L976" s="238"/>
      <c r="M976" s="243"/>
      <c r="N976" s="244"/>
      <c r="O976" s="244"/>
      <c r="P976" s="244"/>
      <c r="Q976" s="244"/>
      <c r="R976" s="244"/>
      <c r="S976" s="244"/>
      <c r="T976" s="245"/>
      <c r="AT976" s="240" t="s">
        <v>171</v>
      </c>
      <c r="AU976" s="240" t="s">
        <v>75</v>
      </c>
      <c r="AV976" s="239" t="s">
        <v>79</v>
      </c>
      <c r="AW976" s="239" t="s">
        <v>34</v>
      </c>
      <c r="AX976" s="239" t="s">
        <v>75</v>
      </c>
      <c r="AY976" s="240" t="s">
        <v>163</v>
      </c>
    </row>
    <row r="977" spans="2:12" s="116" customFormat="1" ht="6.9" customHeight="1">
      <c r="B977" s="144"/>
      <c r="C977" s="145"/>
      <c r="D977" s="145"/>
      <c r="E977" s="145"/>
      <c r="F977" s="145"/>
      <c r="G977" s="145"/>
      <c r="H977" s="145"/>
      <c r="I977" s="145"/>
      <c r="J977" s="145"/>
      <c r="K977" s="145"/>
      <c r="L977" s="117"/>
    </row>
  </sheetData>
  <sheetProtection algorithmName="SHA-512" hashValue="XAlX6m3M6EM+r3A7sjUT0OmqwjBEHIPd6sO70EpVFGzdN0cnt1koIweADr2hYvFsY2U3ZuZR42DXPsF2uYfO+w==" saltValue="aMW2T8vNOmLOZHbNVFLoqQ==" spinCount="100000" sheet="1" objects="1" scenarios="1"/>
  <autoFilter ref="C99:K976"/>
  <mergeCells count="10">
    <mergeCell ref="J51:J52"/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7"/>
  <sheetViews>
    <sheetView showGridLines="0" workbookViewId="0">
      <pane ySplit="1" topLeftCell="A102" activePane="bottomLeft" state="frozen"/>
      <selection pane="bottomLeft" activeCell="J114" sqref="J114"/>
    </sheetView>
  </sheetViews>
  <sheetFormatPr defaultRowHeight="12"/>
  <cols>
    <col min="1" max="1" width="8.28515625" style="101" customWidth="1"/>
    <col min="2" max="2" width="1.7109375" style="101" customWidth="1"/>
    <col min="3" max="3" width="4.140625" style="101" customWidth="1"/>
    <col min="4" max="4" width="4.28515625" style="101" customWidth="1"/>
    <col min="5" max="5" width="17.140625" style="101" customWidth="1"/>
    <col min="6" max="6" width="75" style="101" customWidth="1"/>
    <col min="7" max="7" width="8.7109375" style="101" customWidth="1"/>
    <col min="8" max="8" width="11.140625" style="101" customWidth="1"/>
    <col min="9" max="9" width="12.7109375" style="101" customWidth="1"/>
    <col min="10" max="10" width="23.42578125" style="101" customWidth="1"/>
    <col min="11" max="11" width="15.42578125" style="101" customWidth="1"/>
    <col min="12" max="12" width="9.140625" style="101"/>
    <col min="13" max="18" width="9.28515625" style="101" hidden="1"/>
    <col min="19" max="19" width="8.140625" style="101" hidden="1" customWidth="1"/>
    <col min="20" max="20" width="29.7109375" style="101" hidden="1" customWidth="1"/>
    <col min="21" max="21" width="16.28515625" style="101" hidden="1" customWidth="1"/>
    <col min="22" max="22" width="12.28515625" style="101" customWidth="1"/>
    <col min="23" max="23" width="16.28515625" style="101" customWidth="1"/>
    <col min="24" max="24" width="12.28515625" style="101" customWidth="1"/>
    <col min="25" max="25" width="15" style="101" customWidth="1"/>
    <col min="26" max="26" width="11" style="101" customWidth="1"/>
    <col min="27" max="27" width="15" style="101" customWidth="1"/>
    <col min="28" max="28" width="16.28515625" style="101" customWidth="1"/>
    <col min="29" max="29" width="11" style="101" customWidth="1"/>
    <col min="30" max="30" width="15" style="101" customWidth="1"/>
    <col min="31" max="31" width="16.28515625" style="101" customWidth="1"/>
    <col min="32" max="43" width="9.140625" style="101"/>
    <col min="44" max="65" width="9.28515625" style="101" hidden="1"/>
    <col min="66" max="16384" width="9.140625" style="101"/>
  </cols>
  <sheetData>
    <row r="1" spans="1:70" ht="21.75" customHeight="1">
      <c r="A1" s="97"/>
      <c r="B1" s="3"/>
      <c r="C1" s="3"/>
      <c r="D1" s="4" t="s">
        <v>1</v>
      </c>
      <c r="E1" s="3"/>
      <c r="F1" s="98" t="s">
        <v>110</v>
      </c>
      <c r="G1" s="99" t="s">
        <v>111</v>
      </c>
      <c r="H1" s="99"/>
      <c r="I1" s="3"/>
      <c r="J1" s="98" t="s">
        <v>112</v>
      </c>
      <c r="K1" s="4" t="s">
        <v>113</v>
      </c>
      <c r="L1" s="98" t="s">
        <v>114</v>
      </c>
      <c r="M1" s="98"/>
      <c r="N1" s="98"/>
      <c r="O1" s="98"/>
      <c r="P1" s="98"/>
      <c r="Q1" s="98"/>
      <c r="R1" s="98"/>
      <c r="S1" s="98"/>
      <c r="T1" s="98"/>
      <c r="U1" s="100"/>
      <c r="V1" s="100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</row>
    <row r="2" spans="1:70" ht="36.9" customHeight="1">
      <c r="L2" s="102" t="s">
        <v>8</v>
      </c>
      <c r="M2" s="103"/>
      <c r="N2" s="103"/>
      <c r="O2" s="103"/>
      <c r="P2" s="103"/>
      <c r="Q2" s="103"/>
      <c r="R2" s="103"/>
      <c r="S2" s="103"/>
      <c r="T2" s="103"/>
      <c r="U2" s="103"/>
      <c r="V2" s="103"/>
      <c r="AT2" s="104" t="s">
        <v>81</v>
      </c>
    </row>
    <row r="3" spans="1:70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7"/>
      <c r="AT3" s="104" t="s">
        <v>79</v>
      </c>
    </row>
    <row r="4" spans="1:70" ht="36.9" customHeight="1">
      <c r="B4" s="108"/>
      <c r="C4" s="109"/>
      <c r="D4" s="110" t="s">
        <v>115</v>
      </c>
      <c r="E4" s="109"/>
      <c r="F4" s="109"/>
      <c r="G4" s="109"/>
      <c r="H4" s="109"/>
      <c r="I4" s="109"/>
      <c r="J4" s="109"/>
      <c r="K4" s="111"/>
      <c r="M4" s="112" t="s">
        <v>13</v>
      </c>
      <c r="AT4" s="104" t="s">
        <v>6</v>
      </c>
    </row>
    <row r="5" spans="1:70" ht="6.9" customHeight="1">
      <c r="B5" s="108"/>
      <c r="C5" s="109"/>
      <c r="D5" s="109"/>
      <c r="E5" s="109"/>
      <c r="F5" s="109"/>
      <c r="G5" s="109"/>
      <c r="H5" s="109"/>
      <c r="I5" s="109"/>
      <c r="J5" s="109"/>
      <c r="K5" s="111"/>
    </row>
    <row r="6" spans="1:70" ht="13.2">
      <c r="B6" s="108"/>
      <c r="C6" s="109"/>
      <c r="D6" s="113" t="s">
        <v>18</v>
      </c>
      <c r="E6" s="109"/>
      <c r="F6" s="109"/>
      <c r="G6" s="109"/>
      <c r="H6" s="109"/>
      <c r="I6" s="109"/>
      <c r="J6" s="109"/>
      <c r="K6" s="111"/>
    </row>
    <row r="7" spans="1:70" ht="16.5" customHeight="1">
      <c r="B7" s="108"/>
      <c r="C7" s="109"/>
      <c r="D7" s="109"/>
      <c r="E7" s="114" t="str">
        <f>'Rekapitulace stavby'!K6</f>
        <v>Modernizace stravovacího zařízení Střední školy chovu koní a jezdectví</v>
      </c>
      <c r="F7" s="115"/>
      <c r="G7" s="115"/>
      <c r="H7" s="115"/>
      <c r="I7" s="109"/>
      <c r="J7" s="109"/>
      <c r="K7" s="111"/>
    </row>
    <row r="8" spans="1:70" s="116" customFormat="1" ht="13.2">
      <c r="B8" s="117"/>
      <c r="C8" s="118"/>
      <c r="D8" s="113" t="s">
        <v>116</v>
      </c>
      <c r="E8" s="118"/>
      <c r="F8" s="118"/>
      <c r="G8" s="118"/>
      <c r="H8" s="118"/>
      <c r="I8" s="118"/>
      <c r="J8" s="118"/>
      <c r="K8" s="120"/>
    </row>
    <row r="9" spans="1:70" s="116" customFormat="1" ht="36.9" customHeight="1">
      <c r="B9" s="117"/>
      <c r="C9" s="118"/>
      <c r="D9" s="118"/>
      <c r="E9" s="121" t="s">
        <v>1545</v>
      </c>
      <c r="F9" s="119"/>
      <c r="G9" s="119"/>
      <c r="H9" s="119"/>
      <c r="I9" s="118"/>
      <c r="J9" s="118"/>
      <c r="K9" s="120"/>
    </row>
    <row r="10" spans="1:70" s="116" customFormat="1">
      <c r="B10" s="117"/>
      <c r="C10" s="118"/>
      <c r="D10" s="118"/>
      <c r="E10" s="118"/>
      <c r="F10" s="118"/>
      <c r="G10" s="118"/>
      <c r="H10" s="118"/>
      <c r="I10" s="118"/>
      <c r="J10" s="118"/>
      <c r="K10" s="120"/>
    </row>
    <row r="11" spans="1:70" s="116" customFormat="1" ht="14.4" customHeight="1">
      <c r="B11" s="117"/>
      <c r="C11" s="118"/>
      <c r="D11" s="113" t="s">
        <v>20</v>
      </c>
      <c r="E11" s="118"/>
      <c r="F11" s="122" t="s">
        <v>5</v>
      </c>
      <c r="G11" s="118"/>
      <c r="H11" s="118"/>
      <c r="I11" s="113" t="s">
        <v>21</v>
      </c>
      <c r="J11" s="122" t="s">
        <v>5</v>
      </c>
      <c r="K11" s="120"/>
    </row>
    <row r="12" spans="1:70" s="116" customFormat="1" ht="14.4" customHeight="1">
      <c r="B12" s="117"/>
      <c r="C12" s="118"/>
      <c r="D12" s="113" t="s">
        <v>22</v>
      </c>
      <c r="E12" s="118"/>
      <c r="F12" s="122" t="s">
        <v>1546</v>
      </c>
      <c r="G12" s="118"/>
      <c r="H12" s="118"/>
      <c r="I12" s="113" t="s">
        <v>24</v>
      </c>
      <c r="J12" s="123" t="str">
        <f>'Rekapitulace stavby'!AN8</f>
        <v>14. 10. 2018</v>
      </c>
      <c r="K12" s="120"/>
    </row>
    <row r="13" spans="1:70" s="116" customFormat="1" ht="10.95" customHeight="1">
      <c r="B13" s="117"/>
      <c r="C13" s="118"/>
      <c r="D13" s="118"/>
      <c r="E13" s="118"/>
      <c r="F13" s="118"/>
      <c r="G13" s="118"/>
      <c r="H13" s="118"/>
      <c r="I13" s="118"/>
      <c r="J13" s="118"/>
      <c r="K13" s="120"/>
    </row>
    <row r="14" spans="1:70" s="116" customFormat="1" ht="14.4" customHeight="1">
      <c r="B14" s="117"/>
      <c r="C14" s="118"/>
      <c r="D14" s="113" t="s">
        <v>26</v>
      </c>
      <c r="E14" s="118"/>
      <c r="F14" s="118"/>
      <c r="G14" s="118"/>
      <c r="H14" s="118"/>
      <c r="I14" s="113" t="s">
        <v>27</v>
      </c>
      <c r="J14" s="122" t="str">
        <f>IF('Rekapitulace stavby'!AN10="","",'Rekapitulace stavby'!AN10)</f>
        <v/>
      </c>
      <c r="K14" s="120"/>
    </row>
    <row r="15" spans="1:70" s="116" customFormat="1" ht="18" customHeight="1">
      <c r="B15" s="117"/>
      <c r="C15" s="118"/>
      <c r="D15" s="118"/>
      <c r="E15" s="122" t="str">
        <f>IF('Rekapitulace stavby'!E11="","",'Rekapitulace stavby'!E11)</f>
        <v>Pardubický kraj</v>
      </c>
      <c r="F15" s="118"/>
      <c r="G15" s="118"/>
      <c r="H15" s="118"/>
      <c r="I15" s="113" t="s">
        <v>29</v>
      </c>
      <c r="J15" s="122" t="str">
        <f>IF('Rekapitulace stavby'!AN11="","",'Rekapitulace stavby'!AN11)</f>
        <v/>
      </c>
      <c r="K15" s="120"/>
    </row>
    <row r="16" spans="1:70" s="116" customFormat="1" ht="6.9" customHeight="1">
      <c r="B16" s="117"/>
      <c r="C16" s="118"/>
      <c r="D16" s="118"/>
      <c r="E16" s="118"/>
      <c r="F16" s="118"/>
      <c r="G16" s="118"/>
      <c r="H16" s="118"/>
      <c r="I16" s="118"/>
      <c r="J16" s="118"/>
      <c r="K16" s="120"/>
    </row>
    <row r="17" spans="2:11" s="116" customFormat="1" ht="14.4" customHeight="1">
      <c r="B17" s="117"/>
      <c r="C17" s="118"/>
      <c r="D17" s="113" t="s">
        <v>30</v>
      </c>
      <c r="E17" s="118"/>
      <c r="F17" s="118"/>
      <c r="G17" s="118"/>
      <c r="H17" s="118"/>
      <c r="I17" s="113" t="s">
        <v>27</v>
      </c>
      <c r="J17" s="122" t="str">
        <f>IF('Rekapitulace stavby'!AN13="Vyplň údaj","",IF('Rekapitulace stavby'!AN13="","",'Rekapitulace stavby'!AN13))</f>
        <v/>
      </c>
      <c r="K17" s="120"/>
    </row>
    <row r="18" spans="2:11" s="116" customFormat="1" ht="18" customHeight="1">
      <c r="B18" s="117"/>
      <c r="C18" s="118"/>
      <c r="D18" s="118"/>
      <c r="E18" s="122" t="str">
        <f>IF('Rekapitulace stavby'!E14="Vyplň údaj","",IF('Rekapitulace stavby'!E14="","",'Rekapitulace stavby'!E14))</f>
        <v/>
      </c>
      <c r="F18" s="118"/>
      <c r="G18" s="118"/>
      <c r="H18" s="118"/>
      <c r="I18" s="113" t="s">
        <v>29</v>
      </c>
      <c r="J18" s="122" t="str">
        <f>IF('Rekapitulace stavby'!AN14="Vyplň údaj","",IF('Rekapitulace stavby'!AN14="","",'Rekapitulace stavby'!AN14))</f>
        <v/>
      </c>
      <c r="K18" s="120"/>
    </row>
    <row r="19" spans="2:11" s="116" customFormat="1" ht="6.9" customHeight="1">
      <c r="B19" s="117"/>
      <c r="C19" s="118"/>
      <c r="D19" s="118"/>
      <c r="E19" s="118"/>
      <c r="F19" s="118"/>
      <c r="G19" s="118"/>
      <c r="H19" s="118"/>
      <c r="I19" s="118"/>
      <c r="J19" s="118"/>
      <c r="K19" s="120"/>
    </row>
    <row r="20" spans="2:11" s="116" customFormat="1" ht="14.4" customHeight="1">
      <c r="B20" s="117"/>
      <c r="C20" s="118"/>
      <c r="D20" s="113" t="s">
        <v>32</v>
      </c>
      <c r="E20" s="118"/>
      <c r="F20" s="118"/>
      <c r="G20" s="118"/>
      <c r="H20" s="118"/>
      <c r="I20" s="113" t="s">
        <v>27</v>
      </c>
      <c r="J20" s="122" t="str">
        <f>IF('Rekapitulace stavby'!AN16="","",'Rekapitulace stavby'!AN16)</f>
        <v/>
      </c>
      <c r="K20" s="120"/>
    </row>
    <row r="21" spans="2:11" s="116" customFormat="1" ht="18" customHeight="1">
      <c r="B21" s="117"/>
      <c r="C21" s="118"/>
      <c r="D21" s="118"/>
      <c r="E21" s="122" t="str">
        <f>IF('Rekapitulace stavby'!E17="","",'Rekapitulace stavby'!E17)</f>
        <v>astalon s.r.o.</v>
      </c>
      <c r="F21" s="118"/>
      <c r="G21" s="118"/>
      <c r="H21" s="118"/>
      <c r="I21" s="113" t="s">
        <v>29</v>
      </c>
      <c r="J21" s="122" t="str">
        <f>IF('Rekapitulace stavby'!AN17="","",'Rekapitulace stavby'!AN17)</f>
        <v/>
      </c>
      <c r="K21" s="120"/>
    </row>
    <row r="22" spans="2:11" s="116" customFormat="1" ht="6.9" customHeight="1">
      <c r="B22" s="117"/>
      <c r="C22" s="118"/>
      <c r="D22" s="118"/>
      <c r="E22" s="118"/>
      <c r="F22" s="118"/>
      <c r="G22" s="118"/>
      <c r="H22" s="118"/>
      <c r="I22" s="118"/>
      <c r="J22" s="118"/>
      <c r="K22" s="120"/>
    </row>
    <row r="23" spans="2:11" s="116" customFormat="1" ht="14.4" customHeight="1">
      <c r="B23" s="117"/>
      <c r="C23" s="118"/>
      <c r="D23" s="113" t="s">
        <v>35</v>
      </c>
      <c r="E23" s="118"/>
      <c r="F23" s="118"/>
      <c r="G23" s="118"/>
      <c r="H23" s="118"/>
      <c r="I23" s="118"/>
      <c r="J23" s="118"/>
      <c r="K23" s="120"/>
    </row>
    <row r="24" spans="2:11" s="128" customFormat="1" ht="16.5" customHeight="1">
      <c r="B24" s="124"/>
      <c r="C24" s="125"/>
      <c r="D24" s="125"/>
      <c r="E24" s="126" t="s">
        <v>5</v>
      </c>
      <c r="F24" s="126"/>
      <c r="G24" s="126"/>
      <c r="H24" s="126"/>
      <c r="I24" s="125"/>
      <c r="J24" s="125"/>
      <c r="K24" s="127"/>
    </row>
    <row r="25" spans="2:11" s="116" customFormat="1" ht="6.9" customHeight="1">
      <c r="B25" s="117"/>
      <c r="C25" s="118"/>
      <c r="D25" s="118"/>
      <c r="E25" s="118"/>
      <c r="F25" s="118"/>
      <c r="G25" s="118"/>
      <c r="H25" s="118"/>
      <c r="I25" s="118"/>
      <c r="J25" s="118"/>
      <c r="K25" s="120"/>
    </row>
    <row r="26" spans="2:11" s="116" customFormat="1" ht="6.9" customHeight="1">
      <c r="B26" s="117"/>
      <c r="C26" s="118"/>
      <c r="D26" s="129"/>
      <c r="E26" s="129"/>
      <c r="F26" s="129"/>
      <c r="G26" s="129"/>
      <c r="H26" s="129"/>
      <c r="I26" s="129"/>
      <c r="J26" s="129"/>
      <c r="K26" s="130"/>
    </row>
    <row r="27" spans="2:11" s="116" customFormat="1" ht="25.35" customHeight="1">
      <c r="B27" s="117"/>
      <c r="C27" s="118"/>
      <c r="D27" s="131" t="s">
        <v>36</v>
      </c>
      <c r="E27" s="118"/>
      <c r="F27" s="118"/>
      <c r="G27" s="118"/>
      <c r="H27" s="118"/>
      <c r="I27" s="118"/>
      <c r="J27" s="132">
        <f>ROUND(J79,2)</f>
        <v>0</v>
      </c>
      <c r="K27" s="120"/>
    </row>
    <row r="28" spans="2:11" s="116" customFormat="1" ht="6.9" customHeight="1">
      <c r="B28" s="117"/>
      <c r="C28" s="118"/>
      <c r="D28" s="129"/>
      <c r="E28" s="129"/>
      <c r="F28" s="129"/>
      <c r="G28" s="129"/>
      <c r="H28" s="129"/>
      <c r="I28" s="129"/>
      <c r="J28" s="129"/>
      <c r="K28" s="130"/>
    </row>
    <row r="29" spans="2:11" s="116" customFormat="1" ht="14.4" customHeight="1">
      <c r="B29" s="117"/>
      <c r="C29" s="118"/>
      <c r="D29" s="118"/>
      <c r="E29" s="118"/>
      <c r="F29" s="133" t="s">
        <v>38</v>
      </c>
      <c r="G29" s="118"/>
      <c r="H29" s="118"/>
      <c r="I29" s="133" t="s">
        <v>37</v>
      </c>
      <c r="J29" s="133" t="s">
        <v>39</v>
      </c>
      <c r="K29" s="120"/>
    </row>
    <row r="30" spans="2:11" s="116" customFormat="1" ht="14.4" customHeight="1">
      <c r="B30" s="117"/>
      <c r="C30" s="118"/>
      <c r="D30" s="134" t="s">
        <v>40</v>
      </c>
      <c r="E30" s="134" t="s">
        <v>41</v>
      </c>
      <c r="F30" s="135">
        <f>ROUND(SUM(BE79:BE156), 2)</f>
        <v>0</v>
      </c>
      <c r="G30" s="118"/>
      <c r="H30" s="118"/>
      <c r="I30" s="136">
        <v>0.21</v>
      </c>
      <c r="J30" s="135">
        <f>ROUND(ROUND((SUM(BE79:BE156)), 2)*I30, 2)</f>
        <v>0</v>
      </c>
      <c r="K30" s="120"/>
    </row>
    <row r="31" spans="2:11" s="116" customFormat="1" ht="14.4" customHeight="1">
      <c r="B31" s="117"/>
      <c r="C31" s="118"/>
      <c r="D31" s="118"/>
      <c r="E31" s="134" t="s">
        <v>42</v>
      </c>
      <c r="F31" s="135">
        <f>ROUND(SUM(BF79:BF156), 2)</f>
        <v>0</v>
      </c>
      <c r="G31" s="118"/>
      <c r="H31" s="118"/>
      <c r="I31" s="136">
        <v>0.15</v>
      </c>
      <c r="J31" s="135">
        <f>ROUND(ROUND((SUM(BF79:BF156)), 2)*I31, 2)</f>
        <v>0</v>
      </c>
      <c r="K31" s="120"/>
    </row>
    <row r="32" spans="2:11" s="116" customFormat="1" ht="14.4" hidden="1" customHeight="1">
      <c r="B32" s="117"/>
      <c r="C32" s="118"/>
      <c r="D32" s="118"/>
      <c r="E32" s="134" t="s">
        <v>43</v>
      </c>
      <c r="F32" s="135">
        <f>ROUND(SUM(BG79:BG156), 2)</f>
        <v>0</v>
      </c>
      <c r="G32" s="118"/>
      <c r="H32" s="118"/>
      <c r="I32" s="136">
        <v>0.21</v>
      </c>
      <c r="J32" s="135">
        <v>0</v>
      </c>
      <c r="K32" s="120"/>
    </row>
    <row r="33" spans="2:11" s="116" customFormat="1" ht="14.4" hidden="1" customHeight="1">
      <c r="B33" s="117"/>
      <c r="C33" s="118"/>
      <c r="D33" s="118"/>
      <c r="E33" s="134" t="s">
        <v>44</v>
      </c>
      <c r="F33" s="135">
        <f>ROUND(SUM(BH79:BH156), 2)</f>
        <v>0</v>
      </c>
      <c r="G33" s="118"/>
      <c r="H33" s="118"/>
      <c r="I33" s="136">
        <v>0.15</v>
      </c>
      <c r="J33" s="135">
        <v>0</v>
      </c>
      <c r="K33" s="120"/>
    </row>
    <row r="34" spans="2:11" s="116" customFormat="1" ht="14.4" hidden="1" customHeight="1">
      <c r="B34" s="117"/>
      <c r="C34" s="118"/>
      <c r="D34" s="118"/>
      <c r="E34" s="134" t="s">
        <v>45</v>
      </c>
      <c r="F34" s="135">
        <f>ROUND(SUM(BI79:BI156), 2)</f>
        <v>0</v>
      </c>
      <c r="G34" s="118"/>
      <c r="H34" s="118"/>
      <c r="I34" s="136">
        <v>0</v>
      </c>
      <c r="J34" s="135">
        <v>0</v>
      </c>
      <c r="K34" s="120"/>
    </row>
    <row r="35" spans="2:11" s="116" customFormat="1" ht="6.9" customHeight="1">
      <c r="B35" s="117"/>
      <c r="C35" s="118"/>
      <c r="D35" s="118"/>
      <c r="E35" s="118"/>
      <c r="F35" s="118"/>
      <c r="G35" s="118"/>
      <c r="H35" s="118"/>
      <c r="I35" s="118"/>
      <c r="J35" s="118"/>
      <c r="K35" s="120"/>
    </row>
    <row r="36" spans="2:11" s="116" customFormat="1" ht="25.35" customHeight="1">
      <c r="B36" s="117"/>
      <c r="C36" s="137"/>
      <c r="D36" s="138" t="s">
        <v>46</v>
      </c>
      <c r="E36" s="139"/>
      <c r="F36" s="139"/>
      <c r="G36" s="140" t="s">
        <v>47</v>
      </c>
      <c r="H36" s="141" t="s">
        <v>48</v>
      </c>
      <c r="I36" s="139"/>
      <c r="J36" s="142">
        <f>SUM(J27:J34)</f>
        <v>0</v>
      </c>
      <c r="K36" s="143"/>
    </row>
    <row r="37" spans="2:11" s="116" customFormat="1" ht="14.4" customHeight="1">
      <c r="B37" s="144"/>
      <c r="C37" s="145"/>
      <c r="D37" s="145"/>
      <c r="E37" s="145"/>
      <c r="F37" s="145"/>
      <c r="G37" s="145"/>
      <c r="H37" s="145"/>
      <c r="I37" s="145"/>
      <c r="J37" s="145"/>
      <c r="K37" s="146"/>
    </row>
    <row r="41" spans="2:11" s="116" customFormat="1" ht="6.9" customHeight="1">
      <c r="B41" s="147"/>
      <c r="C41" s="148"/>
      <c r="D41" s="148"/>
      <c r="E41" s="148"/>
      <c r="F41" s="148"/>
      <c r="G41" s="148"/>
      <c r="H41" s="148"/>
      <c r="I41" s="148"/>
      <c r="J41" s="148"/>
      <c r="K41" s="149"/>
    </row>
    <row r="42" spans="2:11" s="116" customFormat="1" ht="36.9" customHeight="1">
      <c r="B42" s="117"/>
      <c r="C42" s="110" t="s">
        <v>118</v>
      </c>
      <c r="D42" s="118"/>
      <c r="E42" s="118"/>
      <c r="F42" s="118"/>
      <c r="G42" s="118"/>
      <c r="H42" s="118"/>
      <c r="I42" s="118"/>
      <c r="J42" s="118"/>
      <c r="K42" s="120"/>
    </row>
    <row r="43" spans="2:11" s="116" customFormat="1" ht="6.9" customHeight="1">
      <c r="B43" s="117"/>
      <c r="C43" s="118"/>
      <c r="D43" s="118"/>
      <c r="E43" s="118"/>
      <c r="F43" s="118"/>
      <c r="G43" s="118"/>
      <c r="H43" s="118"/>
      <c r="I43" s="118"/>
      <c r="J43" s="118"/>
      <c r="K43" s="120"/>
    </row>
    <row r="44" spans="2:11" s="116" customFormat="1" ht="14.4" customHeight="1">
      <c r="B44" s="117"/>
      <c r="C44" s="113" t="s">
        <v>18</v>
      </c>
      <c r="D44" s="118"/>
      <c r="E44" s="118"/>
      <c r="F44" s="118"/>
      <c r="G44" s="118"/>
      <c r="H44" s="118"/>
      <c r="I44" s="118"/>
      <c r="J44" s="118"/>
      <c r="K44" s="120"/>
    </row>
    <row r="45" spans="2:11" s="116" customFormat="1" ht="16.5" customHeight="1">
      <c r="B45" s="117"/>
      <c r="C45" s="118"/>
      <c r="D45" s="118"/>
      <c r="E45" s="114" t="str">
        <f>E7</f>
        <v>Modernizace stravovacího zařízení Střední školy chovu koní a jezdectví</v>
      </c>
      <c r="F45" s="115"/>
      <c r="G45" s="115"/>
      <c r="H45" s="115"/>
      <c r="I45" s="118"/>
      <c r="J45" s="118"/>
      <c r="K45" s="120"/>
    </row>
    <row r="46" spans="2:11" s="116" customFormat="1" ht="14.4" customHeight="1">
      <c r="B46" s="117"/>
      <c r="C46" s="113" t="s">
        <v>116</v>
      </c>
      <c r="D46" s="118"/>
      <c r="E46" s="118"/>
      <c r="F46" s="118"/>
      <c r="G46" s="118"/>
      <c r="H46" s="118"/>
      <c r="I46" s="118"/>
      <c r="J46" s="118"/>
      <c r="K46" s="120"/>
    </row>
    <row r="47" spans="2:11" s="116" customFormat="1" ht="17.25" customHeight="1">
      <c r="B47" s="117"/>
      <c r="C47" s="118"/>
      <c r="D47" s="118"/>
      <c r="E47" s="121" t="str">
        <f>E9</f>
        <v>2 - Zdravotechnické instalace</v>
      </c>
      <c r="F47" s="119"/>
      <c r="G47" s="119"/>
      <c r="H47" s="119"/>
      <c r="I47" s="118"/>
      <c r="J47" s="118"/>
      <c r="K47" s="120"/>
    </row>
    <row r="48" spans="2:11" s="116" customFormat="1" ht="6.9" customHeight="1">
      <c r="B48" s="117"/>
      <c r="C48" s="118"/>
      <c r="D48" s="118"/>
      <c r="E48" s="118"/>
      <c r="F48" s="118"/>
      <c r="G48" s="118"/>
      <c r="H48" s="118"/>
      <c r="I48" s="118"/>
      <c r="J48" s="118"/>
      <c r="K48" s="120"/>
    </row>
    <row r="49" spans="2:47" s="116" customFormat="1" ht="18" customHeight="1">
      <c r="B49" s="117"/>
      <c r="C49" s="113" t="s">
        <v>22</v>
      </c>
      <c r="D49" s="118"/>
      <c r="E49" s="118"/>
      <c r="F49" s="122" t="str">
        <f>F12</f>
        <v xml:space="preserve"> </v>
      </c>
      <c r="G49" s="118"/>
      <c r="H49" s="118"/>
      <c r="I49" s="113" t="s">
        <v>24</v>
      </c>
      <c r="J49" s="123" t="str">
        <f>IF(J12="","",J12)</f>
        <v>14. 10. 2018</v>
      </c>
      <c r="K49" s="120"/>
    </row>
    <row r="50" spans="2:47" s="116" customFormat="1" ht="6.9" customHeight="1">
      <c r="B50" s="117"/>
      <c r="C50" s="118"/>
      <c r="D50" s="118"/>
      <c r="E50" s="118"/>
      <c r="F50" s="118"/>
      <c r="G50" s="118"/>
      <c r="H50" s="118"/>
      <c r="I50" s="118"/>
      <c r="J50" s="118"/>
      <c r="K50" s="120"/>
    </row>
    <row r="51" spans="2:47" s="116" customFormat="1" ht="13.2">
      <c r="B51" s="117"/>
      <c r="C51" s="113" t="s">
        <v>26</v>
      </c>
      <c r="D51" s="118"/>
      <c r="E51" s="118"/>
      <c r="F51" s="122" t="str">
        <f>E15</f>
        <v>Pardubický kraj</v>
      </c>
      <c r="G51" s="118"/>
      <c r="H51" s="118"/>
      <c r="I51" s="113" t="s">
        <v>32</v>
      </c>
      <c r="J51" s="126" t="str">
        <f>E21</f>
        <v>astalon s.r.o.</v>
      </c>
      <c r="K51" s="120"/>
    </row>
    <row r="52" spans="2:47" s="116" customFormat="1" ht="14.4" customHeight="1">
      <c r="B52" s="117"/>
      <c r="C52" s="113" t="s">
        <v>30</v>
      </c>
      <c r="D52" s="118"/>
      <c r="E52" s="118"/>
      <c r="F52" s="122" t="str">
        <f>IF(E18="","",E18)</f>
        <v/>
      </c>
      <c r="G52" s="118"/>
      <c r="H52" s="118"/>
      <c r="I52" s="118"/>
      <c r="J52" s="150"/>
      <c r="K52" s="120"/>
    </row>
    <row r="53" spans="2:47" s="116" customFormat="1" ht="10.35" customHeight="1">
      <c r="B53" s="117"/>
      <c r="C53" s="118"/>
      <c r="D53" s="118"/>
      <c r="E53" s="118"/>
      <c r="F53" s="118"/>
      <c r="G53" s="118"/>
      <c r="H53" s="118"/>
      <c r="I53" s="118"/>
      <c r="J53" s="118"/>
      <c r="K53" s="120"/>
    </row>
    <row r="54" spans="2:47" s="116" customFormat="1" ht="29.25" customHeight="1">
      <c r="B54" s="117"/>
      <c r="C54" s="151" t="s">
        <v>119</v>
      </c>
      <c r="D54" s="137"/>
      <c r="E54" s="137"/>
      <c r="F54" s="137"/>
      <c r="G54" s="137"/>
      <c r="H54" s="137"/>
      <c r="I54" s="137"/>
      <c r="J54" s="152" t="s">
        <v>120</v>
      </c>
      <c r="K54" s="153"/>
    </row>
    <row r="55" spans="2:47" s="116" customFormat="1" ht="10.35" customHeight="1">
      <c r="B55" s="117"/>
      <c r="C55" s="118"/>
      <c r="D55" s="118"/>
      <c r="E55" s="118"/>
      <c r="F55" s="118"/>
      <c r="G55" s="118"/>
      <c r="H55" s="118"/>
      <c r="I55" s="118"/>
      <c r="J55" s="118"/>
      <c r="K55" s="120"/>
    </row>
    <row r="56" spans="2:47" s="116" customFormat="1" ht="29.25" customHeight="1">
      <c r="B56" s="117"/>
      <c r="C56" s="154" t="s">
        <v>121</v>
      </c>
      <c r="D56" s="118"/>
      <c r="E56" s="118"/>
      <c r="F56" s="118"/>
      <c r="G56" s="118"/>
      <c r="H56" s="118"/>
      <c r="I56" s="118"/>
      <c r="J56" s="132">
        <f>J79</f>
        <v>0</v>
      </c>
      <c r="K56" s="120"/>
      <c r="AU56" s="104" t="s">
        <v>122</v>
      </c>
    </row>
    <row r="57" spans="2:47" s="161" customFormat="1" ht="24.9" customHeight="1">
      <c r="B57" s="155"/>
      <c r="C57" s="156"/>
      <c r="D57" s="157" t="s">
        <v>1547</v>
      </c>
      <c r="E57" s="158"/>
      <c r="F57" s="158"/>
      <c r="G57" s="158"/>
      <c r="H57" s="158"/>
      <c r="I57" s="158"/>
      <c r="J57" s="159">
        <f>J80</f>
        <v>0</v>
      </c>
      <c r="K57" s="160"/>
    </row>
    <row r="58" spans="2:47" s="161" customFormat="1" ht="24.9" customHeight="1">
      <c r="B58" s="155"/>
      <c r="C58" s="156"/>
      <c r="D58" s="157" t="s">
        <v>1548</v>
      </c>
      <c r="E58" s="158"/>
      <c r="F58" s="158"/>
      <c r="G58" s="158"/>
      <c r="H58" s="158"/>
      <c r="I58" s="158"/>
      <c r="J58" s="159">
        <f>J105</f>
        <v>0</v>
      </c>
      <c r="K58" s="160"/>
    </row>
    <row r="59" spans="2:47" s="161" customFormat="1" ht="24.9" customHeight="1">
      <c r="B59" s="155"/>
      <c r="C59" s="156"/>
      <c r="D59" s="157" t="s">
        <v>1549</v>
      </c>
      <c r="E59" s="158"/>
      <c r="F59" s="158"/>
      <c r="G59" s="158"/>
      <c r="H59" s="158"/>
      <c r="I59" s="158"/>
      <c r="J59" s="159">
        <f>J134</f>
        <v>0</v>
      </c>
      <c r="K59" s="160"/>
    </row>
    <row r="60" spans="2:47" s="116" customFormat="1" ht="21.75" customHeight="1">
      <c r="B60" s="117"/>
      <c r="C60" s="118"/>
      <c r="D60" s="118"/>
      <c r="E60" s="118"/>
      <c r="F60" s="118"/>
      <c r="G60" s="118"/>
      <c r="H60" s="118"/>
      <c r="I60" s="118"/>
      <c r="J60" s="118"/>
      <c r="K60" s="120"/>
    </row>
    <row r="61" spans="2:47" s="116" customFormat="1" ht="6.9" customHeight="1">
      <c r="B61" s="144"/>
      <c r="C61" s="145"/>
      <c r="D61" s="145"/>
      <c r="E61" s="145"/>
      <c r="F61" s="145"/>
      <c r="G61" s="145"/>
      <c r="H61" s="145"/>
      <c r="I61" s="145"/>
      <c r="J61" s="145"/>
      <c r="K61" s="146"/>
    </row>
    <row r="65" spans="2:63" s="116" customFormat="1" ht="6.9" customHeight="1"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17"/>
    </row>
    <row r="66" spans="2:63" s="116" customFormat="1" ht="36.9" customHeight="1">
      <c r="B66" s="117"/>
      <c r="C66" s="169" t="s">
        <v>147</v>
      </c>
      <c r="L66" s="117"/>
    </row>
    <row r="67" spans="2:63" s="116" customFormat="1" ht="6.9" customHeight="1">
      <c r="B67" s="117"/>
      <c r="L67" s="117"/>
    </row>
    <row r="68" spans="2:63" s="116" customFormat="1" ht="14.4" customHeight="1">
      <c r="B68" s="117"/>
      <c r="C68" s="170" t="s">
        <v>18</v>
      </c>
      <c r="L68" s="117"/>
    </row>
    <row r="69" spans="2:63" s="116" customFormat="1" ht="16.5" customHeight="1">
      <c r="B69" s="117"/>
      <c r="E69" s="171" t="str">
        <f>E7</f>
        <v>Modernizace stravovacího zařízení Střední školy chovu koní a jezdectví</v>
      </c>
      <c r="F69" s="172"/>
      <c r="G69" s="172"/>
      <c r="H69" s="172"/>
      <c r="L69" s="117"/>
    </row>
    <row r="70" spans="2:63" s="116" customFormat="1" ht="14.4" customHeight="1">
      <c r="B70" s="117"/>
      <c r="C70" s="170" t="s">
        <v>116</v>
      </c>
      <c r="L70" s="117"/>
    </row>
    <row r="71" spans="2:63" s="116" customFormat="1" ht="17.25" customHeight="1">
      <c r="B71" s="117"/>
      <c r="E71" s="174" t="str">
        <f>E9</f>
        <v>2 - Zdravotechnické instalace</v>
      </c>
      <c r="F71" s="173"/>
      <c r="G71" s="173"/>
      <c r="H71" s="173"/>
      <c r="L71" s="117"/>
    </row>
    <row r="72" spans="2:63" s="116" customFormat="1" ht="6.9" customHeight="1">
      <c r="B72" s="117"/>
      <c r="L72" s="117"/>
    </row>
    <row r="73" spans="2:63" s="116" customFormat="1" ht="18" customHeight="1">
      <c r="B73" s="117"/>
      <c r="C73" s="170" t="s">
        <v>22</v>
      </c>
      <c r="F73" s="175" t="str">
        <f>F12</f>
        <v xml:space="preserve"> </v>
      </c>
      <c r="I73" s="170" t="s">
        <v>24</v>
      </c>
      <c r="J73" s="176" t="str">
        <f>IF(J12="","",J12)</f>
        <v>14. 10. 2018</v>
      </c>
      <c r="L73" s="117"/>
    </row>
    <row r="74" spans="2:63" s="116" customFormat="1" ht="6.9" customHeight="1">
      <c r="B74" s="117"/>
      <c r="L74" s="117"/>
    </row>
    <row r="75" spans="2:63" s="116" customFormat="1" ht="13.2">
      <c r="B75" s="117"/>
      <c r="C75" s="170" t="s">
        <v>26</v>
      </c>
      <c r="F75" s="175" t="str">
        <f>E15</f>
        <v>Pardubický kraj</v>
      </c>
      <c r="I75" s="170" t="s">
        <v>32</v>
      </c>
      <c r="J75" s="175" t="str">
        <f>E21</f>
        <v>astalon s.r.o.</v>
      </c>
      <c r="L75" s="117"/>
    </row>
    <row r="76" spans="2:63" s="116" customFormat="1" ht="14.4" customHeight="1">
      <c r="B76" s="117"/>
      <c r="C76" s="170" t="s">
        <v>30</v>
      </c>
      <c r="F76" s="175" t="str">
        <f>IF(E18="","",E18)</f>
        <v/>
      </c>
      <c r="L76" s="117"/>
    </row>
    <row r="77" spans="2:63" s="116" customFormat="1" ht="10.35" customHeight="1">
      <c r="B77" s="117"/>
      <c r="L77" s="117"/>
    </row>
    <row r="78" spans="2:63" s="184" customFormat="1" ht="29.25" customHeight="1">
      <c r="B78" s="177"/>
      <c r="C78" s="178" t="s">
        <v>148</v>
      </c>
      <c r="D78" s="179" t="s">
        <v>55</v>
      </c>
      <c r="E78" s="179" t="s">
        <v>51</v>
      </c>
      <c r="F78" s="179" t="s">
        <v>149</v>
      </c>
      <c r="G78" s="179" t="s">
        <v>150</v>
      </c>
      <c r="H78" s="179" t="s">
        <v>151</v>
      </c>
      <c r="I78" s="179" t="s">
        <v>152</v>
      </c>
      <c r="J78" s="179" t="s">
        <v>120</v>
      </c>
      <c r="K78" s="180" t="s">
        <v>153</v>
      </c>
      <c r="L78" s="177"/>
      <c r="M78" s="181" t="s">
        <v>154</v>
      </c>
      <c r="N78" s="182" t="s">
        <v>40</v>
      </c>
      <c r="O78" s="182" t="s">
        <v>155</v>
      </c>
      <c r="P78" s="182" t="s">
        <v>156</v>
      </c>
      <c r="Q78" s="182" t="s">
        <v>157</v>
      </c>
      <c r="R78" s="182" t="s">
        <v>158</v>
      </c>
      <c r="S78" s="182" t="s">
        <v>159</v>
      </c>
      <c r="T78" s="183" t="s">
        <v>160</v>
      </c>
    </row>
    <row r="79" spans="2:63" s="116" customFormat="1" ht="29.25" customHeight="1">
      <c r="B79" s="117"/>
      <c r="C79" s="185" t="s">
        <v>121</v>
      </c>
      <c r="J79" s="186">
        <f>BK79</f>
        <v>0</v>
      </c>
      <c r="L79" s="117"/>
      <c r="M79" s="187"/>
      <c r="N79" s="129"/>
      <c r="O79" s="129"/>
      <c r="P79" s="188">
        <f>P80+P105+P134</f>
        <v>0</v>
      </c>
      <c r="Q79" s="129"/>
      <c r="R79" s="188">
        <f>R80+R105+R134</f>
        <v>0</v>
      </c>
      <c r="S79" s="129"/>
      <c r="T79" s="189">
        <f>T80+T105+T134</f>
        <v>0</v>
      </c>
      <c r="AT79" s="104" t="s">
        <v>69</v>
      </c>
      <c r="AU79" s="104" t="s">
        <v>122</v>
      </c>
      <c r="BK79" s="190">
        <f>BK80+BK105+BK134</f>
        <v>0</v>
      </c>
    </row>
    <row r="80" spans="2:63" s="205" customFormat="1" ht="37.35" customHeight="1">
      <c r="B80" s="204"/>
      <c r="D80" s="206" t="s">
        <v>69</v>
      </c>
      <c r="E80" s="207" t="s">
        <v>1550</v>
      </c>
      <c r="F80" s="207" t="s">
        <v>1551</v>
      </c>
      <c r="J80" s="208">
        <f>BK80</f>
        <v>0</v>
      </c>
      <c r="L80" s="204"/>
      <c r="M80" s="209"/>
      <c r="N80" s="210"/>
      <c r="O80" s="210"/>
      <c r="P80" s="211">
        <f>SUM(P81:P104)</f>
        <v>0</v>
      </c>
      <c r="Q80" s="210"/>
      <c r="R80" s="211">
        <f>SUM(R81:R104)</f>
        <v>0</v>
      </c>
      <c r="S80" s="210"/>
      <c r="T80" s="212">
        <f>SUM(T81:T104)</f>
        <v>0</v>
      </c>
      <c r="AR80" s="206" t="s">
        <v>79</v>
      </c>
      <c r="AT80" s="213" t="s">
        <v>69</v>
      </c>
      <c r="AU80" s="213" t="s">
        <v>70</v>
      </c>
      <c r="AY80" s="206" t="s">
        <v>163</v>
      </c>
      <c r="BK80" s="214">
        <f>SUM(BK81:BK104)</f>
        <v>0</v>
      </c>
    </row>
    <row r="81" spans="2:65" s="116" customFormat="1" ht="16.5" customHeight="1">
      <c r="B81" s="117"/>
      <c r="C81" s="217" t="s">
        <v>75</v>
      </c>
      <c r="D81" s="217" t="s">
        <v>165</v>
      </c>
      <c r="E81" s="218" t="s">
        <v>1552</v>
      </c>
      <c r="F81" s="219" t="s">
        <v>1553</v>
      </c>
      <c r="G81" s="220" t="s">
        <v>372</v>
      </c>
      <c r="H81" s="221">
        <v>10</v>
      </c>
      <c r="I81" s="7"/>
      <c r="J81" s="222">
        <f t="shared" ref="J81:J104" si="0">ROUND(I81*H81,2)</f>
        <v>0</v>
      </c>
      <c r="K81" s="219" t="s">
        <v>2443</v>
      </c>
      <c r="L81" s="117"/>
      <c r="M81" s="223" t="s">
        <v>5</v>
      </c>
      <c r="N81" s="224" t="s">
        <v>41</v>
      </c>
      <c r="O81" s="118"/>
      <c r="P81" s="200">
        <f t="shared" ref="P81:P104" si="1">O81*H81</f>
        <v>0</v>
      </c>
      <c r="Q81" s="200">
        <v>0</v>
      </c>
      <c r="R81" s="200">
        <f t="shared" ref="R81:R104" si="2">Q81*H81</f>
        <v>0</v>
      </c>
      <c r="S81" s="200">
        <v>0</v>
      </c>
      <c r="T81" s="201">
        <f t="shared" ref="T81:T104" si="3">S81*H81</f>
        <v>0</v>
      </c>
      <c r="AR81" s="104" t="s">
        <v>244</v>
      </c>
      <c r="AT81" s="104" t="s">
        <v>165</v>
      </c>
      <c r="AU81" s="104" t="s">
        <v>75</v>
      </c>
      <c r="AY81" s="104" t="s">
        <v>163</v>
      </c>
      <c r="BE81" s="202">
        <f t="shared" ref="BE81:BE104" si="4">IF(N81="základní",J81,0)</f>
        <v>0</v>
      </c>
      <c r="BF81" s="202">
        <f t="shared" ref="BF81:BF104" si="5">IF(N81="snížená",J81,0)</f>
        <v>0</v>
      </c>
      <c r="BG81" s="202">
        <f t="shared" ref="BG81:BG104" si="6">IF(N81="zákl. přenesená",J81,0)</f>
        <v>0</v>
      </c>
      <c r="BH81" s="202">
        <f t="shared" ref="BH81:BH104" si="7">IF(N81="sníž. přenesená",J81,0)</f>
        <v>0</v>
      </c>
      <c r="BI81" s="202">
        <f t="shared" ref="BI81:BI104" si="8">IF(N81="nulová",J81,0)</f>
        <v>0</v>
      </c>
      <c r="BJ81" s="104" t="s">
        <v>75</v>
      </c>
      <c r="BK81" s="202">
        <f t="shared" ref="BK81:BK104" si="9">ROUND(I81*H81,2)</f>
        <v>0</v>
      </c>
      <c r="BL81" s="104" t="s">
        <v>244</v>
      </c>
      <c r="BM81" s="104" t="s">
        <v>79</v>
      </c>
    </row>
    <row r="82" spans="2:65" s="116" customFormat="1" ht="16.5" customHeight="1">
      <c r="B82" s="117"/>
      <c r="C82" s="217" t="s">
        <v>79</v>
      </c>
      <c r="D82" s="217" t="s">
        <v>165</v>
      </c>
      <c r="E82" s="218" t="s">
        <v>1554</v>
      </c>
      <c r="F82" s="219" t="s">
        <v>1555</v>
      </c>
      <c r="G82" s="220" t="s">
        <v>372</v>
      </c>
      <c r="H82" s="221">
        <v>30</v>
      </c>
      <c r="I82" s="7"/>
      <c r="J82" s="222">
        <f t="shared" si="0"/>
        <v>0</v>
      </c>
      <c r="K82" s="219" t="s">
        <v>2443</v>
      </c>
      <c r="L82" s="117"/>
      <c r="M82" s="223" t="s">
        <v>5</v>
      </c>
      <c r="N82" s="224" t="s">
        <v>41</v>
      </c>
      <c r="O82" s="118"/>
      <c r="P82" s="200">
        <f t="shared" si="1"/>
        <v>0</v>
      </c>
      <c r="Q82" s="200">
        <v>0</v>
      </c>
      <c r="R82" s="200">
        <f t="shared" si="2"/>
        <v>0</v>
      </c>
      <c r="S82" s="200">
        <v>0</v>
      </c>
      <c r="T82" s="201">
        <f t="shared" si="3"/>
        <v>0</v>
      </c>
      <c r="AR82" s="104" t="s">
        <v>244</v>
      </c>
      <c r="AT82" s="104" t="s">
        <v>165</v>
      </c>
      <c r="AU82" s="104" t="s">
        <v>75</v>
      </c>
      <c r="AY82" s="104" t="s">
        <v>163</v>
      </c>
      <c r="BE82" s="202">
        <f t="shared" si="4"/>
        <v>0</v>
      </c>
      <c r="BF82" s="202">
        <f t="shared" si="5"/>
        <v>0</v>
      </c>
      <c r="BG82" s="202">
        <f t="shared" si="6"/>
        <v>0</v>
      </c>
      <c r="BH82" s="202">
        <f t="shared" si="7"/>
        <v>0</v>
      </c>
      <c r="BI82" s="202">
        <f t="shared" si="8"/>
        <v>0</v>
      </c>
      <c r="BJ82" s="104" t="s">
        <v>75</v>
      </c>
      <c r="BK82" s="202">
        <f t="shared" si="9"/>
        <v>0</v>
      </c>
      <c r="BL82" s="104" t="s">
        <v>244</v>
      </c>
      <c r="BM82" s="104" t="s">
        <v>85</v>
      </c>
    </row>
    <row r="83" spans="2:65" s="116" customFormat="1" ht="16.5" customHeight="1">
      <c r="B83" s="117"/>
      <c r="C83" s="217" t="s">
        <v>82</v>
      </c>
      <c r="D83" s="217" t="s">
        <v>165</v>
      </c>
      <c r="E83" s="218" t="s">
        <v>1556</v>
      </c>
      <c r="F83" s="219" t="s">
        <v>1557</v>
      </c>
      <c r="G83" s="220" t="s">
        <v>372</v>
      </c>
      <c r="H83" s="221">
        <v>20</v>
      </c>
      <c r="I83" s="7"/>
      <c r="J83" s="222">
        <f t="shared" si="0"/>
        <v>0</v>
      </c>
      <c r="K83" s="219" t="s">
        <v>2443</v>
      </c>
      <c r="L83" s="117"/>
      <c r="M83" s="223" t="s">
        <v>5</v>
      </c>
      <c r="N83" s="224" t="s">
        <v>41</v>
      </c>
      <c r="O83" s="118"/>
      <c r="P83" s="200">
        <f t="shared" si="1"/>
        <v>0</v>
      </c>
      <c r="Q83" s="200">
        <v>0</v>
      </c>
      <c r="R83" s="200">
        <f t="shared" si="2"/>
        <v>0</v>
      </c>
      <c r="S83" s="200">
        <v>0</v>
      </c>
      <c r="T83" s="201">
        <f t="shared" si="3"/>
        <v>0</v>
      </c>
      <c r="AR83" s="104" t="s">
        <v>244</v>
      </c>
      <c r="AT83" s="104" t="s">
        <v>165</v>
      </c>
      <c r="AU83" s="104" t="s">
        <v>75</v>
      </c>
      <c r="AY83" s="104" t="s">
        <v>163</v>
      </c>
      <c r="BE83" s="202">
        <f t="shared" si="4"/>
        <v>0</v>
      </c>
      <c r="BF83" s="202">
        <f t="shared" si="5"/>
        <v>0</v>
      </c>
      <c r="BG83" s="202">
        <f t="shared" si="6"/>
        <v>0</v>
      </c>
      <c r="BH83" s="202">
        <f t="shared" si="7"/>
        <v>0</v>
      </c>
      <c r="BI83" s="202">
        <f t="shared" si="8"/>
        <v>0</v>
      </c>
      <c r="BJ83" s="104" t="s">
        <v>75</v>
      </c>
      <c r="BK83" s="202">
        <f t="shared" si="9"/>
        <v>0</v>
      </c>
      <c r="BL83" s="104" t="s">
        <v>244</v>
      </c>
      <c r="BM83" s="104" t="s">
        <v>107</v>
      </c>
    </row>
    <row r="84" spans="2:65" s="116" customFormat="1" ht="16.5" customHeight="1">
      <c r="B84" s="117"/>
      <c r="C84" s="217" t="s">
        <v>85</v>
      </c>
      <c r="D84" s="217" t="s">
        <v>165</v>
      </c>
      <c r="E84" s="218" t="s">
        <v>1558</v>
      </c>
      <c r="F84" s="219" t="s">
        <v>1559</v>
      </c>
      <c r="G84" s="220" t="s">
        <v>372</v>
      </c>
      <c r="H84" s="221">
        <v>12</v>
      </c>
      <c r="I84" s="7"/>
      <c r="J84" s="222">
        <f t="shared" si="0"/>
        <v>0</v>
      </c>
      <c r="K84" s="219" t="s">
        <v>2443</v>
      </c>
      <c r="L84" s="117"/>
      <c r="M84" s="223" t="s">
        <v>5</v>
      </c>
      <c r="N84" s="224" t="s">
        <v>41</v>
      </c>
      <c r="O84" s="118"/>
      <c r="P84" s="200">
        <f t="shared" si="1"/>
        <v>0</v>
      </c>
      <c r="Q84" s="200">
        <v>0</v>
      </c>
      <c r="R84" s="200">
        <f t="shared" si="2"/>
        <v>0</v>
      </c>
      <c r="S84" s="200">
        <v>0</v>
      </c>
      <c r="T84" s="201">
        <f t="shared" si="3"/>
        <v>0</v>
      </c>
      <c r="AR84" s="104" t="s">
        <v>244</v>
      </c>
      <c r="AT84" s="104" t="s">
        <v>165</v>
      </c>
      <c r="AU84" s="104" t="s">
        <v>75</v>
      </c>
      <c r="AY84" s="104" t="s">
        <v>163</v>
      </c>
      <c r="BE84" s="202">
        <f t="shared" si="4"/>
        <v>0</v>
      </c>
      <c r="BF84" s="202">
        <f t="shared" si="5"/>
        <v>0</v>
      </c>
      <c r="BG84" s="202">
        <f t="shared" si="6"/>
        <v>0</v>
      </c>
      <c r="BH84" s="202">
        <f t="shared" si="7"/>
        <v>0</v>
      </c>
      <c r="BI84" s="202">
        <f t="shared" si="8"/>
        <v>0</v>
      </c>
      <c r="BJ84" s="104" t="s">
        <v>75</v>
      </c>
      <c r="BK84" s="202">
        <f t="shared" si="9"/>
        <v>0</v>
      </c>
      <c r="BL84" s="104" t="s">
        <v>244</v>
      </c>
      <c r="BM84" s="104" t="s">
        <v>206</v>
      </c>
    </row>
    <row r="85" spans="2:65" s="116" customFormat="1" ht="16.5" customHeight="1">
      <c r="B85" s="117"/>
      <c r="C85" s="217" t="s">
        <v>88</v>
      </c>
      <c r="D85" s="217" t="s">
        <v>165</v>
      </c>
      <c r="E85" s="218" t="s">
        <v>1560</v>
      </c>
      <c r="F85" s="219" t="s">
        <v>1561</v>
      </c>
      <c r="G85" s="220" t="s">
        <v>372</v>
      </c>
      <c r="H85" s="221">
        <v>12</v>
      </c>
      <c r="I85" s="7"/>
      <c r="J85" s="222">
        <f t="shared" si="0"/>
        <v>0</v>
      </c>
      <c r="K85" s="219" t="s">
        <v>2443</v>
      </c>
      <c r="L85" s="117"/>
      <c r="M85" s="223" t="s">
        <v>5</v>
      </c>
      <c r="N85" s="224" t="s">
        <v>41</v>
      </c>
      <c r="O85" s="118"/>
      <c r="P85" s="200">
        <f t="shared" si="1"/>
        <v>0</v>
      </c>
      <c r="Q85" s="200">
        <v>0</v>
      </c>
      <c r="R85" s="200">
        <f t="shared" si="2"/>
        <v>0</v>
      </c>
      <c r="S85" s="200">
        <v>0</v>
      </c>
      <c r="T85" s="201">
        <f t="shared" si="3"/>
        <v>0</v>
      </c>
      <c r="AR85" s="104" t="s">
        <v>244</v>
      </c>
      <c r="AT85" s="104" t="s">
        <v>165</v>
      </c>
      <c r="AU85" s="104" t="s">
        <v>75</v>
      </c>
      <c r="AY85" s="104" t="s">
        <v>163</v>
      </c>
      <c r="BE85" s="202">
        <f t="shared" si="4"/>
        <v>0</v>
      </c>
      <c r="BF85" s="202">
        <f t="shared" si="5"/>
        <v>0</v>
      </c>
      <c r="BG85" s="202">
        <f t="shared" si="6"/>
        <v>0</v>
      </c>
      <c r="BH85" s="202">
        <f t="shared" si="7"/>
        <v>0</v>
      </c>
      <c r="BI85" s="202">
        <f t="shared" si="8"/>
        <v>0</v>
      </c>
      <c r="BJ85" s="104" t="s">
        <v>75</v>
      </c>
      <c r="BK85" s="202">
        <f t="shared" si="9"/>
        <v>0</v>
      </c>
      <c r="BL85" s="104" t="s">
        <v>244</v>
      </c>
      <c r="BM85" s="104" t="s">
        <v>215</v>
      </c>
    </row>
    <row r="86" spans="2:65" s="116" customFormat="1" ht="16.5" customHeight="1">
      <c r="B86" s="117"/>
      <c r="C86" s="217" t="s">
        <v>107</v>
      </c>
      <c r="D86" s="217" t="s">
        <v>165</v>
      </c>
      <c r="E86" s="218" t="s">
        <v>1562</v>
      </c>
      <c r="F86" s="219" t="s">
        <v>1563</v>
      </c>
      <c r="G86" s="220" t="s">
        <v>372</v>
      </c>
      <c r="H86" s="221">
        <v>40</v>
      </c>
      <c r="I86" s="7"/>
      <c r="J86" s="222">
        <f t="shared" si="0"/>
        <v>0</v>
      </c>
      <c r="K86" s="219" t="s">
        <v>2443</v>
      </c>
      <c r="L86" s="117"/>
      <c r="M86" s="223" t="s">
        <v>5</v>
      </c>
      <c r="N86" s="224" t="s">
        <v>41</v>
      </c>
      <c r="O86" s="118"/>
      <c r="P86" s="200">
        <f t="shared" si="1"/>
        <v>0</v>
      </c>
      <c r="Q86" s="200">
        <v>0</v>
      </c>
      <c r="R86" s="200">
        <f t="shared" si="2"/>
        <v>0</v>
      </c>
      <c r="S86" s="200">
        <v>0</v>
      </c>
      <c r="T86" s="201">
        <f t="shared" si="3"/>
        <v>0</v>
      </c>
      <c r="AR86" s="104" t="s">
        <v>244</v>
      </c>
      <c r="AT86" s="104" t="s">
        <v>165</v>
      </c>
      <c r="AU86" s="104" t="s">
        <v>75</v>
      </c>
      <c r="AY86" s="104" t="s">
        <v>163</v>
      </c>
      <c r="BE86" s="202">
        <f t="shared" si="4"/>
        <v>0</v>
      </c>
      <c r="BF86" s="202">
        <f t="shared" si="5"/>
        <v>0</v>
      </c>
      <c r="BG86" s="202">
        <f t="shared" si="6"/>
        <v>0</v>
      </c>
      <c r="BH86" s="202">
        <f t="shared" si="7"/>
        <v>0</v>
      </c>
      <c r="BI86" s="202">
        <f t="shared" si="8"/>
        <v>0</v>
      </c>
      <c r="BJ86" s="104" t="s">
        <v>75</v>
      </c>
      <c r="BK86" s="202">
        <f t="shared" si="9"/>
        <v>0</v>
      </c>
      <c r="BL86" s="104" t="s">
        <v>244</v>
      </c>
      <c r="BM86" s="104" t="s">
        <v>224</v>
      </c>
    </row>
    <row r="87" spans="2:65" s="116" customFormat="1" ht="16.5" customHeight="1">
      <c r="B87" s="117"/>
      <c r="C87" s="217" t="s">
        <v>202</v>
      </c>
      <c r="D87" s="217" t="s">
        <v>165</v>
      </c>
      <c r="E87" s="218" t="s">
        <v>1564</v>
      </c>
      <c r="F87" s="219" t="s">
        <v>1565</v>
      </c>
      <c r="G87" s="220" t="s">
        <v>372</v>
      </c>
      <c r="H87" s="221">
        <v>25</v>
      </c>
      <c r="I87" s="7"/>
      <c r="J87" s="222">
        <f t="shared" si="0"/>
        <v>0</v>
      </c>
      <c r="K87" s="219" t="s">
        <v>2443</v>
      </c>
      <c r="L87" s="117"/>
      <c r="M87" s="223" t="s">
        <v>5</v>
      </c>
      <c r="N87" s="224" t="s">
        <v>41</v>
      </c>
      <c r="O87" s="118"/>
      <c r="P87" s="200">
        <f t="shared" si="1"/>
        <v>0</v>
      </c>
      <c r="Q87" s="200">
        <v>0</v>
      </c>
      <c r="R87" s="200">
        <f t="shared" si="2"/>
        <v>0</v>
      </c>
      <c r="S87" s="200">
        <v>0</v>
      </c>
      <c r="T87" s="201">
        <f t="shared" si="3"/>
        <v>0</v>
      </c>
      <c r="AR87" s="104" t="s">
        <v>244</v>
      </c>
      <c r="AT87" s="104" t="s">
        <v>165</v>
      </c>
      <c r="AU87" s="104" t="s">
        <v>75</v>
      </c>
      <c r="AY87" s="104" t="s">
        <v>163</v>
      </c>
      <c r="BE87" s="202">
        <f t="shared" si="4"/>
        <v>0</v>
      </c>
      <c r="BF87" s="202">
        <f t="shared" si="5"/>
        <v>0</v>
      </c>
      <c r="BG87" s="202">
        <f t="shared" si="6"/>
        <v>0</v>
      </c>
      <c r="BH87" s="202">
        <f t="shared" si="7"/>
        <v>0</v>
      </c>
      <c r="BI87" s="202">
        <f t="shared" si="8"/>
        <v>0</v>
      </c>
      <c r="BJ87" s="104" t="s">
        <v>75</v>
      </c>
      <c r="BK87" s="202">
        <f t="shared" si="9"/>
        <v>0</v>
      </c>
      <c r="BL87" s="104" t="s">
        <v>244</v>
      </c>
      <c r="BM87" s="104" t="s">
        <v>235</v>
      </c>
    </row>
    <row r="88" spans="2:65" s="116" customFormat="1" ht="16.5" customHeight="1">
      <c r="B88" s="117"/>
      <c r="C88" s="217" t="s">
        <v>206</v>
      </c>
      <c r="D88" s="217" t="s">
        <v>165</v>
      </c>
      <c r="E88" s="218" t="s">
        <v>1566</v>
      </c>
      <c r="F88" s="219" t="s">
        <v>1567</v>
      </c>
      <c r="G88" s="220" t="s">
        <v>372</v>
      </c>
      <c r="H88" s="221">
        <v>35</v>
      </c>
      <c r="I88" s="7"/>
      <c r="J88" s="222">
        <f t="shared" si="0"/>
        <v>0</v>
      </c>
      <c r="K88" s="219" t="s">
        <v>2443</v>
      </c>
      <c r="L88" s="117"/>
      <c r="M88" s="223" t="s">
        <v>5</v>
      </c>
      <c r="N88" s="224" t="s">
        <v>41</v>
      </c>
      <c r="O88" s="118"/>
      <c r="P88" s="200">
        <f t="shared" si="1"/>
        <v>0</v>
      </c>
      <c r="Q88" s="200">
        <v>0</v>
      </c>
      <c r="R88" s="200">
        <f t="shared" si="2"/>
        <v>0</v>
      </c>
      <c r="S88" s="200">
        <v>0</v>
      </c>
      <c r="T88" s="201">
        <f t="shared" si="3"/>
        <v>0</v>
      </c>
      <c r="AR88" s="104" t="s">
        <v>244</v>
      </c>
      <c r="AT88" s="104" t="s">
        <v>165</v>
      </c>
      <c r="AU88" s="104" t="s">
        <v>75</v>
      </c>
      <c r="AY88" s="104" t="s">
        <v>163</v>
      </c>
      <c r="BE88" s="202">
        <f t="shared" si="4"/>
        <v>0</v>
      </c>
      <c r="BF88" s="202">
        <f t="shared" si="5"/>
        <v>0</v>
      </c>
      <c r="BG88" s="202">
        <f t="shared" si="6"/>
        <v>0</v>
      </c>
      <c r="BH88" s="202">
        <f t="shared" si="7"/>
        <v>0</v>
      </c>
      <c r="BI88" s="202">
        <f t="shared" si="8"/>
        <v>0</v>
      </c>
      <c r="BJ88" s="104" t="s">
        <v>75</v>
      </c>
      <c r="BK88" s="202">
        <f t="shared" si="9"/>
        <v>0</v>
      </c>
      <c r="BL88" s="104" t="s">
        <v>244</v>
      </c>
      <c r="BM88" s="104" t="s">
        <v>244</v>
      </c>
    </row>
    <row r="89" spans="2:65" s="116" customFormat="1" ht="16.5" customHeight="1">
      <c r="B89" s="117"/>
      <c r="C89" s="217" t="s">
        <v>211</v>
      </c>
      <c r="D89" s="217" t="s">
        <v>165</v>
      </c>
      <c r="E89" s="218" t="s">
        <v>1568</v>
      </c>
      <c r="F89" s="219" t="s">
        <v>1569</v>
      </c>
      <c r="G89" s="220" t="s">
        <v>372</v>
      </c>
      <c r="H89" s="221">
        <v>10</v>
      </c>
      <c r="I89" s="7"/>
      <c r="J89" s="222">
        <f t="shared" si="0"/>
        <v>0</v>
      </c>
      <c r="K89" s="219" t="s">
        <v>2443</v>
      </c>
      <c r="L89" s="117"/>
      <c r="M89" s="223" t="s">
        <v>5</v>
      </c>
      <c r="N89" s="224" t="s">
        <v>41</v>
      </c>
      <c r="O89" s="118"/>
      <c r="P89" s="200">
        <f t="shared" si="1"/>
        <v>0</v>
      </c>
      <c r="Q89" s="200">
        <v>0</v>
      </c>
      <c r="R89" s="200">
        <f t="shared" si="2"/>
        <v>0</v>
      </c>
      <c r="S89" s="200">
        <v>0</v>
      </c>
      <c r="T89" s="201">
        <f t="shared" si="3"/>
        <v>0</v>
      </c>
      <c r="AR89" s="104" t="s">
        <v>244</v>
      </c>
      <c r="AT89" s="104" t="s">
        <v>165</v>
      </c>
      <c r="AU89" s="104" t="s">
        <v>75</v>
      </c>
      <c r="AY89" s="104" t="s">
        <v>163</v>
      </c>
      <c r="BE89" s="202">
        <f t="shared" si="4"/>
        <v>0</v>
      </c>
      <c r="BF89" s="202">
        <f t="shared" si="5"/>
        <v>0</v>
      </c>
      <c r="BG89" s="202">
        <f t="shared" si="6"/>
        <v>0</v>
      </c>
      <c r="BH89" s="202">
        <f t="shared" si="7"/>
        <v>0</v>
      </c>
      <c r="BI89" s="202">
        <f t="shared" si="8"/>
        <v>0</v>
      </c>
      <c r="BJ89" s="104" t="s">
        <v>75</v>
      </c>
      <c r="BK89" s="202">
        <f t="shared" si="9"/>
        <v>0</v>
      </c>
      <c r="BL89" s="104" t="s">
        <v>244</v>
      </c>
      <c r="BM89" s="104" t="s">
        <v>257</v>
      </c>
    </row>
    <row r="90" spans="2:65" s="116" customFormat="1" ht="16.5" customHeight="1">
      <c r="B90" s="117"/>
      <c r="C90" s="217" t="s">
        <v>215</v>
      </c>
      <c r="D90" s="217" t="s">
        <v>165</v>
      </c>
      <c r="E90" s="218" t="s">
        <v>1570</v>
      </c>
      <c r="F90" s="219" t="s">
        <v>1571</v>
      </c>
      <c r="G90" s="220" t="s">
        <v>288</v>
      </c>
      <c r="H90" s="221">
        <v>3</v>
      </c>
      <c r="I90" s="7"/>
      <c r="J90" s="222">
        <f t="shared" si="0"/>
        <v>0</v>
      </c>
      <c r="K90" s="219" t="s">
        <v>2443</v>
      </c>
      <c r="L90" s="117"/>
      <c r="M90" s="223" t="s">
        <v>5</v>
      </c>
      <c r="N90" s="224" t="s">
        <v>41</v>
      </c>
      <c r="O90" s="118"/>
      <c r="P90" s="200">
        <f t="shared" si="1"/>
        <v>0</v>
      </c>
      <c r="Q90" s="200">
        <v>0</v>
      </c>
      <c r="R90" s="200">
        <f t="shared" si="2"/>
        <v>0</v>
      </c>
      <c r="S90" s="200">
        <v>0</v>
      </c>
      <c r="T90" s="201">
        <f t="shared" si="3"/>
        <v>0</v>
      </c>
      <c r="AR90" s="104" t="s">
        <v>244</v>
      </c>
      <c r="AT90" s="104" t="s">
        <v>165</v>
      </c>
      <c r="AU90" s="104" t="s">
        <v>75</v>
      </c>
      <c r="AY90" s="104" t="s">
        <v>163</v>
      </c>
      <c r="BE90" s="202">
        <f t="shared" si="4"/>
        <v>0</v>
      </c>
      <c r="BF90" s="202">
        <f t="shared" si="5"/>
        <v>0</v>
      </c>
      <c r="BG90" s="202">
        <f t="shared" si="6"/>
        <v>0</v>
      </c>
      <c r="BH90" s="202">
        <f t="shared" si="7"/>
        <v>0</v>
      </c>
      <c r="BI90" s="202">
        <f t="shared" si="8"/>
        <v>0</v>
      </c>
      <c r="BJ90" s="104" t="s">
        <v>75</v>
      </c>
      <c r="BK90" s="202">
        <f t="shared" si="9"/>
        <v>0</v>
      </c>
      <c r="BL90" s="104" t="s">
        <v>244</v>
      </c>
      <c r="BM90" s="104" t="s">
        <v>267</v>
      </c>
    </row>
    <row r="91" spans="2:65" s="116" customFormat="1" ht="16.5" customHeight="1">
      <c r="B91" s="117"/>
      <c r="C91" s="217" t="s">
        <v>220</v>
      </c>
      <c r="D91" s="217" t="s">
        <v>165</v>
      </c>
      <c r="E91" s="218" t="s">
        <v>1572</v>
      </c>
      <c r="F91" s="219" t="s">
        <v>1573</v>
      </c>
      <c r="G91" s="220" t="s">
        <v>288</v>
      </c>
      <c r="H91" s="221">
        <v>24</v>
      </c>
      <c r="I91" s="7"/>
      <c r="J91" s="222">
        <f t="shared" si="0"/>
        <v>0</v>
      </c>
      <c r="K91" s="219" t="s">
        <v>2443</v>
      </c>
      <c r="L91" s="117"/>
      <c r="M91" s="223" t="s">
        <v>5</v>
      </c>
      <c r="N91" s="224" t="s">
        <v>41</v>
      </c>
      <c r="O91" s="118"/>
      <c r="P91" s="200">
        <f t="shared" si="1"/>
        <v>0</v>
      </c>
      <c r="Q91" s="200">
        <v>0</v>
      </c>
      <c r="R91" s="200">
        <f t="shared" si="2"/>
        <v>0</v>
      </c>
      <c r="S91" s="200">
        <v>0</v>
      </c>
      <c r="T91" s="201">
        <f t="shared" si="3"/>
        <v>0</v>
      </c>
      <c r="AR91" s="104" t="s">
        <v>244</v>
      </c>
      <c r="AT91" s="104" t="s">
        <v>165</v>
      </c>
      <c r="AU91" s="104" t="s">
        <v>75</v>
      </c>
      <c r="AY91" s="104" t="s">
        <v>163</v>
      </c>
      <c r="BE91" s="202">
        <f t="shared" si="4"/>
        <v>0</v>
      </c>
      <c r="BF91" s="202">
        <f t="shared" si="5"/>
        <v>0</v>
      </c>
      <c r="BG91" s="202">
        <f t="shared" si="6"/>
        <v>0</v>
      </c>
      <c r="BH91" s="202">
        <f t="shared" si="7"/>
        <v>0</v>
      </c>
      <c r="BI91" s="202">
        <f t="shared" si="8"/>
        <v>0</v>
      </c>
      <c r="BJ91" s="104" t="s">
        <v>75</v>
      </c>
      <c r="BK91" s="202">
        <f t="shared" si="9"/>
        <v>0</v>
      </c>
      <c r="BL91" s="104" t="s">
        <v>244</v>
      </c>
      <c r="BM91" s="104" t="s">
        <v>276</v>
      </c>
    </row>
    <row r="92" spans="2:65" s="116" customFormat="1" ht="16.5" customHeight="1">
      <c r="B92" s="117"/>
      <c r="C92" s="217" t="s">
        <v>224</v>
      </c>
      <c r="D92" s="217" t="s">
        <v>165</v>
      </c>
      <c r="E92" s="218" t="s">
        <v>1574</v>
      </c>
      <c r="F92" s="219" t="s">
        <v>1575</v>
      </c>
      <c r="G92" s="220" t="s">
        <v>288</v>
      </c>
      <c r="H92" s="221">
        <v>4</v>
      </c>
      <c r="I92" s="7"/>
      <c r="J92" s="222">
        <f t="shared" si="0"/>
        <v>0</v>
      </c>
      <c r="K92" s="219" t="s">
        <v>2443</v>
      </c>
      <c r="L92" s="117"/>
      <c r="M92" s="223" t="s">
        <v>5</v>
      </c>
      <c r="N92" s="224" t="s">
        <v>41</v>
      </c>
      <c r="O92" s="118"/>
      <c r="P92" s="200">
        <f t="shared" si="1"/>
        <v>0</v>
      </c>
      <c r="Q92" s="200">
        <v>0</v>
      </c>
      <c r="R92" s="200">
        <f t="shared" si="2"/>
        <v>0</v>
      </c>
      <c r="S92" s="200">
        <v>0</v>
      </c>
      <c r="T92" s="201">
        <f t="shared" si="3"/>
        <v>0</v>
      </c>
      <c r="AR92" s="104" t="s">
        <v>244</v>
      </c>
      <c r="AT92" s="104" t="s">
        <v>165</v>
      </c>
      <c r="AU92" s="104" t="s">
        <v>75</v>
      </c>
      <c r="AY92" s="104" t="s">
        <v>163</v>
      </c>
      <c r="BE92" s="202">
        <f t="shared" si="4"/>
        <v>0</v>
      </c>
      <c r="BF92" s="202">
        <f t="shared" si="5"/>
        <v>0</v>
      </c>
      <c r="BG92" s="202">
        <f t="shared" si="6"/>
        <v>0</v>
      </c>
      <c r="BH92" s="202">
        <f t="shared" si="7"/>
        <v>0</v>
      </c>
      <c r="BI92" s="202">
        <f t="shared" si="8"/>
        <v>0</v>
      </c>
      <c r="BJ92" s="104" t="s">
        <v>75</v>
      </c>
      <c r="BK92" s="202">
        <f t="shared" si="9"/>
        <v>0</v>
      </c>
      <c r="BL92" s="104" t="s">
        <v>244</v>
      </c>
      <c r="BM92" s="104" t="s">
        <v>291</v>
      </c>
    </row>
    <row r="93" spans="2:65" s="116" customFormat="1" ht="25.5" customHeight="1">
      <c r="B93" s="117"/>
      <c r="C93" s="217" t="s">
        <v>230</v>
      </c>
      <c r="D93" s="217" t="s">
        <v>165</v>
      </c>
      <c r="E93" s="218" t="s">
        <v>1576</v>
      </c>
      <c r="F93" s="219" t="s">
        <v>1577</v>
      </c>
      <c r="G93" s="220" t="s">
        <v>288</v>
      </c>
      <c r="H93" s="221">
        <v>12</v>
      </c>
      <c r="I93" s="7"/>
      <c r="J93" s="222">
        <f t="shared" si="0"/>
        <v>0</v>
      </c>
      <c r="K93" s="219" t="s">
        <v>2443</v>
      </c>
      <c r="L93" s="117"/>
      <c r="M93" s="223" t="s">
        <v>5</v>
      </c>
      <c r="N93" s="224" t="s">
        <v>41</v>
      </c>
      <c r="O93" s="118"/>
      <c r="P93" s="200">
        <f t="shared" si="1"/>
        <v>0</v>
      </c>
      <c r="Q93" s="200">
        <v>0</v>
      </c>
      <c r="R93" s="200">
        <f t="shared" si="2"/>
        <v>0</v>
      </c>
      <c r="S93" s="200">
        <v>0</v>
      </c>
      <c r="T93" s="201">
        <f t="shared" si="3"/>
        <v>0</v>
      </c>
      <c r="AR93" s="104" t="s">
        <v>244</v>
      </c>
      <c r="AT93" s="104" t="s">
        <v>165</v>
      </c>
      <c r="AU93" s="104" t="s">
        <v>75</v>
      </c>
      <c r="AY93" s="104" t="s">
        <v>163</v>
      </c>
      <c r="BE93" s="202">
        <f t="shared" si="4"/>
        <v>0</v>
      </c>
      <c r="BF93" s="202">
        <f t="shared" si="5"/>
        <v>0</v>
      </c>
      <c r="BG93" s="202">
        <f t="shared" si="6"/>
        <v>0</v>
      </c>
      <c r="BH93" s="202">
        <f t="shared" si="7"/>
        <v>0</v>
      </c>
      <c r="BI93" s="202">
        <f t="shared" si="8"/>
        <v>0</v>
      </c>
      <c r="BJ93" s="104" t="s">
        <v>75</v>
      </c>
      <c r="BK93" s="202">
        <f t="shared" si="9"/>
        <v>0</v>
      </c>
      <c r="BL93" s="104" t="s">
        <v>244</v>
      </c>
      <c r="BM93" s="104" t="s">
        <v>302</v>
      </c>
    </row>
    <row r="94" spans="2:65" s="116" customFormat="1" ht="16.5" customHeight="1">
      <c r="B94" s="117"/>
      <c r="C94" s="217" t="s">
        <v>235</v>
      </c>
      <c r="D94" s="217" t="s">
        <v>165</v>
      </c>
      <c r="E94" s="218" t="s">
        <v>1578</v>
      </c>
      <c r="F94" s="219" t="s">
        <v>1579</v>
      </c>
      <c r="G94" s="220" t="s">
        <v>288</v>
      </c>
      <c r="H94" s="221">
        <v>3</v>
      </c>
      <c r="I94" s="7"/>
      <c r="J94" s="222">
        <f t="shared" si="0"/>
        <v>0</v>
      </c>
      <c r="K94" s="219" t="s">
        <v>2443</v>
      </c>
      <c r="L94" s="117"/>
      <c r="M94" s="223" t="s">
        <v>5</v>
      </c>
      <c r="N94" s="224" t="s">
        <v>41</v>
      </c>
      <c r="O94" s="118"/>
      <c r="P94" s="200">
        <f t="shared" si="1"/>
        <v>0</v>
      </c>
      <c r="Q94" s="200">
        <v>0</v>
      </c>
      <c r="R94" s="200">
        <f t="shared" si="2"/>
        <v>0</v>
      </c>
      <c r="S94" s="200">
        <v>0</v>
      </c>
      <c r="T94" s="201">
        <f t="shared" si="3"/>
        <v>0</v>
      </c>
      <c r="AR94" s="104" t="s">
        <v>244</v>
      </c>
      <c r="AT94" s="104" t="s">
        <v>165</v>
      </c>
      <c r="AU94" s="104" t="s">
        <v>75</v>
      </c>
      <c r="AY94" s="104" t="s">
        <v>163</v>
      </c>
      <c r="BE94" s="202">
        <f t="shared" si="4"/>
        <v>0</v>
      </c>
      <c r="BF94" s="202">
        <f t="shared" si="5"/>
        <v>0</v>
      </c>
      <c r="BG94" s="202">
        <f t="shared" si="6"/>
        <v>0</v>
      </c>
      <c r="BH94" s="202">
        <f t="shared" si="7"/>
        <v>0</v>
      </c>
      <c r="BI94" s="202">
        <f t="shared" si="8"/>
        <v>0</v>
      </c>
      <c r="BJ94" s="104" t="s">
        <v>75</v>
      </c>
      <c r="BK94" s="202">
        <f t="shared" si="9"/>
        <v>0</v>
      </c>
      <c r="BL94" s="104" t="s">
        <v>244</v>
      </c>
      <c r="BM94" s="104" t="s">
        <v>312</v>
      </c>
    </row>
    <row r="95" spans="2:65" s="116" customFormat="1" ht="16.5" customHeight="1">
      <c r="B95" s="117"/>
      <c r="C95" s="217" t="s">
        <v>11</v>
      </c>
      <c r="D95" s="217" t="s">
        <v>165</v>
      </c>
      <c r="E95" s="218" t="s">
        <v>1580</v>
      </c>
      <c r="F95" s="219" t="s">
        <v>1581</v>
      </c>
      <c r="G95" s="220" t="s">
        <v>288</v>
      </c>
      <c r="H95" s="221">
        <v>1</v>
      </c>
      <c r="I95" s="7"/>
      <c r="J95" s="222">
        <f t="shared" si="0"/>
        <v>0</v>
      </c>
      <c r="K95" s="219" t="s">
        <v>2443</v>
      </c>
      <c r="L95" s="117"/>
      <c r="M95" s="223" t="s">
        <v>5</v>
      </c>
      <c r="N95" s="224" t="s">
        <v>41</v>
      </c>
      <c r="O95" s="118"/>
      <c r="P95" s="200">
        <f t="shared" si="1"/>
        <v>0</v>
      </c>
      <c r="Q95" s="200">
        <v>0</v>
      </c>
      <c r="R95" s="200">
        <f t="shared" si="2"/>
        <v>0</v>
      </c>
      <c r="S95" s="200">
        <v>0</v>
      </c>
      <c r="T95" s="201">
        <f t="shared" si="3"/>
        <v>0</v>
      </c>
      <c r="AR95" s="104" t="s">
        <v>244</v>
      </c>
      <c r="AT95" s="104" t="s">
        <v>165</v>
      </c>
      <c r="AU95" s="104" t="s">
        <v>75</v>
      </c>
      <c r="AY95" s="104" t="s">
        <v>163</v>
      </c>
      <c r="BE95" s="202">
        <f t="shared" si="4"/>
        <v>0</v>
      </c>
      <c r="BF95" s="202">
        <f t="shared" si="5"/>
        <v>0</v>
      </c>
      <c r="BG95" s="202">
        <f t="shared" si="6"/>
        <v>0</v>
      </c>
      <c r="BH95" s="202">
        <f t="shared" si="7"/>
        <v>0</v>
      </c>
      <c r="BI95" s="202">
        <f t="shared" si="8"/>
        <v>0</v>
      </c>
      <c r="BJ95" s="104" t="s">
        <v>75</v>
      </c>
      <c r="BK95" s="202">
        <f t="shared" si="9"/>
        <v>0</v>
      </c>
      <c r="BL95" s="104" t="s">
        <v>244</v>
      </c>
      <c r="BM95" s="104" t="s">
        <v>320</v>
      </c>
    </row>
    <row r="96" spans="2:65" s="116" customFormat="1" ht="16.5" customHeight="1">
      <c r="B96" s="117"/>
      <c r="C96" s="217" t="s">
        <v>244</v>
      </c>
      <c r="D96" s="217" t="s">
        <v>165</v>
      </c>
      <c r="E96" s="218" t="s">
        <v>1582</v>
      </c>
      <c r="F96" s="219" t="s">
        <v>1583</v>
      </c>
      <c r="G96" s="220" t="s">
        <v>288</v>
      </c>
      <c r="H96" s="221">
        <v>2</v>
      </c>
      <c r="I96" s="7"/>
      <c r="J96" s="222">
        <f t="shared" si="0"/>
        <v>0</v>
      </c>
      <c r="K96" s="219" t="s">
        <v>2443</v>
      </c>
      <c r="L96" s="117"/>
      <c r="M96" s="223" t="s">
        <v>5</v>
      </c>
      <c r="N96" s="224" t="s">
        <v>41</v>
      </c>
      <c r="O96" s="118"/>
      <c r="P96" s="200">
        <f t="shared" si="1"/>
        <v>0</v>
      </c>
      <c r="Q96" s="200">
        <v>0</v>
      </c>
      <c r="R96" s="200">
        <f t="shared" si="2"/>
        <v>0</v>
      </c>
      <c r="S96" s="200">
        <v>0</v>
      </c>
      <c r="T96" s="201">
        <f t="shared" si="3"/>
        <v>0</v>
      </c>
      <c r="AR96" s="104" t="s">
        <v>244</v>
      </c>
      <c r="AT96" s="104" t="s">
        <v>165</v>
      </c>
      <c r="AU96" s="104" t="s">
        <v>75</v>
      </c>
      <c r="AY96" s="104" t="s">
        <v>163</v>
      </c>
      <c r="BE96" s="202">
        <f t="shared" si="4"/>
        <v>0</v>
      </c>
      <c r="BF96" s="202">
        <f t="shared" si="5"/>
        <v>0</v>
      </c>
      <c r="BG96" s="202">
        <f t="shared" si="6"/>
        <v>0</v>
      </c>
      <c r="BH96" s="202">
        <f t="shared" si="7"/>
        <v>0</v>
      </c>
      <c r="BI96" s="202">
        <f t="shared" si="8"/>
        <v>0</v>
      </c>
      <c r="BJ96" s="104" t="s">
        <v>75</v>
      </c>
      <c r="BK96" s="202">
        <f t="shared" si="9"/>
        <v>0</v>
      </c>
      <c r="BL96" s="104" t="s">
        <v>244</v>
      </c>
      <c r="BM96" s="104" t="s">
        <v>329</v>
      </c>
    </row>
    <row r="97" spans="2:65" s="116" customFormat="1" ht="16.5" customHeight="1">
      <c r="B97" s="117"/>
      <c r="C97" s="217" t="s">
        <v>250</v>
      </c>
      <c r="D97" s="217" t="s">
        <v>165</v>
      </c>
      <c r="E97" s="218" t="s">
        <v>1584</v>
      </c>
      <c r="F97" s="219" t="s">
        <v>1585</v>
      </c>
      <c r="G97" s="220" t="s">
        <v>288</v>
      </c>
      <c r="H97" s="221">
        <v>1</v>
      </c>
      <c r="I97" s="7"/>
      <c r="J97" s="222">
        <f t="shared" si="0"/>
        <v>0</v>
      </c>
      <c r="K97" s="219" t="s">
        <v>2443</v>
      </c>
      <c r="L97" s="117"/>
      <c r="M97" s="223" t="s">
        <v>5</v>
      </c>
      <c r="N97" s="224" t="s">
        <v>41</v>
      </c>
      <c r="O97" s="118"/>
      <c r="P97" s="200">
        <f t="shared" si="1"/>
        <v>0</v>
      </c>
      <c r="Q97" s="200">
        <v>0</v>
      </c>
      <c r="R97" s="200">
        <f t="shared" si="2"/>
        <v>0</v>
      </c>
      <c r="S97" s="200">
        <v>0</v>
      </c>
      <c r="T97" s="201">
        <f t="shared" si="3"/>
        <v>0</v>
      </c>
      <c r="AR97" s="104" t="s">
        <v>244</v>
      </c>
      <c r="AT97" s="104" t="s">
        <v>165</v>
      </c>
      <c r="AU97" s="104" t="s">
        <v>75</v>
      </c>
      <c r="AY97" s="104" t="s">
        <v>163</v>
      </c>
      <c r="BE97" s="202">
        <f t="shared" si="4"/>
        <v>0</v>
      </c>
      <c r="BF97" s="202">
        <f t="shared" si="5"/>
        <v>0</v>
      </c>
      <c r="BG97" s="202">
        <f t="shared" si="6"/>
        <v>0</v>
      </c>
      <c r="BH97" s="202">
        <f t="shared" si="7"/>
        <v>0</v>
      </c>
      <c r="BI97" s="202">
        <f t="shared" si="8"/>
        <v>0</v>
      </c>
      <c r="BJ97" s="104" t="s">
        <v>75</v>
      </c>
      <c r="BK97" s="202">
        <f t="shared" si="9"/>
        <v>0</v>
      </c>
      <c r="BL97" s="104" t="s">
        <v>244</v>
      </c>
      <c r="BM97" s="104" t="s">
        <v>339</v>
      </c>
    </row>
    <row r="98" spans="2:65" s="116" customFormat="1" ht="16.5" customHeight="1">
      <c r="B98" s="117"/>
      <c r="C98" s="217" t="s">
        <v>257</v>
      </c>
      <c r="D98" s="217" t="s">
        <v>165</v>
      </c>
      <c r="E98" s="218" t="s">
        <v>1586</v>
      </c>
      <c r="F98" s="219" t="s">
        <v>1587</v>
      </c>
      <c r="G98" s="220" t="s">
        <v>288</v>
      </c>
      <c r="H98" s="221">
        <v>1</v>
      </c>
      <c r="I98" s="7"/>
      <c r="J98" s="222">
        <f t="shared" si="0"/>
        <v>0</v>
      </c>
      <c r="K98" s="219" t="s">
        <v>2443</v>
      </c>
      <c r="L98" s="117"/>
      <c r="M98" s="223" t="s">
        <v>5</v>
      </c>
      <c r="N98" s="224" t="s">
        <v>41</v>
      </c>
      <c r="O98" s="118"/>
      <c r="P98" s="200">
        <f t="shared" si="1"/>
        <v>0</v>
      </c>
      <c r="Q98" s="200">
        <v>0</v>
      </c>
      <c r="R98" s="200">
        <f t="shared" si="2"/>
        <v>0</v>
      </c>
      <c r="S98" s="200">
        <v>0</v>
      </c>
      <c r="T98" s="201">
        <f t="shared" si="3"/>
        <v>0</v>
      </c>
      <c r="AR98" s="104" t="s">
        <v>244</v>
      </c>
      <c r="AT98" s="104" t="s">
        <v>165</v>
      </c>
      <c r="AU98" s="104" t="s">
        <v>75</v>
      </c>
      <c r="AY98" s="104" t="s">
        <v>163</v>
      </c>
      <c r="BE98" s="202">
        <f t="shared" si="4"/>
        <v>0</v>
      </c>
      <c r="BF98" s="202">
        <f t="shared" si="5"/>
        <v>0</v>
      </c>
      <c r="BG98" s="202">
        <f t="shared" si="6"/>
        <v>0</v>
      </c>
      <c r="BH98" s="202">
        <f t="shared" si="7"/>
        <v>0</v>
      </c>
      <c r="BI98" s="202">
        <f t="shared" si="8"/>
        <v>0</v>
      </c>
      <c r="BJ98" s="104" t="s">
        <v>75</v>
      </c>
      <c r="BK98" s="202">
        <f t="shared" si="9"/>
        <v>0</v>
      </c>
      <c r="BL98" s="104" t="s">
        <v>244</v>
      </c>
      <c r="BM98" s="104" t="s">
        <v>350</v>
      </c>
    </row>
    <row r="99" spans="2:65" s="116" customFormat="1" ht="16.5" customHeight="1">
      <c r="B99" s="117"/>
      <c r="C99" s="217" t="s">
        <v>263</v>
      </c>
      <c r="D99" s="217" t="s">
        <v>165</v>
      </c>
      <c r="E99" s="218" t="s">
        <v>1588</v>
      </c>
      <c r="F99" s="219" t="s">
        <v>1589</v>
      </c>
      <c r="G99" s="220" t="s">
        <v>288</v>
      </c>
      <c r="H99" s="221">
        <v>1</v>
      </c>
      <c r="I99" s="7"/>
      <c r="J99" s="222">
        <f t="shared" si="0"/>
        <v>0</v>
      </c>
      <c r="K99" s="219" t="s">
        <v>2443</v>
      </c>
      <c r="L99" s="117"/>
      <c r="M99" s="223" t="s">
        <v>5</v>
      </c>
      <c r="N99" s="224" t="s">
        <v>41</v>
      </c>
      <c r="O99" s="118"/>
      <c r="P99" s="200">
        <f t="shared" si="1"/>
        <v>0</v>
      </c>
      <c r="Q99" s="200">
        <v>0</v>
      </c>
      <c r="R99" s="200">
        <f t="shared" si="2"/>
        <v>0</v>
      </c>
      <c r="S99" s="200">
        <v>0</v>
      </c>
      <c r="T99" s="201">
        <f t="shared" si="3"/>
        <v>0</v>
      </c>
      <c r="AR99" s="104" t="s">
        <v>244</v>
      </c>
      <c r="AT99" s="104" t="s">
        <v>165</v>
      </c>
      <c r="AU99" s="104" t="s">
        <v>75</v>
      </c>
      <c r="AY99" s="104" t="s">
        <v>163</v>
      </c>
      <c r="BE99" s="202">
        <f t="shared" si="4"/>
        <v>0</v>
      </c>
      <c r="BF99" s="202">
        <f t="shared" si="5"/>
        <v>0</v>
      </c>
      <c r="BG99" s="202">
        <f t="shared" si="6"/>
        <v>0</v>
      </c>
      <c r="BH99" s="202">
        <f t="shared" si="7"/>
        <v>0</v>
      </c>
      <c r="BI99" s="202">
        <f t="shared" si="8"/>
        <v>0</v>
      </c>
      <c r="BJ99" s="104" t="s">
        <v>75</v>
      </c>
      <c r="BK99" s="202">
        <f t="shared" si="9"/>
        <v>0</v>
      </c>
      <c r="BL99" s="104" t="s">
        <v>244</v>
      </c>
      <c r="BM99" s="104" t="s">
        <v>363</v>
      </c>
    </row>
    <row r="100" spans="2:65" s="116" customFormat="1" ht="16.5" customHeight="1">
      <c r="B100" s="117"/>
      <c r="C100" s="217" t="s">
        <v>267</v>
      </c>
      <c r="D100" s="217" t="s">
        <v>165</v>
      </c>
      <c r="E100" s="218" t="s">
        <v>1590</v>
      </c>
      <c r="F100" s="219" t="s">
        <v>1591</v>
      </c>
      <c r="G100" s="220" t="s">
        <v>372</v>
      </c>
      <c r="H100" s="221">
        <v>190</v>
      </c>
      <c r="I100" s="7"/>
      <c r="J100" s="222">
        <f t="shared" si="0"/>
        <v>0</v>
      </c>
      <c r="K100" s="219" t="s">
        <v>2443</v>
      </c>
      <c r="L100" s="117"/>
      <c r="M100" s="223" t="s">
        <v>5</v>
      </c>
      <c r="N100" s="224" t="s">
        <v>41</v>
      </c>
      <c r="O100" s="118"/>
      <c r="P100" s="200">
        <f t="shared" si="1"/>
        <v>0</v>
      </c>
      <c r="Q100" s="200">
        <v>0</v>
      </c>
      <c r="R100" s="200">
        <f t="shared" si="2"/>
        <v>0</v>
      </c>
      <c r="S100" s="200">
        <v>0</v>
      </c>
      <c r="T100" s="201">
        <f t="shared" si="3"/>
        <v>0</v>
      </c>
      <c r="AR100" s="104" t="s">
        <v>244</v>
      </c>
      <c r="AT100" s="104" t="s">
        <v>165</v>
      </c>
      <c r="AU100" s="104" t="s">
        <v>75</v>
      </c>
      <c r="AY100" s="104" t="s">
        <v>163</v>
      </c>
      <c r="BE100" s="202">
        <f t="shared" si="4"/>
        <v>0</v>
      </c>
      <c r="BF100" s="202">
        <f t="shared" si="5"/>
        <v>0</v>
      </c>
      <c r="BG100" s="202">
        <f t="shared" si="6"/>
        <v>0</v>
      </c>
      <c r="BH100" s="202">
        <f t="shared" si="7"/>
        <v>0</v>
      </c>
      <c r="BI100" s="202">
        <f t="shared" si="8"/>
        <v>0</v>
      </c>
      <c r="BJ100" s="104" t="s">
        <v>75</v>
      </c>
      <c r="BK100" s="202">
        <f t="shared" si="9"/>
        <v>0</v>
      </c>
      <c r="BL100" s="104" t="s">
        <v>244</v>
      </c>
      <c r="BM100" s="104" t="s">
        <v>375</v>
      </c>
    </row>
    <row r="101" spans="2:65" s="116" customFormat="1" ht="16.5" customHeight="1">
      <c r="B101" s="117"/>
      <c r="C101" s="217" t="s">
        <v>10</v>
      </c>
      <c r="D101" s="217" t="s">
        <v>165</v>
      </c>
      <c r="E101" s="218" t="s">
        <v>1592</v>
      </c>
      <c r="F101" s="219" t="s">
        <v>1593</v>
      </c>
      <c r="G101" s="220" t="s">
        <v>372</v>
      </c>
      <c r="H101" s="221">
        <v>110</v>
      </c>
      <c r="I101" s="7"/>
      <c r="J101" s="222">
        <f t="shared" si="0"/>
        <v>0</v>
      </c>
      <c r="K101" s="219" t="s">
        <v>2443</v>
      </c>
      <c r="L101" s="117"/>
      <c r="M101" s="223" t="s">
        <v>5</v>
      </c>
      <c r="N101" s="224" t="s">
        <v>41</v>
      </c>
      <c r="O101" s="118"/>
      <c r="P101" s="200">
        <f t="shared" si="1"/>
        <v>0</v>
      </c>
      <c r="Q101" s="200">
        <v>0</v>
      </c>
      <c r="R101" s="200">
        <f t="shared" si="2"/>
        <v>0</v>
      </c>
      <c r="S101" s="200">
        <v>0</v>
      </c>
      <c r="T101" s="201">
        <f t="shared" si="3"/>
        <v>0</v>
      </c>
      <c r="AR101" s="104" t="s">
        <v>244</v>
      </c>
      <c r="AT101" s="104" t="s">
        <v>165</v>
      </c>
      <c r="AU101" s="104" t="s">
        <v>75</v>
      </c>
      <c r="AY101" s="104" t="s">
        <v>163</v>
      </c>
      <c r="BE101" s="202">
        <f t="shared" si="4"/>
        <v>0</v>
      </c>
      <c r="BF101" s="202">
        <f t="shared" si="5"/>
        <v>0</v>
      </c>
      <c r="BG101" s="202">
        <f t="shared" si="6"/>
        <v>0</v>
      </c>
      <c r="BH101" s="202">
        <f t="shared" si="7"/>
        <v>0</v>
      </c>
      <c r="BI101" s="202">
        <f t="shared" si="8"/>
        <v>0</v>
      </c>
      <c r="BJ101" s="104" t="s">
        <v>75</v>
      </c>
      <c r="BK101" s="202">
        <f t="shared" si="9"/>
        <v>0</v>
      </c>
      <c r="BL101" s="104" t="s">
        <v>244</v>
      </c>
      <c r="BM101" s="104" t="s">
        <v>388</v>
      </c>
    </row>
    <row r="102" spans="2:65" s="116" customFormat="1" ht="16.5" customHeight="1">
      <c r="B102" s="117"/>
      <c r="C102" s="217" t="s">
        <v>276</v>
      </c>
      <c r="D102" s="217" t="s">
        <v>165</v>
      </c>
      <c r="E102" s="218" t="s">
        <v>1594</v>
      </c>
      <c r="F102" s="219" t="s">
        <v>1595</v>
      </c>
      <c r="G102" s="220" t="s">
        <v>638</v>
      </c>
      <c r="H102" s="221">
        <v>1</v>
      </c>
      <c r="I102" s="7"/>
      <c r="J102" s="222">
        <f t="shared" si="0"/>
        <v>0</v>
      </c>
      <c r="K102" s="219" t="s">
        <v>2443</v>
      </c>
      <c r="L102" s="117"/>
      <c r="M102" s="223" t="s">
        <v>5</v>
      </c>
      <c r="N102" s="224" t="s">
        <v>41</v>
      </c>
      <c r="O102" s="118"/>
      <c r="P102" s="200">
        <f t="shared" si="1"/>
        <v>0</v>
      </c>
      <c r="Q102" s="200">
        <v>0</v>
      </c>
      <c r="R102" s="200">
        <f t="shared" si="2"/>
        <v>0</v>
      </c>
      <c r="S102" s="200">
        <v>0</v>
      </c>
      <c r="T102" s="201">
        <f t="shared" si="3"/>
        <v>0</v>
      </c>
      <c r="AR102" s="104" t="s">
        <v>244</v>
      </c>
      <c r="AT102" s="104" t="s">
        <v>165</v>
      </c>
      <c r="AU102" s="104" t="s">
        <v>75</v>
      </c>
      <c r="AY102" s="104" t="s">
        <v>163</v>
      </c>
      <c r="BE102" s="202">
        <f t="shared" si="4"/>
        <v>0</v>
      </c>
      <c r="BF102" s="202">
        <f t="shared" si="5"/>
        <v>0</v>
      </c>
      <c r="BG102" s="202">
        <f t="shared" si="6"/>
        <v>0</v>
      </c>
      <c r="BH102" s="202">
        <f t="shared" si="7"/>
        <v>0</v>
      </c>
      <c r="BI102" s="202">
        <f t="shared" si="8"/>
        <v>0</v>
      </c>
      <c r="BJ102" s="104" t="s">
        <v>75</v>
      </c>
      <c r="BK102" s="202">
        <f t="shared" si="9"/>
        <v>0</v>
      </c>
      <c r="BL102" s="104" t="s">
        <v>244</v>
      </c>
      <c r="BM102" s="104" t="s">
        <v>1596</v>
      </c>
    </row>
    <row r="103" spans="2:65" s="116" customFormat="1" ht="16.5" customHeight="1">
      <c r="B103" s="117"/>
      <c r="C103" s="217" t="s">
        <v>285</v>
      </c>
      <c r="D103" s="217" t="s">
        <v>165</v>
      </c>
      <c r="E103" s="218" t="s">
        <v>1597</v>
      </c>
      <c r="F103" s="219" t="s">
        <v>1598</v>
      </c>
      <c r="G103" s="220" t="s">
        <v>372</v>
      </c>
      <c r="H103" s="221">
        <v>5</v>
      </c>
      <c r="I103" s="7"/>
      <c r="J103" s="222">
        <f t="shared" si="0"/>
        <v>0</v>
      </c>
      <c r="K103" s="219" t="s">
        <v>2443</v>
      </c>
      <c r="L103" s="117"/>
      <c r="M103" s="223" t="s">
        <v>5</v>
      </c>
      <c r="N103" s="224" t="s">
        <v>41</v>
      </c>
      <c r="O103" s="118"/>
      <c r="P103" s="200">
        <f t="shared" si="1"/>
        <v>0</v>
      </c>
      <c r="Q103" s="200">
        <v>0</v>
      </c>
      <c r="R103" s="200">
        <f t="shared" si="2"/>
        <v>0</v>
      </c>
      <c r="S103" s="200">
        <v>0</v>
      </c>
      <c r="T103" s="201">
        <f t="shared" si="3"/>
        <v>0</v>
      </c>
      <c r="AR103" s="104" t="s">
        <v>244</v>
      </c>
      <c r="AT103" s="104" t="s">
        <v>165</v>
      </c>
      <c r="AU103" s="104" t="s">
        <v>75</v>
      </c>
      <c r="AY103" s="104" t="s">
        <v>163</v>
      </c>
      <c r="BE103" s="202">
        <f t="shared" si="4"/>
        <v>0</v>
      </c>
      <c r="BF103" s="202">
        <f t="shared" si="5"/>
        <v>0</v>
      </c>
      <c r="BG103" s="202">
        <f t="shared" si="6"/>
        <v>0</v>
      </c>
      <c r="BH103" s="202">
        <f t="shared" si="7"/>
        <v>0</v>
      </c>
      <c r="BI103" s="202">
        <f t="shared" si="8"/>
        <v>0</v>
      </c>
      <c r="BJ103" s="104" t="s">
        <v>75</v>
      </c>
      <c r="BK103" s="202">
        <f t="shared" si="9"/>
        <v>0</v>
      </c>
      <c r="BL103" s="104" t="s">
        <v>244</v>
      </c>
      <c r="BM103" s="104" t="s">
        <v>397</v>
      </c>
    </row>
    <row r="104" spans="2:65" s="116" customFormat="1" ht="16.5" customHeight="1">
      <c r="B104" s="117"/>
      <c r="C104" s="217" t="s">
        <v>291</v>
      </c>
      <c r="D104" s="217" t="s">
        <v>165</v>
      </c>
      <c r="E104" s="218" t="s">
        <v>1599</v>
      </c>
      <c r="F104" s="219" t="s">
        <v>1600</v>
      </c>
      <c r="G104" s="220" t="s">
        <v>227</v>
      </c>
      <c r="H104" s="221">
        <v>0.57799999999999996</v>
      </c>
      <c r="I104" s="7"/>
      <c r="J104" s="222">
        <f t="shared" si="0"/>
        <v>0</v>
      </c>
      <c r="K104" s="219" t="s">
        <v>2443</v>
      </c>
      <c r="L104" s="117"/>
      <c r="M104" s="223" t="s">
        <v>5</v>
      </c>
      <c r="N104" s="224" t="s">
        <v>41</v>
      </c>
      <c r="O104" s="118"/>
      <c r="P104" s="200">
        <f t="shared" si="1"/>
        <v>0</v>
      </c>
      <c r="Q104" s="200">
        <v>0</v>
      </c>
      <c r="R104" s="200">
        <f t="shared" si="2"/>
        <v>0</v>
      </c>
      <c r="S104" s="200">
        <v>0</v>
      </c>
      <c r="T104" s="201">
        <f t="shared" si="3"/>
        <v>0</v>
      </c>
      <c r="AR104" s="104" t="s">
        <v>244</v>
      </c>
      <c r="AT104" s="104" t="s">
        <v>165</v>
      </c>
      <c r="AU104" s="104" t="s">
        <v>75</v>
      </c>
      <c r="AY104" s="104" t="s">
        <v>163</v>
      </c>
      <c r="BE104" s="202">
        <f t="shared" si="4"/>
        <v>0</v>
      </c>
      <c r="BF104" s="202">
        <f t="shared" si="5"/>
        <v>0</v>
      </c>
      <c r="BG104" s="202">
        <f t="shared" si="6"/>
        <v>0</v>
      </c>
      <c r="BH104" s="202">
        <f t="shared" si="7"/>
        <v>0</v>
      </c>
      <c r="BI104" s="202">
        <f t="shared" si="8"/>
        <v>0</v>
      </c>
      <c r="BJ104" s="104" t="s">
        <v>75</v>
      </c>
      <c r="BK104" s="202">
        <f t="shared" si="9"/>
        <v>0</v>
      </c>
      <c r="BL104" s="104" t="s">
        <v>244</v>
      </c>
      <c r="BM104" s="104" t="s">
        <v>408</v>
      </c>
    </row>
    <row r="105" spans="2:65" s="205" customFormat="1" ht="37.35" customHeight="1">
      <c r="B105" s="204"/>
      <c r="D105" s="206" t="s">
        <v>69</v>
      </c>
      <c r="E105" s="207" t="s">
        <v>1601</v>
      </c>
      <c r="F105" s="207" t="s">
        <v>1602</v>
      </c>
      <c r="J105" s="208">
        <f>BK105</f>
        <v>0</v>
      </c>
      <c r="L105" s="204"/>
      <c r="M105" s="209"/>
      <c r="N105" s="210"/>
      <c r="O105" s="210"/>
      <c r="P105" s="211">
        <f>SUM(P106:P133)</f>
        <v>0</v>
      </c>
      <c r="Q105" s="210"/>
      <c r="R105" s="211">
        <f>SUM(R106:R133)</f>
        <v>0</v>
      </c>
      <c r="S105" s="210"/>
      <c r="T105" s="212">
        <f>SUM(T106:T133)</f>
        <v>0</v>
      </c>
      <c r="AR105" s="206" t="s">
        <v>79</v>
      </c>
      <c r="AT105" s="213" t="s">
        <v>69</v>
      </c>
      <c r="AU105" s="213" t="s">
        <v>70</v>
      </c>
      <c r="AY105" s="206" t="s">
        <v>163</v>
      </c>
      <c r="BK105" s="214">
        <f>SUM(BK106:BK133)</f>
        <v>0</v>
      </c>
    </row>
    <row r="106" spans="2:65" s="116" customFormat="1" ht="16.5" customHeight="1">
      <c r="B106" s="117"/>
      <c r="C106" s="217" t="s">
        <v>298</v>
      </c>
      <c r="D106" s="217" t="s">
        <v>165</v>
      </c>
      <c r="E106" s="218" t="s">
        <v>1603</v>
      </c>
      <c r="F106" s="219" t="s">
        <v>1604</v>
      </c>
      <c r="G106" s="220" t="s">
        <v>372</v>
      </c>
      <c r="H106" s="221">
        <v>1</v>
      </c>
      <c r="I106" s="7"/>
      <c r="J106" s="222">
        <f t="shared" ref="J106:J133" si="10">ROUND(I106*H106,2)</f>
        <v>0</v>
      </c>
      <c r="K106" s="219" t="s">
        <v>2443</v>
      </c>
      <c r="L106" s="117"/>
      <c r="M106" s="223" t="s">
        <v>5</v>
      </c>
      <c r="N106" s="224" t="s">
        <v>41</v>
      </c>
      <c r="O106" s="118"/>
      <c r="P106" s="200">
        <f t="shared" ref="P106:P133" si="11">O106*H106</f>
        <v>0</v>
      </c>
      <c r="Q106" s="200">
        <v>0</v>
      </c>
      <c r="R106" s="200">
        <f t="shared" ref="R106:R133" si="12">Q106*H106</f>
        <v>0</v>
      </c>
      <c r="S106" s="200">
        <v>0</v>
      </c>
      <c r="T106" s="201">
        <f t="shared" ref="T106:T133" si="13">S106*H106</f>
        <v>0</v>
      </c>
      <c r="AR106" s="104" t="s">
        <v>244</v>
      </c>
      <c r="AT106" s="104" t="s">
        <v>165</v>
      </c>
      <c r="AU106" s="104" t="s">
        <v>75</v>
      </c>
      <c r="AY106" s="104" t="s">
        <v>163</v>
      </c>
      <c r="BE106" s="202">
        <f t="shared" ref="BE106:BE133" si="14">IF(N106="základní",J106,0)</f>
        <v>0</v>
      </c>
      <c r="BF106" s="202">
        <f t="shared" ref="BF106:BF133" si="15">IF(N106="snížená",J106,0)</f>
        <v>0</v>
      </c>
      <c r="BG106" s="202">
        <f t="shared" ref="BG106:BG133" si="16">IF(N106="zákl. přenesená",J106,0)</f>
        <v>0</v>
      </c>
      <c r="BH106" s="202">
        <f t="shared" ref="BH106:BH133" si="17">IF(N106="sníž. přenesená",J106,0)</f>
        <v>0</v>
      </c>
      <c r="BI106" s="202">
        <f t="shared" ref="BI106:BI133" si="18">IF(N106="nulová",J106,0)</f>
        <v>0</v>
      </c>
      <c r="BJ106" s="104" t="s">
        <v>75</v>
      </c>
      <c r="BK106" s="202">
        <f t="shared" ref="BK106:BK133" si="19">ROUND(I106*H106,2)</f>
        <v>0</v>
      </c>
      <c r="BL106" s="104" t="s">
        <v>244</v>
      </c>
      <c r="BM106" s="104" t="s">
        <v>419</v>
      </c>
    </row>
    <row r="107" spans="2:65" s="116" customFormat="1" ht="16.5" customHeight="1">
      <c r="B107" s="117"/>
      <c r="C107" s="217" t="s">
        <v>302</v>
      </c>
      <c r="D107" s="217" t="s">
        <v>165</v>
      </c>
      <c r="E107" s="218" t="s">
        <v>1605</v>
      </c>
      <c r="F107" s="219" t="s">
        <v>1606</v>
      </c>
      <c r="G107" s="220" t="s">
        <v>372</v>
      </c>
      <c r="H107" s="221">
        <v>10</v>
      </c>
      <c r="I107" s="7"/>
      <c r="J107" s="222">
        <f t="shared" si="10"/>
        <v>0</v>
      </c>
      <c r="K107" s="219" t="s">
        <v>2443</v>
      </c>
      <c r="L107" s="117"/>
      <c r="M107" s="223" t="s">
        <v>5</v>
      </c>
      <c r="N107" s="224" t="s">
        <v>41</v>
      </c>
      <c r="O107" s="118"/>
      <c r="P107" s="200">
        <f t="shared" si="11"/>
        <v>0</v>
      </c>
      <c r="Q107" s="200">
        <v>0</v>
      </c>
      <c r="R107" s="200">
        <f t="shared" si="12"/>
        <v>0</v>
      </c>
      <c r="S107" s="200">
        <v>0</v>
      </c>
      <c r="T107" s="201">
        <f t="shared" si="13"/>
        <v>0</v>
      </c>
      <c r="AR107" s="104" t="s">
        <v>244</v>
      </c>
      <c r="AT107" s="104" t="s">
        <v>165</v>
      </c>
      <c r="AU107" s="104" t="s">
        <v>75</v>
      </c>
      <c r="AY107" s="104" t="s">
        <v>163</v>
      </c>
      <c r="BE107" s="202">
        <f t="shared" si="14"/>
        <v>0</v>
      </c>
      <c r="BF107" s="202">
        <f t="shared" si="15"/>
        <v>0</v>
      </c>
      <c r="BG107" s="202">
        <f t="shared" si="16"/>
        <v>0</v>
      </c>
      <c r="BH107" s="202">
        <f t="shared" si="17"/>
        <v>0</v>
      </c>
      <c r="BI107" s="202">
        <f t="shared" si="18"/>
        <v>0</v>
      </c>
      <c r="BJ107" s="104" t="s">
        <v>75</v>
      </c>
      <c r="BK107" s="202">
        <f t="shared" si="19"/>
        <v>0</v>
      </c>
      <c r="BL107" s="104" t="s">
        <v>244</v>
      </c>
      <c r="BM107" s="104" t="s">
        <v>428</v>
      </c>
    </row>
    <row r="108" spans="2:65" s="116" customFormat="1" ht="16.5" customHeight="1">
      <c r="B108" s="117"/>
      <c r="C108" s="217" t="s">
        <v>306</v>
      </c>
      <c r="D108" s="217" t="s">
        <v>165</v>
      </c>
      <c r="E108" s="218" t="s">
        <v>1607</v>
      </c>
      <c r="F108" s="219" t="s">
        <v>1608</v>
      </c>
      <c r="G108" s="220" t="s">
        <v>372</v>
      </c>
      <c r="H108" s="221">
        <v>1</v>
      </c>
      <c r="I108" s="7"/>
      <c r="J108" s="222">
        <f t="shared" si="10"/>
        <v>0</v>
      </c>
      <c r="K108" s="219" t="s">
        <v>2443</v>
      </c>
      <c r="L108" s="117"/>
      <c r="M108" s="223" t="s">
        <v>5</v>
      </c>
      <c r="N108" s="224" t="s">
        <v>41</v>
      </c>
      <c r="O108" s="118"/>
      <c r="P108" s="200">
        <f t="shared" si="11"/>
        <v>0</v>
      </c>
      <c r="Q108" s="200">
        <v>0</v>
      </c>
      <c r="R108" s="200">
        <f t="shared" si="12"/>
        <v>0</v>
      </c>
      <c r="S108" s="200">
        <v>0</v>
      </c>
      <c r="T108" s="201">
        <f t="shared" si="13"/>
        <v>0</v>
      </c>
      <c r="AR108" s="104" t="s">
        <v>244</v>
      </c>
      <c r="AT108" s="104" t="s">
        <v>165</v>
      </c>
      <c r="AU108" s="104" t="s">
        <v>75</v>
      </c>
      <c r="AY108" s="104" t="s">
        <v>163</v>
      </c>
      <c r="BE108" s="202">
        <f t="shared" si="14"/>
        <v>0</v>
      </c>
      <c r="BF108" s="202">
        <f t="shared" si="15"/>
        <v>0</v>
      </c>
      <c r="BG108" s="202">
        <f t="shared" si="16"/>
        <v>0</v>
      </c>
      <c r="BH108" s="202">
        <f t="shared" si="17"/>
        <v>0</v>
      </c>
      <c r="BI108" s="202">
        <f t="shared" si="18"/>
        <v>0</v>
      </c>
      <c r="BJ108" s="104" t="s">
        <v>75</v>
      </c>
      <c r="BK108" s="202">
        <f t="shared" si="19"/>
        <v>0</v>
      </c>
      <c r="BL108" s="104" t="s">
        <v>244</v>
      </c>
      <c r="BM108" s="104" t="s">
        <v>445</v>
      </c>
    </row>
    <row r="109" spans="2:65" s="116" customFormat="1" ht="16.5" customHeight="1">
      <c r="B109" s="117"/>
      <c r="C109" s="217" t="s">
        <v>312</v>
      </c>
      <c r="D109" s="217" t="s">
        <v>165</v>
      </c>
      <c r="E109" s="218" t="s">
        <v>1609</v>
      </c>
      <c r="F109" s="219" t="s">
        <v>1610</v>
      </c>
      <c r="G109" s="220" t="s">
        <v>372</v>
      </c>
      <c r="H109" s="221">
        <v>110</v>
      </c>
      <c r="I109" s="7"/>
      <c r="J109" s="222">
        <f t="shared" si="10"/>
        <v>0</v>
      </c>
      <c r="K109" s="219" t="s">
        <v>2443</v>
      </c>
      <c r="L109" s="117"/>
      <c r="M109" s="223" t="s">
        <v>5</v>
      </c>
      <c r="N109" s="224" t="s">
        <v>41</v>
      </c>
      <c r="O109" s="118"/>
      <c r="P109" s="200">
        <f t="shared" si="11"/>
        <v>0</v>
      </c>
      <c r="Q109" s="200">
        <v>0</v>
      </c>
      <c r="R109" s="200">
        <f t="shared" si="12"/>
        <v>0</v>
      </c>
      <c r="S109" s="200">
        <v>0</v>
      </c>
      <c r="T109" s="201">
        <f t="shared" si="13"/>
        <v>0</v>
      </c>
      <c r="AR109" s="104" t="s">
        <v>244</v>
      </c>
      <c r="AT109" s="104" t="s">
        <v>165</v>
      </c>
      <c r="AU109" s="104" t="s">
        <v>75</v>
      </c>
      <c r="AY109" s="104" t="s">
        <v>163</v>
      </c>
      <c r="BE109" s="202">
        <f t="shared" si="14"/>
        <v>0</v>
      </c>
      <c r="BF109" s="202">
        <f t="shared" si="15"/>
        <v>0</v>
      </c>
      <c r="BG109" s="202">
        <f t="shared" si="16"/>
        <v>0</v>
      </c>
      <c r="BH109" s="202">
        <f t="shared" si="17"/>
        <v>0</v>
      </c>
      <c r="BI109" s="202">
        <f t="shared" si="18"/>
        <v>0</v>
      </c>
      <c r="BJ109" s="104" t="s">
        <v>75</v>
      </c>
      <c r="BK109" s="202">
        <f t="shared" si="19"/>
        <v>0</v>
      </c>
      <c r="BL109" s="104" t="s">
        <v>244</v>
      </c>
      <c r="BM109" s="104" t="s">
        <v>476</v>
      </c>
    </row>
    <row r="110" spans="2:65" s="116" customFormat="1" ht="16.5" customHeight="1">
      <c r="B110" s="117"/>
      <c r="C110" s="217" t="s">
        <v>316</v>
      </c>
      <c r="D110" s="217" t="s">
        <v>165</v>
      </c>
      <c r="E110" s="218" t="s">
        <v>1611</v>
      </c>
      <c r="F110" s="219" t="s">
        <v>1612</v>
      </c>
      <c r="G110" s="220" t="s">
        <v>372</v>
      </c>
      <c r="H110" s="221">
        <v>90</v>
      </c>
      <c r="I110" s="7"/>
      <c r="J110" s="222">
        <f t="shared" si="10"/>
        <v>0</v>
      </c>
      <c r="K110" s="219" t="s">
        <v>2443</v>
      </c>
      <c r="L110" s="117"/>
      <c r="M110" s="223" t="s">
        <v>5</v>
      </c>
      <c r="N110" s="224" t="s">
        <v>41</v>
      </c>
      <c r="O110" s="118"/>
      <c r="P110" s="200">
        <f t="shared" si="11"/>
        <v>0</v>
      </c>
      <c r="Q110" s="200">
        <v>0</v>
      </c>
      <c r="R110" s="200">
        <f t="shared" si="12"/>
        <v>0</v>
      </c>
      <c r="S110" s="200">
        <v>0</v>
      </c>
      <c r="T110" s="201">
        <f t="shared" si="13"/>
        <v>0</v>
      </c>
      <c r="AR110" s="104" t="s">
        <v>244</v>
      </c>
      <c r="AT110" s="104" t="s">
        <v>165</v>
      </c>
      <c r="AU110" s="104" t="s">
        <v>75</v>
      </c>
      <c r="AY110" s="104" t="s">
        <v>163</v>
      </c>
      <c r="BE110" s="202">
        <f t="shared" si="14"/>
        <v>0</v>
      </c>
      <c r="BF110" s="202">
        <f t="shared" si="15"/>
        <v>0</v>
      </c>
      <c r="BG110" s="202">
        <f t="shared" si="16"/>
        <v>0</v>
      </c>
      <c r="BH110" s="202">
        <f t="shared" si="17"/>
        <v>0</v>
      </c>
      <c r="BI110" s="202">
        <f t="shared" si="18"/>
        <v>0</v>
      </c>
      <c r="BJ110" s="104" t="s">
        <v>75</v>
      </c>
      <c r="BK110" s="202">
        <f t="shared" si="19"/>
        <v>0</v>
      </c>
      <c r="BL110" s="104" t="s">
        <v>244</v>
      </c>
      <c r="BM110" s="104" t="s">
        <v>488</v>
      </c>
    </row>
    <row r="111" spans="2:65" s="116" customFormat="1" ht="16.5" customHeight="1">
      <c r="B111" s="117"/>
      <c r="C111" s="217" t="s">
        <v>320</v>
      </c>
      <c r="D111" s="217" t="s">
        <v>165</v>
      </c>
      <c r="E111" s="218" t="s">
        <v>1613</v>
      </c>
      <c r="F111" s="219" t="s">
        <v>1614</v>
      </c>
      <c r="G111" s="220" t="s">
        <v>372</v>
      </c>
      <c r="H111" s="221">
        <v>60</v>
      </c>
      <c r="I111" s="7"/>
      <c r="J111" s="222">
        <f t="shared" si="10"/>
        <v>0</v>
      </c>
      <c r="K111" s="219" t="s">
        <v>2443</v>
      </c>
      <c r="L111" s="117"/>
      <c r="M111" s="223" t="s">
        <v>5</v>
      </c>
      <c r="N111" s="224" t="s">
        <v>41</v>
      </c>
      <c r="O111" s="118"/>
      <c r="P111" s="200">
        <f t="shared" si="11"/>
        <v>0</v>
      </c>
      <c r="Q111" s="200">
        <v>0</v>
      </c>
      <c r="R111" s="200">
        <f t="shared" si="12"/>
        <v>0</v>
      </c>
      <c r="S111" s="200">
        <v>0</v>
      </c>
      <c r="T111" s="201">
        <f t="shared" si="13"/>
        <v>0</v>
      </c>
      <c r="AR111" s="104" t="s">
        <v>244</v>
      </c>
      <c r="AT111" s="104" t="s">
        <v>165</v>
      </c>
      <c r="AU111" s="104" t="s">
        <v>75</v>
      </c>
      <c r="AY111" s="104" t="s">
        <v>163</v>
      </c>
      <c r="BE111" s="202">
        <f t="shared" si="14"/>
        <v>0</v>
      </c>
      <c r="BF111" s="202">
        <f t="shared" si="15"/>
        <v>0</v>
      </c>
      <c r="BG111" s="202">
        <f t="shared" si="16"/>
        <v>0</v>
      </c>
      <c r="BH111" s="202">
        <f t="shared" si="17"/>
        <v>0</v>
      </c>
      <c r="BI111" s="202">
        <f t="shared" si="18"/>
        <v>0</v>
      </c>
      <c r="BJ111" s="104" t="s">
        <v>75</v>
      </c>
      <c r="BK111" s="202">
        <f t="shared" si="19"/>
        <v>0</v>
      </c>
      <c r="BL111" s="104" t="s">
        <v>244</v>
      </c>
      <c r="BM111" s="104" t="s">
        <v>499</v>
      </c>
    </row>
    <row r="112" spans="2:65" s="116" customFormat="1" ht="16.5" customHeight="1">
      <c r="B112" s="117"/>
      <c r="C112" s="217" t="s">
        <v>324</v>
      </c>
      <c r="D112" s="217" t="s">
        <v>165</v>
      </c>
      <c r="E112" s="218" t="s">
        <v>1615</v>
      </c>
      <c r="F112" s="219" t="s">
        <v>1616</v>
      </c>
      <c r="G112" s="220" t="s">
        <v>372</v>
      </c>
      <c r="H112" s="221">
        <v>15</v>
      </c>
      <c r="I112" s="7"/>
      <c r="J112" s="222">
        <f t="shared" si="10"/>
        <v>0</v>
      </c>
      <c r="K112" s="219" t="s">
        <v>2443</v>
      </c>
      <c r="L112" s="117"/>
      <c r="M112" s="223" t="s">
        <v>5</v>
      </c>
      <c r="N112" s="224" t="s">
        <v>41</v>
      </c>
      <c r="O112" s="118"/>
      <c r="P112" s="200">
        <f t="shared" si="11"/>
        <v>0</v>
      </c>
      <c r="Q112" s="200">
        <v>0</v>
      </c>
      <c r="R112" s="200">
        <f t="shared" si="12"/>
        <v>0</v>
      </c>
      <c r="S112" s="200">
        <v>0</v>
      </c>
      <c r="T112" s="201">
        <f t="shared" si="13"/>
        <v>0</v>
      </c>
      <c r="AR112" s="104" t="s">
        <v>244</v>
      </c>
      <c r="AT112" s="104" t="s">
        <v>165</v>
      </c>
      <c r="AU112" s="104" t="s">
        <v>75</v>
      </c>
      <c r="AY112" s="104" t="s">
        <v>163</v>
      </c>
      <c r="BE112" s="202">
        <f t="shared" si="14"/>
        <v>0</v>
      </c>
      <c r="BF112" s="202">
        <f t="shared" si="15"/>
        <v>0</v>
      </c>
      <c r="BG112" s="202">
        <f t="shared" si="16"/>
        <v>0</v>
      </c>
      <c r="BH112" s="202">
        <f t="shared" si="17"/>
        <v>0</v>
      </c>
      <c r="BI112" s="202">
        <f t="shared" si="18"/>
        <v>0</v>
      </c>
      <c r="BJ112" s="104" t="s">
        <v>75</v>
      </c>
      <c r="BK112" s="202">
        <f t="shared" si="19"/>
        <v>0</v>
      </c>
      <c r="BL112" s="104" t="s">
        <v>244</v>
      </c>
      <c r="BM112" s="104" t="s">
        <v>512</v>
      </c>
    </row>
    <row r="113" spans="2:65" s="116" customFormat="1" ht="16.5" customHeight="1">
      <c r="B113" s="117"/>
      <c r="C113" s="217" t="s">
        <v>329</v>
      </c>
      <c r="D113" s="217" t="s">
        <v>165</v>
      </c>
      <c r="E113" s="218" t="s">
        <v>1617</v>
      </c>
      <c r="F113" s="219" t="s">
        <v>1618</v>
      </c>
      <c r="G113" s="220" t="s">
        <v>372</v>
      </c>
      <c r="H113" s="221">
        <v>35</v>
      </c>
      <c r="I113" s="7"/>
      <c r="J113" s="222">
        <f t="shared" si="10"/>
        <v>0</v>
      </c>
      <c r="K113" s="219" t="s">
        <v>2443</v>
      </c>
      <c r="L113" s="117"/>
      <c r="M113" s="223" t="s">
        <v>5</v>
      </c>
      <c r="N113" s="224" t="s">
        <v>41</v>
      </c>
      <c r="O113" s="118"/>
      <c r="P113" s="200">
        <f t="shared" si="11"/>
        <v>0</v>
      </c>
      <c r="Q113" s="200">
        <v>0</v>
      </c>
      <c r="R113" s="200">
        <f t="shared" si="12"/>
        <v>0</v>
      </c>
      <c r="S113" s="200">
        <v>0</v>
      </c>
      <c r="T113" s="201">
        <f t="shared" si="13"/>
        <v>0</v>
      </c>
      <c r="AR113" s="104" t="s">
        <v>244</v>
      </c>
      <c r="AT113" s="104" t="s">
        <v>165</v>
      </c>
      <c r="AU113" s="104" t="s">
        <v>75</v>
      </c>
      <c r="AY113" s="104" t="s">
        <v>163</v>
      </c>
      <c r="BE113" s="202">
        <f t="shared" si="14"/>
        <v>0</v>
      </c>
      <c r="BF113" s="202">
        <f t="shared" si="15"/>
        <v>0</v>
      </c>
      <c r="BG113" s="202">
        <f t="shared" si="16"/>
        <v>0</v>
      </c>
      <c r="BH113" s="202">
        <f t="shared" si="17"/>
        <v>0</v>
      </c>
      <c r="BI113" s="202">
        <f t="shared" si="18"/>
        <v>0</v>
      </c>
      <c r="BJ113" s="104" t="s">
        <v>75</v>
      </c>
      <c r="BK113" s="202">
        <f t="shared" si="19"/>
        <v>0</v>
      </c>
      <c r="BL113" s="104" t="s">
        <v>244</v>
      </c>
      <c r="BM113" s="104" t="s">
        <v>522</v>
      </c>
    </row>
    <row r="114" spans="2:65" s="116" customFormat="1" ht="16.5" customHeight="1">
      <c r="B114" s="117"/>
      <c r="C114" s="217" t="s">
        <v>334</v>
      </c>
      <c r="D114" s="217" t="s">
        <v>165</v>
      </c>
      <c r="E114" s="218" t="s">
        <v>1619</v>
      </c>
      <c r="F114" s="219" t="s">
        <v>1620</v>
      </c>
      <c r="G114" s="220" t="s">
        <v>372</v>
      </c>
      <c r="H114" s="221">
        <v>110</v>
      </c>
      <c r="I114" s="7"/>
      <c r="J114" s="222">
        <f t="shared" si="10"/>
        <v>0</v>
      </c>
      <c r="K114" s="219" t="s">
        <v>2443</v>
      </c>
      <c r="L114" s="117"/>
      <c r="M114" s="223" t="s">
        <v>5</v>
      </c>
      <c r="N114" s="224" t="s">
        <v>41</v>
      </c>
      <c r="O114" s="118"/>
      <c r="P114" s="200">
        <f t="shared" si="11"/>
        <v>0</v>
      </c>
      <c r="Q114" s="200">
        <v>0</v>
      </c>
      <c r="R114" s="200">
        <f t="shared" si="12"/>
        <v>0</v>
      </c>
      <c r="S114" s="200">
        <v>0</v>
      </c>
      <c r="T114" s="201">
        <f t="shared" si="13"/>
        <v>0</v>
      </c>
      <c r="AR114" s="104" t="s">
        <v>244</v>
      </c>
      <c r="AT114" s="104" t="s">
        <v>165</v>
      </c>
      <c r="AU114" s="104" t="s">
        <v>75</v>
      </c>
      <c r="AY114" s="104" t="s">
        <v>163</v>
      </c>
      <c r="BE114" s="202">
        <f t="shared" si="14"/>
        <v>0</v>
      </c>
      <c r="BF114" s="202">
        <f t="shared" si="15"/>
        <v>0</v>
      </c>
      <c r="BG114" s="202">
        <f t="shared" si="16"/>
        <v>0</v>
      </c>
      <c r="BH114" s="202">
        <f t="shared" si="17"/>
        <v>0</v>
      </c>
      <c r="BI114" s="202">
        <f t="shared" si="18"/>
        <v>0</v>
      </c>
      <c r="BJ114" s="104" t="s">
        <v>75</v>
      </c>
      <c r="BK114" s="202">
        <f t="shared" si="19"/>
        <v>0</v>
      </c>
      <c r="BL114" s="104" t="s">
        <v>244</v>
      </c>
      <c r="BM114" s="104" t="s">
        <v>532</v>
      </c>
    </row>
    <row r="115" spans="2:65" s="116" customFormat="1" ht="16.5" customHeight="1">
      <c r="B115" s="117"/>
      <c r="C115" s="217" t="s">
        <v>339</v>
      </c>
      <c r="D115" s="217" t="s">
        <v>165</v>
      </c>
      <c r="E115" s="218" t="s">
        <v>1621</v>
      </c>
      <c r="F115" s="219" t="s">
        <v>1622</v>
      </c>
      <c r="G115" s="220" t="s">
        <v>372</v>
      </c>
      <c r="H115" s="221">
        <v>91</v>
      </c>
      <c r="I115" s="7"/>
      <c r="J115" s="222">
        <f t="shared" si="10"/>
        <v>0</v>
      </c>
      <c r="K115" s="219" t="s">
        <v>2443</v>
      </c>
      <c r="L115" s="117"/>
      <c r="M115" s="223" t="s">
        <v>5</v>
      </c>
      <c r="N115" s="224" t="s">
        <v>41</v>
      </c>
      <c r="O115" s="118"/>
      <c r="P115" s="200">
        <f t="shared" si="11"/>
        <v>0</v>
      </c>
      <c r="Q115" s="200">
        <v>0</v>
      </c>
      <c r="R115" s="200">
        <f t="shared" si="12"/>
        <v>0</v>
      </c>
      <c r="S115" s="200">
        <v>0</v>
      </c>
      <c r="T115" s="201">
        <f t="shared" si="13"/>
        <v>0</v>
      </c>
      <c r="AR115" s="104" t="s">
        <v>244</v>
      </c>
      <c r="AT115" s="104" t="s">
        <v>165</v>
      </c>
      <c r="AU115" s="104" t="s">
        <v>75</v>
      </c>
      <c r="AY115" s="104" t="s">
        <v>163</v>
      </c>
      <c r="BE115" s="202">
        <f t="shared" si="14"/>
        <v>0</v>
      </c>
      <c r="BF115" s="202">
        <f t="shared" si="15"/>
        <v>0</v>
      </c>
      <c r="BG115" s="202">
        <f t="shared" si="16"/>
        <v>0</v>
      </c>
      <c r="BH115" s="202">
        <f t="shared" si="17"/>
        <v>0</v>
      </c>
      <c r="BI115" s="202">
        <f t="shared" si="18"/>
        <v>0</v>
      </c>
      <c r="BJ115" s="104" t="s">
        <v>75</v>
      </c>
      <c r="BK115" s="202">
        <f t="shared" si="19"/>
        <v>0</v>
      </c>
      <c r="BL115" s="104" t="s">
        <v>244</v>
      </c>
      <c r="BM115" s="104" t="s">
        <v>546</v>
      </c>
    </row>
    <row r="116" spans="2:65" s="116" customFormat="1" ht="16.5" customHeight="1">
      <c r="B116" s="117"/>
      <c r="C116" s="217" t="s">
        <v>345</v>
      </c>
      <c r="D116" s="217" t="s">
        <v>165</v>
      </c>
      <c r="E116" s="218" t="s">
        <v>1623</v>
      </c>
      <c r="F116" s="219" t="s">
        <v>1624</v>
      </c>
      <c r="G116" s="220" t="s">
        <v>372</v>
      </c>
      <c r="H116" s="221">
        <v>85</v>
      </c>
      <c r="I116" s="7"/>
      <c r="J116" s="222">
        <f t="shared" si="10"/>
        <v>0</v>
      </c>
      <c r="K116" s="219" t="s">
        <v>2443</v>
      </c>
      <c r="L116" s="117"/>
      <c r="M116" s="223" t="s">
        <v>5</v>
      </c>
      <c r="N116" s="224" t="s">
        <v>41</v>
      </c>
      <c r="O116" s="118"/>
      <c r="P116" s="200">
        <f t="shared" si="11"/>
        <v>0</v>
      </c>
      <c r="Q116" s="200">
        <v>0</v>
      </c>
      <c r="R116" s="200">
        <f t="shared" si="12"/>
        <v>0</v>
      </c>
      <c r="S116" s="200">
        <v>0</v>
      </c>
      <c r="T116" s="201">
        <f t="shared" si="13"/>
        <v>0</v>
      </c>
      <c r="AR116" s="104" t="s">
        <v>244</v>
      </c>
      <c r="AT116" s="104" t="s">
        <v>165</v>
      </c>
      <c r="AU116" s="104" t="s">
        <v>75</v>
      </c>
      <c r="AY116" s="104" t="s">
        <v>163</v>
      </c>
      <c r="BE116" s="202">
        <f t="shared" si="14"/>
        <v>0</v>
      </c>
      <c r="BF116" s="202">
        <f t="shared" si="15"/>
        <v>0</v>
      </c>
      <c r="BG116" s="202">
        <f t="shared" si="16"/>
        <v>0</v>
      </c>
      <c r="BH116" s="202">
        <f t="shared" si="17"/>
        <v>0</v>
      </c>
      <c r="BI116" s="202">
        <f t="shared" si="18"/>
        <v>0</v>
      </c>
      <c r="BJ116" s="104" t="s">
        <v>75</v>
      </c>
      <c r="BK116" s="202">
        <f t="shared" si="19"/>
        <v>0</v>
      </c>
      <c r="BL116" s="104" t="s">
        <v>244</v>
      </c>
      <c r="BM116" s="104" t="s">
        <v>574</v>
      </c>
    </row>
    <row r="117" spans="2:65" s="116" customFormat="1" ht="16.5" customHeight="1">
      <c r="B117" s="117"/>
      <c r="C117" s="217" t="s">
        <v>350</v>
      </c>
      <c r="D117" s="217" t="s">
        <v>165</v>
      </c>
      <c r="E117" s="218" t="s">
        <v>1625</v>
      </c>
      <c r="F117" s="219" t="s">
        <v>1626</v>
      </c>
      <c r="G117" s="220" t="s">
        <v>372</v>
      </c>
      <c r="H117" s="221">
        <v>36</v>
      </c>
      <c r="I117" s="7"/>
      <c r="J117" s="222">
        <f t="shared" si="10"/>
        <v>0</v>
      </c>
      <c r="K117" s="219" t="s">
        <v>2443</v>
      </c>
      <c r="L117" s="117"/>
      <c r="M117" s="223" t="s">
        <v>5</v>
      </c>
      <c r="N117" s="224" t="s">
        <v>41</v>
      </c>
      <c r="O117" s="118"/>
      <c r="P117" s="200">
        <f t="shared" si="11"/>
        <v>0</v>
      </c>
      <c r="Q117" s="200">
        <v>0</v>
      </c>
      <c r="R117" s="200">
        <f t="shared" si="12"/>
        <v>0</v>
      </c>
      <c r="S117" s="200">
        <v>0</v>
      </c>
      <c r="T117" s="201">
        <f t="shared" si="13"/>
        <v>0</v>
      </c>
      <c r="AR117" s="104" t="s">
        <v>244</v>
      </c>
      <c r="AT117" s="104" t="s">
        <v>165</v>
      </c>
      <c r="AU117" s="104" t="s">
        <v>75</v>
      </c>
      <c r="AY117" s="104" t="s">
        <v>163</v>
      </c>
      <c r="BE117" s="202">
        <f t="shared" si="14"/>
        <v>0</v>
      </c>
      <c r="BF117" s="202">
        <f t="shared" si="15"/>
        <v>0</v>
      </c>
      <c r="BG117" s="202">
        <f t="shared" si="16"/>
        <v>0</v>
      </c>
      <c r="BH117" s="202">
        <f t="shared" si="17"/>
        <v>0</v>
      </c>
      <c r="BI117" s="202">
        <f t="shared" si="18"/>
        <v>0</v>
      </c>
      <c r="BJ117" s="104" t="s">
        <v>75</v>
      </c>
      <c r="BK117" s="202">
        <f t="shared" si="19"/>
        <v>0</v>
      </c>
      <c r="BL117" s="104" t="s">
        <v>244</v>
      </c>
      <c r="BM117" s="104" t="s">
        <v>582</v>
      </c>
    </row>
    <row r="118" spans="2:65" s="116" customFormat="1" ht="16.5" customHeight="1">
      <c r="B118" s="117"/>
      <c r="C118" s="217" t="s">
        <v>356</v>
      </c>
      <c r="D118" s="217" t="s">
        <v>165</v>
      </c>
      <c r="E118" s="218" t="s">
        <v>1627</v>
      </c>
      <c r="F118" s="219" t="s">
        <v>1628</v>
      </c>
      <c r="G118" s="220" t="s">
        <v>288</v>
      </c>
      <c r="H118" s="221">
        <v>38</v>
      </c>
      <c r="I118" s="7"/>
      <c r="J118" s="222">
        <f t="shared" si="10"/>
        <v>0</v>
      </c>
      <c r="K118" s="219" t="s">
        <v>2443</v>
      </c>
      <c r="L118" s="117"/>
      <c r="M118" s="223" t="s">
        <v>5</v>
      </c>
      <c r="N118" s="224" t="s">
        <v>41</v>
      </c>
      <c r="O118" s="118"/>
      <c r="P118" s="200">
        <f t="shared" si="11"/>
        <v>0</v>
      </c>
      <c r="Q118" s="200">
        <v>0</v>
      </c>
      <c r="R118" s="200">
        <f t="shared" si="12"/>
        <v>0</v>
      </c>
      <c r="S118" s="200">
        <v>0</v>
      </c>
      <c r="T118" s="201">
        <f t="shared" si="13"/>
        <v>0</v>
      </c>
      <c r="AR118" s="104" t="s">
        <v>244</v>
      </c>
      <c r="AT118" s="104" t="s">
        <v>165</v>
      </c>
      <c r="AU118" s="104" t="s">
        <v>75</v>
      </c>
      <c r="AY118" s="104" t="s">
        <v>163</v>
      </c>
      <c r="BE118" s="202">
        <f t="shared" si="14"/>
        <v>0</v>
      </c>
      <c r="BF118" s="202">
        <f t="shared" si="15"/>
        <v>0</v>
      </c>
      <c r="BG118" s="202">
        <f t="shared" si="16"/>
        <v>0</v>
      </c>
      <c r="BH118" s="202">
        <f t="shared" si="17"/>
        <v>0</v>
      </c>
      <c r="BI118" s="202">
        <f t="shared" si="18"/>
        <v>0</v>
      </c>
      <c r="BJ118" s="104" t="s">
        <v>75</v>
      </c>
      <c r="BK118" s="202">
        <f t="shared" si="19"/>
        <v>0</v>
      </c>
      <c r="BL118" s="104" t="s">
        <v>244</v>
      </c>
      <c r="BM118" s="104" t="s">
        <v>590</v>
      </c>
    </row>
    <row r="119" spans="2:65" s="116" customFormat="1" ht="16.5" customHeight="1">
      <c r="B119" s="117"/>
      <c r="C119" s="217" t="s">
        <v>363</v>
      </c>
      <c r="D119" s="217" t="s">
        <v>165</v>
      </c>
      <c r="E119" s="218" t="s">
        <v>1629</v>
      </c>
      <c r="F119" s="219" t="s">
        <v>1630</v>
      </c>
      <c r="G119" s="220" t="s">
        <v>288</v>
      </c>
      <c r="H119" s="221">
        <v>1</v>
      </c>
      <c r="I119" s="7"/>
      <c r="J119" s="222">
        <f t="shared" si="10"/>
        <v>0</v>
      </c>
      <c r="K119" s="219" t="s">
        <v>2443</v>
      </c>
      <c r="L119" s="117"/>
      <c r="M119" s="223" t="s">
        <v>5</v>
      </c>
      <c r="N119" s="224" t="s">
        <v>41</v>
      </c>
      <c r="O119" s="118"/>
      <c r="P119" s="200">
        <f t="shared" si="11"/>
        <v>0</v>
      </c>
      <c r="Q119" s="200">
        <v>0</v>
      </c>
      <c r="R119" s="200">
        <f t="shared" si="12"/>
        <v>0</v>
      </c>
      <c r="S119" s="200">
        <v>0</v>
      </c>
      <c r="T119" s="201">
        <f t="shared" si="13"/>
        <v>0</v>
      </c>
      <c r="AR119" s="104" t="s">
        <v>244</v>
      </c>
      <c r="AT119" s="104" t="s">
        <v>165</v>
      </c>
      <c r="AU119" s="104" t="s">
        <v>75</v>
      </c>
      <c r="AY119" s="104" t="s">
        <v>163</v>
      </c>
      <c r="BE119" s="202">
        <f t="shared" si="14"/>
        <v>0</v>
      </c>
      <c r="BF119" s="202">
        <f t="shared" si="15"/>
        <v>0</v>
      </c>
      <c r="BG119" s="202">
        <f t="shared" si="16"/>
        <v>0</v>
      </c>
      <c r="BH119" s="202">
        <f t="shared" si="17"/>
        <v>0</v>
      </c>
      <c r="BI119" s="202">
        <f t="shared" si="18"/>
        <v>0</v>
      </c>
      <c r="BJ119" s="104" t="s">
        <v>75</v>
      </c>
      <c r="BK119" s="202">
        <f t="shared" si="19"/>
        <v>0</v>
      </c>
      <c r="BL119" s="104" t="s">
        <v>244</v>
      </c>
      <c r="BM119" s="104" t="s">
        <v>603</v>
      </c>
    </row>
    <row r="120" spans="2:65" s="116" customFormat="1" ht="16.5" customHeight="1">
      <c r="B120" s="117"/>
      <c r="C120" s="217" t="s">
        <v>369</v>
      </c>
      <c r="D120" s="217" t="s">
        <v>165</v>
      </c>
      <c r="E120" s="218" t="s">
        <v>1631</v>
      </c>
      <c r="F120" s="219" t="s">
        <v>1632</v>
      </c>
      <c r="G120" s="220" t="s">
        <v>288</v>
      </c>
      <c r="H120" s="221">
        <v>10</v>
      </c>
      <c r="I120" s="7"/>
      <c r="J120" s="222">
        <f t="shared" si="10"/>
        <v>0</v>
      </c>
      <c r="K120" s="219" t="s">
        <v>2443</v>
      </c>
      <c r="L120" s="117"/>
      <c r="M120" s="223" t="s">
        <v>5</v>
      </c>
      <c r="N120" s="224" t="s">
        <v>41</v>
      </c>
      <c r="O120" s="118"/>
      <c r="P120" s="200">
        <f t="shared" si="11"/>
        <v>0</v>
      </c>
      <c r="Q120" s="200">
        <v>0</v>
      </c>
      <c r="R120" s="200">
        <f t="shared" si="12"/>
        <v>0</v>
      </c>
      <c r="S120" s="200">
        <v>0</v>
      </c>
      <c r="T120" s="201">
        <f t="shared" si="13"/>
        <v>0</v>
      </c>
      <c r="AR120" s="104" t="s">
        <v>244</v>
      </c>
      <c r="AT120" s="104" t="s">
        <v>165</v>
      </c>
      <c r="AU120" s="104" t="s">
        <v>75</v>
      </c>
      <c r="AY120" s="104" t="s">
        <v>163</v>
      </c>
      <c r="BE120" s="202">
        <f t="shared" si="14"/>
        <v>0</v>
      </c>
      <c r="BF120" s="202">
        <f t="shared" si="15"/>
        <v>0</v>
      </c>
      <c r="BG120" s="202">
        <f t="shared" si="16"/>
        <v>0</v>
      </c>
      <c r="BH120" s="202">
        <f t="shared" si="17"/>
        <v>0</v>
      </c>
      <c r="BI120" s="202">
        <f t="shared" si="18"/>
        <v>0</v>
      </c>
      <c r="BJ120" s="104" t="s">
        <v>75</v>
      </c>
      <c r="BK120" s="202">
        <f t="shared" si="19"/>
        <v>0</v>
      </c>
      <c r="BL120" s="104" t="s">
        <v>244</v>
      </c>
      <c r="BM120" s="104" t="s">
        <v>611</v>
      </c>
    </row>
    <row r="121" spans="2:65" s="116" customFormat="1" ht="16.5" customHeight="1">
      <c r="B121" s="117"/>
      <c r="C121" s="217" t="s">
        <v>375</v>
      </c>
      <c r="D121" s="217" t="s">
        <v>165</v>
      </c>
      <c r="E121" s="218" t="s">
        <v>1633</v>
      </c>
      <c r="F121" s="219" t="s">
        <v>1634</v>
      </c>
      <c r="G121" s="220" t="s">
        <v>288</v>
      </c>
      <c r="H121" s="221">
        <v>12</v>
      </c>
      <c r="I121" s="7"/>
      <c r="J121" s="222">
        <f t="shared" si="10"/>
        <v>0</v>
      </c>
      <c r="K121" s="219" t="s">
        <v>2443</v>
      </c>
      <c r="L121" s="117"/>
      <c r="M121" s="223" t="s">
        <v>5</v>
      </c>
      <c r="N121" s="224" t="s">
        <v>41</v>
      </c>
      <c r="O121" s="118"/>
      <c r="P121" s="200">
        <f t="shared" si="11"/>
        <v>0</v>
      </c>
      <c r="Q121" s="200">
        <v>0</v>
      </c>
      <c r="R121" s="200">
        <f t="shared" si="12"/>
        <v>0</v>
      </c>
      <c r="S121" s="200">
        <v>0</v>
      </c>
      <c r="T121" s="201">
        <f t="shared" si="13"/>
        <v>0</v>
      </c>
      <c r="AR121" s="104" t="s">
        <v>244</v>
      </c>
      <c r="AT121" s="104" t="s">
        <v>165</v>
      </c>
      <c r="AU121" s="104" t="s">
        <v>75</v>
      </c>
      <c r="AY121" s="104" t="s">
        <v>163</v>
      </c>
      <c r="BE121" s="202">
        <f t="shared" si="14"/>
        <v>0</v>
      </c>
      <c r="BF121" s="202">
        <f t="shared" si="15"/>
        <v>0</v>
      </c>
      <c r="BG121" s="202">
        <f t="shared" si="16"/>
        <v>0</v>
      </c>
      <c r="BH121" s="202">
        <f t="shared" si="17"/>
        <v>0</v>
      </c>
      <c r="BI121" s="202">
        <f t="shared" si="18"/>
        <v>0</v>
      </c>
      <c r="BJ121" s="104" t="s">
        <v>75</v>
      </c>
      <c r="BK121" s="202">
        <f t="shared" si="19"/>
        <v>0</v>
      </c>
      <c r="BL121" s="104" t="s">
        <v>244</v>
      </c>
      <c r="BM121" s="104" t="s">
        <v>623</v>
      </c>
    </row>
    <row r="122" spans="2:65" s="116" customFormat="1" ht="16.5" customHeight="1">
      <c r="B122" s="117"/>
      <c r="C122" s="217" t="s">
        <v>382</v>
      </c>
      <c r="D122" s="217" t="s">
        <v>165</v>
      </c>
      <c r="E122" s="218" t="s">
        <v>1635</v>
      </c>
      <c r="F122" s="219" t="s">
        <v>1636</v>
      </c>
      <c r="G122" s="220" t="s">
        <v>288</v>
      </c>
      <c r="H122" s="221">
        <v>2</v>
      </c>
      <c r="I122" s="7"/>
      <c r="J122" s="222">
        <f t="shared" si="10"/>
        <v>0</v>
      </c>
      <c r="K122" s="219" t="s">
        <v>2443</v>
      </c>
      <c r="L122" s="117"/>
      <c r="M122" s="223" t="s">
        <v>5</v>
      </c>
      <c r="N122" s="224" t="s">
        <v>41</v>
      </c>
      <c r="O122" s="118"/>
      <c r="P122" s="200">
        <f t="shared" si="11"/>
        <v>0</v>
      </c>
      <c r="Q122" s="200">
        <v>0</v>
      </c>
      <c r="R122" s="200">
        <f t="shared" si="12"/>
        <v>0</v>
      </c>
      <c r="S122" s="200">
        <v>0</v>
      </c>
      <c r="T122" s="201">
        <f t="shared" si="13"/>
        <v>0</v>
      </c>
      <c r="AR122" s="104" t="s">
        <v>244</v>
      </c>
      <c r="AT122" s="104" t="s">
        <v>165</v>
      </c>
      <c r="AU122" s="104" t="s">
        <v>75</v>
      </c>
      <c r="AY122" s="104" t="s">
        <v>163</v>
      </c>
      <c r="BE122" s="202">
        <f t="shared" si="14"/>
        <v>0</v>
      </c>
      <c r="BF122" s="202">
        <f t="shared" si="15"/>
        <v>0</v>
      </c>
      <c r="BG122" s="202">
        <f t="shared" si="16"/>
        <v>0</v>
      </c>
      <c r="BH122" s="202">
        <f t="shared" si="17"/>
        <v>0</v>
      </c>
      <c r="BI122" s="202">
        <f t="shared" si="18"/>
        <v>0</v>
      </c>
      <c r="BJ122" s="104" t="s">
        <v>75</v>
      </c>
      <c r="BK122" s="202">
        <f t="shared" si="19"/>
        <v>0</v>
      </c>
      <c r="BL122" s="104" t="s">
        <v>244</v>
      </c>
      <c r="BM122" s="104" t="s">
        <v>635</v>
      </c>
    </row>
    <row r="123" spans="2:65" s="116" customFormat="1" ht="16.5" customHeight="1">
      <c r="B123" s="117"/>
      <c r="C123" s="217" t="s">
        <v>388</v>
      </c>
      <c r="D123" s="217" t="s">
        <v>165</v>
      </c>
      <c r="E123" s="218" t="s">
        <v>1637</v>
      </c>
      <c r="F123" s="219" t="s">
        <v>1638</v>
      </c>
      <c r="G123" s="220" t="s">
        <v>288</v>
      </c>
      <c r="H123" s="221">
        <v>1</v>
      </c>
      <c r="I123" s="7"/>
      <c r="J123" s="222">
        <f t="shared" si="10"/>
        <v>0</v>
      </c>
      <c r="K123" s="219" t="s">
        <v>2443</v>
      </c>
      <c r="L123" s="117"/>
      <c r="M123" s="223" t="s">
        <v>5</v>
      </c>
      <c r="N123" s="224" t="s">
        <v>41</v>
      </c>
      <c r="O123" s="118"/>
      <c r="P123" s="200">
        <f t="shared" si="11"/>
        <v>0</v>
      </c>
      <c r="Q123" s="200">
        <v>0</v>
      </c>
      <c r="R123" s="200">
        <f t="shared" si="12"/>
        <v>0</v>
      </c>
      <c r="S123" s="200">
        <v>0</v>
      </c>
      <c r="T123" s="201">
        <f t="shared" si="13"/>
        <v>0</v>
      </c>
      <c r="AR123" s="104" t="s">
        <v>244</v>
      </c>
      <c r="AT123" s="104" t="s">
        <v>165</v>
      </c>
      <c r="AU123" s="104" t="s">
        <v>75</v>
      </c>
      <c r="AY123" s="104" t="s">
        <v>163</v>
      </c>
      <c r="BE123" s="202">
        <f t="shared" si="14"/>
        <v>0</v>
      </c>
      <c r="BF123" s="202">
        <f t="shared" si="15"/>
        <v>0</v>
      </c>
      <c r="BG123" s="202">
        <f t="shared" si="16"/>
        <v>0</v>
      </c>
      <c r="BH123" s="202">
        <f t="shared" si="17"/>
        <v>0</v>
      </c>
      <c r="BI123" s="202">
        <f t="shared" si="18"/>
        <v>0</v>
      </c>
      <c r="BJ123" s="104" t="s">
        <v>75</v>
      </c>
      <c r="BK123" s="202">
        <f t="shared" si="19"/>
        <v>0</v>
      </c>
      <c r="BL123" s="104" t="s">
        <v>244</v>
      </c>
      <c r="BM123" s="104" t="s">
        <v>648</v>
      </c>
    </row>
    <row r="124" spans="2:65" s="116" customFormat="1" ht="16.5" customHeight="1">
      <c r="B124" s="117"/>
      <c r="C124" s="217" t="s">
        <v>393</v>
      </c>
      <c r="D124" s="217" t="s">
        <v>165</v>
      </c>
      <c r="E124" s="218" t="s">
        <v>1639</v>
      </c>
      <c r="F124" s="219" t="s">
        <v>1640</v>
      </c>
      <c r="G124" s="220" t="s">
        <v>288</v>
      </c>
      <c r="H124" s="221">
        <v>1</v>
      </c>
      <c r="I124" s="7"/>
      <c r="J124" s="222">
        <f t="shared" si="10"/>
        <v>0</v>
      </c>
      <c r="K124" s="219" t="s">
        <v>2443</v>
      </c>
      <c r="L124" s="117"/>
      <c r="M124" s="223" t="s">
        <v>5</v>
      </c>
      <c r="N124" s="224" t="s">
        <v>41</v>
      </c>
      <c r="O124" s="118"/>
      <c r="P124" s="200">
        <f t="shared" si="11"/>
        <v>0</v>
      </c>
      <c r="Q124" s="200">
        <v>0</v>
      </c>
      <c r="R124" s="200">
        <f t="shared" si="12"/>
        <v>0</v>
      </c>
      <c r="S124" s="200">
        <v>0</v>
      </c>
      <c r="T124" s="201">
        <f t="shared" si="13"/>
        <v>0</v>
      </c>
      <c r="AR124" s="104" t="s">
        <v>244</v>
      </c>
      <c r="AT124" s="104" t="s">
        <v>165</v>
      </c>
      <c r="AU124" s="104" t="s">
        <v>75</v>
      </c>
      <c r="AY124" s="104" t="s">
        <v>163</v>
      </c>
      <c r="BE124" s="202">
        <f t="shared" si="14"/>
        <v>0</v>
      </c>
      <c r="BF124" s="202">
        <f t="shared" si="15"/>
        <v>0</v>
      </c>
      <c r="BG124" s="202">
        <f t="shared" si="16"/>
        <v>0</v>
      </c>
      <c r="BH124" s="202">
        <f t="shared" si="17"/>
        <v>0</v>
      </c>
      <c r="BI124" s="202">
        <f t="shared" si="18"/>
        <v>0</v>
      </c>
      <c r="BJ124" s="104" t="s">
        <v>75</v>
      </c>
      <c r="BK124" s="202">
        <f t="shared" si="19"/>
        <v>0</v>
      </c>
      <c r="BL124" s="104" t="s">
        <v>244</v>
      </c>
      <c r="BM124" s="104" t="s">
        <v>661</v>
      </c>
    </row>
    <row r="125" spans="2:65" s="116" customFormat="1" ht="16.5" customHeight="1">
      <c r="B125" s="117"/>
      <c r="C125" s="217" t="s">
        <v>397</v>
      </c>
      <c r="D125" s="217" t="s">
        <v>165</v>
      </c>
      <c r="E125" s="218" t="s">
        <v>1641</v>
      </c>
      <c r="F125" s="219" t="s">
        <v>1642</v>
      </c>
      <c r="G125" s="220" t="s">
        <v>288</v>
      </c>
      <c r="H125" s="221">
        <v>1</v>
      </c>
      <c r="I125" s="7"/>
      <c r="J125" s="222">
        <f t="shared" si="10"/>
        <v>0</v>
      </c>
      <c r="K125" s="219" t="s">
        <v>2443</v>
      </c>
      <c r="L125" s="117"/>
      <c r="M125" s="223" t="s">
        <v>5</v>
      </c>
      <c r="N125" s="224" t="s">
        <v>41</v>
      </c>
      <c r="O125" s="118"/>
      <c r="P125" s="200">
        <f t="shared" si="11"/>
        <v>0</v>
      </c>
      <c r="Q125" s="200">
        <v>0</v>
      </c>
      <c r="R125" s="200">
        <f t="shared" si="12"/>
        <v>0</v>
      </c>
      <c r="S125" s="200">
        <v>0</v>
      </c>
      <c r="T125" s="201">
        <f t="shared" si="13"/>
        <v>0</v>
      </c>
      <c r="AR125" s="104" t="s">
        <v>244</v>
      </c>
      <c r="AT125" s="104" t="s">
        <v>165</v>
      </c>
      <c r="AU125" s="104" t="s">
        <v>75</v>
      </c>
      <c r="AY125" s="104" t="s">
        <v>163</v>
      </c>
      <c r="BE125" s="202">
        <f t="shared" si="14"/>
        <v>0</v>
      </c>
      <c r="BF125" s="202">
        <f t="shared" si="15"/>
        <v>0</v>
      </c>
      <c r="BG125" s="202">
        <f t="shared" si="16"/>
        <v>0</v>
      </c>
      <c r="BH125" s="202">
        <f t="shared" si="17"/>
        <v>0</v>
      </c>
      <c r="BI125" s="202">
        <f t="shared" si="18"/>
        <v>0</v>
      </c>
      <c r="BJ125" s="104" t="s">
        <v>75</v>
      </c>
      <c r="BK125" s="202">
        <f t="shared" si="19"/>
        <v>0</v>
      </c>
      <c r="BL125" s="104" t="s">
        <v>244</v>
      </c>
      <c r="BM125" s="104" t="s">
        <v>671</v>
      </c>
    </row>
    <row r="126" spans="2:65" s="116" customFormat="1" ht="25.5" customHeight="1">
      <c r="B126" s="117"/>
      <c r="C126" s="217" t="s">
        <v>404</v>
      </c>
      <c r="D126" s="217" t="s">
        <v>165</v>
      </c>
      <c r="E126" s="218" t="s">
        <v>1643</v>
      </c>
      <c r="F126" s="219" t="s">
        <v>1644</v>
      </c>
      <c r="G126" s="220" t="s">
        <v>288</v>
      </c>
      <c r="H126" s="221">
        <v>100</v>
      </c>
      <c r="I126" s="7"/>
      <c r="J126" s="222">
        <f t="shared" si="10"/>
        <v>0</v>
      </c>
      <c r="K126" s="219" t="s">
        <v>2443</v>
      </c>
      <c r="L126" s="117"/>
      <c r="M126" s="223" t="s">
        <v>5</v>
      </c>
      <c r="N126" s="224" t="s">
        <v>41</v>
      </c>
      <c r="O126" s="118"/>
      <c r="P126" s="200">
        <f t="shared" si="11"/>
        <v>0</v>
      </c>
      <c r="Q126" s="200">
        <v>0</v>
      </c>
      <c r="R126" s="200">
        <f t="shared" si="12"/>
        <v>0</v>
      </c>
      <c r="S126" s="200">
        <v>0</v>
      </c>
      <c r="T126" s="201">
        <f t="shared" si="13"/>
        <v>0</v>
      </c>
      <c r="AR126" s="104" t="s">
        <v>244</v>
      </c>
      <c r="AT126" s="104" t="s">
        <v>165</v>
      </c>
      <c r="AU126" s="104" t="s">
        <v>75</v>
      </c>
      <c r="AY126" s="104" t="s">
        <v>163</v>
      </c>
      <c r="BE126" s="202">
        <f t="shared" si="14"/>
        <v>0</v>
      </c>
      <c r="BF126" s="202">
        <f t="shared" si="15"/>
        <v>0</v>
      </c>
      <c r="BG126" s="202">
        <f t="shared" si="16"/>
        <v>0</v>
      </c>
      <c r="BH126" s="202">
        <f t="shared" si="17"/>
        <v>0</v>
      </c>
      <c r="BI126" s="202">
        <f t="shared" si="18"/>
        <v>0</v>
      </c>
      <c r="BJ126" s="104" t="s">
        <v>75</v>
      </c>
      <c r="BK126" s="202">
        <f t="shared" si="19"/>
        <v>0</v>
      </c>
      <c r="BL126" s="104" t="s">
        <v>244</v>
      </c>
      <c r="BM126" s="104" t="s">
        <v>681</v>
      </c>
    </row>
    <row r="127" spans="2:65" s="116" customFormat="1" ht="16.5" customHeight="1">
      <c r="B127" s="117"/>
      <c r="C127" s="217" t="s">
        <v>408</v>
      </c>
      <c r="D127" s="217" t="s">
        <v>165</v>
      </c>
      <c r="E127" s="218" t="s">
        <v>1645</v>
      </c>
      <c r="F127" s="219" t="s">
        <v>1646</v>
      </c>
      <c r="G127" s="220" t="s">
        <v>288</v>
      </c>
      <c r="H127" s="221">
        <v>3</v>
      </c>
      <c r="I127" s="7"/>
      <c r="J127" s="222">
        <f t="shared" si="10"/>
        <v>0</v>
      </c>
      <c r="K127" s="219" t="s">
        <v>2443</v>
      </c>
      <c r="L127" s="117"/>
      <c r="M127" s="223" t="s">
        <v>5</v>
      </c>
      <c r="N127" s="224" t="s">
        <v>41</v>
      </c>
      <c r="O127" s="118"/>
      <c r="P127" s="200">
        <f t="shared" si="11"/>
        <v>0</v>
      </c>
      <c r="Q127" s="200">
        <v>0</v>
      </c>
      <c r="R127" s="200">
        <f t="shared" si="12"/>
        <v>0</v>
      </c>
      <c r="S127" s="200">
        <v>0</v>
      </c>
      <c r="T127" s="201">
        <f t="shared" si="13"/>
        <v>0</v>
      </c>
      <c r="AR127" s="104" t="s">
        <v>244</v>
      </c>
      <c r="AT127" s="104" t="s">
        <v>165</v>
      </c>
      <c r="AU127" s="104" t="s">
        <v>75</v>
      </c>
      <c r="AY127" s="104" t="s">
        <v>163</v>
      </c>
      <c r="BE127" s="202">
        <f t="shared" si="14"/>
        <v>0</v>
      </c>
      <c r="BF127" s="202">
        <f t="shared" si="15"/>
        <v>0</v>
      </c>
      <c r="BG127" s="202">
        <f t="shared" si="16"/>
        <v>0</v>
      </c>
      <c r="BH127" s="202">
        <f t="shared" si="17"/>
        <v>0</v>
      </c>
      <c r="BI127" s="202">
        <f t="shared" si="18"/>
        <v>0</v>
      </c>
      <c r="BJ127" s="104" t="s">
        <v>75</v>
      </c>
      <c r="BK127" s="202">
        <f t="shared" si="19"/>
        <v>0</v>
      </c>
      <c r="BL127" s="104" t="s">
        <v>244</v>
      </c>
      <c r="BM127" s="104" t="s">
        <v>693</v>
      </c>
    </row>
    <row r="128" spans="2:65" s="116" customFormat="1" ht="16.5" customHeight="1">
      <c r="B128" s="117"/>
      <c r="C128" s="217" t="s">
        <v>412</v>
      </c>
      <c r="D128" s="217" t="s">
        <v>165</v>
      </c>
      <c r="E128" s="218" t="s">
        <v>1647</v>
      </c>
      <c r="F128" s="219" t="s">
        <v>1648</v>
      </c>
      <c r="G128" s="220" t="s">
        <v>288</v>
      </c>
      <c r="H128" s="221">
        <v>1</v>
      </c>
      <c r="I128" s="7"/>
      <c r="J128" s="222">
        <f t="shared" si="10"/>
        <v>0</v>
      </c>
      <c r="K128" s="219" t="s">
        <v>2443</v>
      </c>
      <c r="L128" s="117"/>
      <c r="M128" s="223" t="s">
        <v>5</v>
      </c>
      <c r="N128" s="224" t="s">
        <v>41</v>
      </c>
      <c r="O128" s="118"/>
      <c r="P128" s="200">
        <f t="shared" si="11"/>
        <v>0</v>
      </c>
      <c r="Q128" s="200">
        <v>0</v>
      </c>
      <c r="R128" s="200">
        <f t="shared" si="12"/>
        <v>0</v>
      </c>
      <c r="S128" s="200">
        <v>0</v>
      </c>
      <c r="T128" s="201">
        <f t="shared" si="13"/>
        <v>0</v>
      </c>
      <c r="AR128" s="104" t="s">
        <v>244</v>
      </c>
      <c r="AT128" s="104" t="s">
        <v>165</v>
      </c>
      <c r="AU128" s="104" t="s">
        <v>75</v>
      </c>
      <c r="AY128" s="104" t="s">
        <v>163</v>
      </c>
      <c r="BE128" s="202">
        <f t="shared" si="14"/>
        <v>0</v>
      </c>
      <c r="BF128" s="202">
        <f t="shared" si="15"/>
        <v>0</v>
      </c>
      <c r="BG128" s="202">
        <f t="shared" si="16"/>
        <v>0</v>
      </c>
      <c r="BH128" s="202">
        <f t="shared" si="17"/>
        <v>0</v>
      </c>
      <c r="BI128" s="202">
        <f t="shared" si="18"/>
        <v>0</v>
      </c>
      <c r="BJ128" s="104" t="s">
        <v>75</v>
      </c>
      <c r="BK128" s="202">
        <f t="shared" si="19"/>
        <v>0</v>
      </c>
      <c r="BL128" s="104" t="s">
        <v>244</v>
      </c>
      <c r="BM128" s="104" t="s">
        <v>707</v>
      </c>
    </row>
    <row r="129" spans="2:65" s="116" customFormat="1" ht="16.5" customHeight="1">
      <c r="B129" s="117"/>
      <c r="C129" s="217" t="s">
        <v>419</v>
      </c>
      <c r="D129" s="217" t="s">
        <v>165</v>
      </c>
      <c r="E129" s="218" t="s">
        <v>1649</v>
      </c>
      <c r="F129" s="219" t="s">
        <v>1650</v>
      </c>
      <c r="G129" s="220" t="s">
        <v>372</v>
      </c>
      <c r="H129" s="221">
        <v>100</v>
      </c>
      <c r="I129" s="7"/>
      <c r="J129" s="222">
        <f t="shared" si="10"/>
        <v>0</v>
      </c>
      <c r="K129" s="219" t="s">
        <v>2443</v>
      </c>
      <c r="L129" s="117"/>
      <c r="M129" s="223" t="s">
        <v>5</v>
      </c>
      <c r="N129" s="224" t="s">
        <v>41</v>
      </c>
      <c r="O129" s="118"/>
      <c r="P129" s="200">
        <f t="shared" si="11"/>
        <v>0</v>
      </c>
      <c r="Q129" s="200">
        <v>0</v>
      </c>
      <c r="R129" s="200">
        <f t="shared" si="12"/>
        <v>0</v>
      </c>
      <c r="S129" s="200">
        <v>0</v>
      </c>
      <c r="T129" s="201">
        <f t="shared" si="13"/>
        <v>0</v>
      </c>
      <c r="AR129" s="104" t="s">
        <v>244</v>
      </c>
      <c r="AT129" s="104" t="s">
        <v>165</v>
      </c>
      <c r="AU129" s="104" t="s">
        <v>75</v>
      </c>
      <c r="AY129" s="104" t="s">
        <v>163</v>
      </c>
      <c r="BE129" s="202">
        <f t="shared" si="14"/>
        <v>0</v>
      </c>
      <c r="BF129" s="202">
        <f t="shared" si="15"/>
        <v>0</v>
      </c>
      <c r="BG129" s="202">
        <f t="shared" si="16"/>
        <v>0</v>
      </c>
      <c r="BH129" s="202">
        <f t="shared" si="17"/>
        <v>0</v>
      </c>
      <c r="BI129" s="202">
        <f t="shared" si="18"/>
        <v>0</v>
      </c>
      <c r="BJ129" s="104" t="s">
        <v>75</v>
      </c>
      <c r="BK129" s="202">
        <f t="shared" si="19"/>
        <v>0</v>
      </c>
      <c r="BL129" s="104" t="s">
        <v>244</v>
      </c>
      <c r="BM129" s="104" t="s">
        <v>722</v>
      </c>
    </row>
    <row r="130" spans="2:65" s="116" customFormat="1" ht="16.5" customHeight="1">
      <c r="B130" s="117"/>
      <c r="C130" s="217" t="s">
        <v>423</v>
      </c>
      <c r="D130" s="217" t="s">
        <v>165</v>
      </c>
      <c r="E130" s="218" t="s">
        <v>1651</v>
      </c>
      <c r="F130" s="219" t="s">
        <v>1652</v>
      </c>
      <c r="G130" s="220" t="s">
        <v>1653</v>
      </c>
      <c r="H130" s="221">
        <v>1</v>
      </c>
      <c r="I130" s="7"/>
      <c r="J130" s="222">
        <f t="shared" si="10"/>
        <v>0</v>
      </c>
      <c r="K130" s="219" t="s">
        <v>2443</v>
      </c>
      <c r="L130" s="117"/>
      <c r="M130" s="223" t="s">
        <v>5</v>
      </c>
      <c r="N130" s="224" t="s">
        <v>41</v>
      </c>
      <c r="O130" s="118"/>
      <c r="P130" s="200">
        <f t="shared" si="11"/>
        <v>0</v>
      </c>
      <c r="Q130" s="200">
        <v>0</v>
      </c>
      <c r="R130" s="200">
        <f t="shared" si="12"/>
        <v>0</v>
      </c>
      <c r="S130" s="200">
        <v>0</v>
      </c>
      <c r="T130" s="201">
        <f t="shared" si="13"/>
        <v>0</v>
      </c>
      <c r="AR130" s="104" t="s">
        <v>244</v>
      </c>
      <c r="AT130" s="104" t="s">
        <v>165</v>
      </c>
      <c r="AU130" s="104" t="s">
        <v>75</v>
      </c>
      <c r="AY130" s="104" t="s">
        <v>163</v>
      </c>
      <c r="BE130" s="202">
        <f t="shared" si="14"/>
        <v>0</v>
      </c>
      <c r="BF130" s="202">
        <f t="shared" si="15"/>
        <v>0</v>
      </c>
      <c r="BG130" s="202">
        <f t="shared" si="16"/>
        <v>0</v>
      </c>
      <c r="BH130" s="202">
        <f t="shared" si="17"/>
        <v>0</v>
      </c>
      <c r="BI130" s="202">
        <f t="shared" si="18"/>
        <v>0</v>
      </c>
      <c r="BJ130" s="104" t="s">
        <v>75</v>
      </c>
      <c r="BK130" s="202">
        <f t="shared" si="19"/>
        <v>0</v>
      </c>
      <c r="BL130" s="104" t="s">
        <v>244</v>
      </c>
      <c r="BM130" s="104" t="s">
        <v>732</v>
      </c>
    </row>
    <row r="131" spans="2:65" s="116" customFormat="1" ht="16.5" customHeight="1">
      <c r="B131" s="117"/>
      <c r="C131" s="217" t="s">
        <v>428</v>
      </c>
      <c r="D131" s="217" t="s">
        <v>165</v>
      </c>
      <c r="E131" s="218" t="s">
        <v>1654</v>
      </c>
      <c r="F131" s="219" t="s">
        <v>1655</v>
      </c>
      <c r="G131" s="220" t="s">
        <v>372</v>
      </c>
      <c r="H131" s="221">
        <v>322</v>
      </c>
      <c r="I131" s="7"/>
      <c r="J131" s="222">
        <f t="shared" si="10"/>
        <v>0</v>
      </c>
      <c r="K131" s="219" t="s">
        <v>2443</v>
      </c>
      <c r="L131" s="117"/>
      <c r="M131" s="223" t="s">
        <v>5</v>
      </c>
      <c r="N131" s="224" t="s">
        <v>41</v>
      </c>
      <c r="O131" s="118"/>
      <c r="P131" s="200">
        <f t="shared" si="11"/>
        <v>0</v>
      </c>
      <c r="Q131" s="200">
        <v>0</v>
      </c>
      <c r="R131" s="200">
        <f t="shared" si="12"/>
        <v>0</v>
      </c>
      <c r="S131" s="200">
        <v>0</v>
      </c>
      <c r="T131" s="201">
        <f t="shared" si="13"/>
        <v>0</v>
      </c>
      <c r="AR131" s="104" t="s">
        <v>244</v>
      </c>
      <c r="AT131" s="104" t="s">
        <v>165</v>
      </c>
      <c r="AU131" s="104" t="s">
        <v>75</v>
      </c>
      <c r="AY131" s="104" t="s">
        <v>163</v>
      </c>
      <c r="BE131" s="202">
        <f t="shared" si="14"/>
        <v>0</v>
      </c>
      <c r="BF131" s="202">
        <f t="shared" si="15"/>
        <v>0</v>
      </c>
      <c r="BG131" s="202">
        <f t="shared" si="16"/>
        <v>0</v>
      </c>
      <c r="BH131" s="202">
        <f t="shared" si="17"/>
        <v>0</v>
      </c>
      <c r="BI131" s="202">
        <f t="shared" si="18"/>
        <v>0</v>
      </c>
      <c r="BJ131" s="104" t="s">
        <v>75</v>
      </c>
      <c r="BK131" s="202">
        <f t="shared" si="19"/>
        <v>0</v>
      </c>
      <c r="BL131" s="104" t="s">
        <v>244</v>
      </c>
      <c r="BM131" s="104" t="s">
        <v>742</v>
      </c>
    </row>
    <row r="132" spans="2:65" s="116" customFormat="1" ht="16.5" customHeight="1">
      <c r="B132" s="117"/>
      <c r="C132" s="217" t="s">
        <v>437</v>
      </c>
      <c r="D132" s="217" t="s">
        <v>165</v>
      </c>
      <c r="E132" s="218" t="s">
        <v>1656</v>
      </c>
      <c r="F132" s="219" t="s">
        <v>1657</v>
      </c>
      <c r="G132" s="220" t="s">
        <v>372</v>
      </c>
      <c r="H132" s="221">
        <v>322</v>
      </c>
      <c r="I132" s="7"/>
      <c r="J132" s="222">
        <f t="shared" si="10"/>
        <v>0</v>
      </c>
      <c r="K132" s="219" t="s">
        <v>2443</v>
      </c>
      <c r="L132" s="117"/>
      <c r="M132" s="223" t="s">
        <v>5</v>
      </c>
      <c r="N132" s="224" t="s">
        <v>41</v>
      </c>
      <c r="O132" s="118"/>
      <c r="P132" s="200">
        <f t="shared" si="11"/>
        <v>0</v>
      </c>
      <c r="Q132" s="200">
        <v>0</v>
      </c>
      <c r="R132" s="200">
        <f t="shared" si="12"/>
        <v>0</v>
      </c>
      <c r="S132" s="200">
        <v>0</v>
      </c>
      <c r="T132" s="201">
        <f t="shared" si="13"/>
        <v>0</v>
      </c>
      <c r="AR132" s="104" t="s">
        <v>244</v>
      </c>
      <c r="AT132" s="104" t="s">
        <v>165</v>
      </c>
      <c r="AU132" s="104" t="s">
        <v>75</v>
      </c>
      <c r="AY132" s="104" t="s">
        <v>163</v>
      </c>
      <c r="BE132" s="202">
        <f t="shared" si="14"/>
        <v>0</v>
      </c>
      <c r="BF132" s="202">
        <f t="shared" si="15"/>
        <v>0</v>
      </c>
      <c r="BG132" s="202">
        <f t="shared" si="16"/>
        <v>0</v>
      </c>
      <c r="BH132" s="202">
        <f t="shared" si="17"/>
        <v>0</v>
      </c>
      <c r="BI132" s="202">
        <f t="shared" si="18"/>
        <v>0</v>
      </c>
      <c r="BJ132" s="104" t="s">
        <v>75</v>
      </c>
      <c r="BK132" s="202">
        <f t="shared" si="19"/>
        <v>0</v>
      </c>
      <c r="BL132" s="104" t="s">
        <v>244</v>
      </c>
      <c r="BM132" s="104" t="s">
        <v>751</v>
      </c>
    </row>
    <row r="133" spans="2:65" s="116" customFormat="1" ht="16.5" customHeight="1">
      <c r="B133" s="117"/>
      <c r="C133" s="217" t="s">
        <v>445</v>
      </c>
      <c r="D133" s="217" t="s">
        <v>165</v>
      </c>
      <c r="E133" s="218" t="s">
        <v>1658</v>
      </c>
      <c r="F133" s="219" t="s">
        <v>1659</v>
      </c>
      <c r="G133" s="220" t="s">
        <v>227</v>
      </c>
      <c r="H133" s="221">
        <v>3.6150000000000002</v>
      </c>
      <c r="I133" s="7"/>
      <c r="J133" s="222">
        <f t="shared" si="10"/>
        <v>0</v>
      </c>
      <c r="K133" s="219" t="s">
        <v>2443</v>
      </c>
      <c r="L133" s="117"/>
      <c r="M133" s="223" t="s">
        <v>5</v>
      </c>
      <c r="N133" s="224" t="s">
        <v>41</v>
      </c>
      <c r="O133" s="118"/>
      <c r="P133" s="200">
        <f t="shared" si="11"/>
        <v>0</v>
      </c>
      <c r="Q133" s="200">
        <v>0</v>
      </c>
      <c r="R133" s="200">
        <f t="shared" si="12"/>
        <v>0</v>
      </c>
      <c r="S133" s="200">
        <v>0</v>
      </c>
      <c r="T133" s="201">
        <f t="shared" si="13"/>
        <v>0</v>
      </c>
      <c r="AR133" s="104" t="s">
        <v>244</v>
      </c>
      <c r="AT133" s="104" t="s">
        <v>165</v>
      </c>
      <c r="AU133" s="104" t="s">
        <v>75</v>
      </c>
      <c r="AY133" s="104" t="s">
        <v>163</v>
      </c>
      <c r="BE133" s="202">
        <f t="shared" si="14"/>
        <v>0</v>
      </c>
      <c r="BF133" s="202">
        <f t="shared" si="15"/>
        <v>0</v>
      </c>
      <c r="BG133" s="202">
        <f t="shared" si="16"/>
        <v>0</v>
      </c>
      <c r="BH133" s="202">
        <f t="shared" si="17"/>
        <v>0</v>
      </c>
      <c r="BI133" s="202">
        <f t="shared" si="18"/>
        <v>0</v>
      </c>
      <c r="BJ133" s="104" t="s">
        <v>75</v>
      </c>
      <c r="BK133" s="202">
        <f t="shared" si="19"/>
        <v>0</v>
      </c>
      <c r="BL133" s="104" t="s">
        <v>244</v>
      </c>
      <c r="BM133" s="104" t="s">
        <v>760</v>
      </c>
    </row>
    <row r="134" spans="2:65" s="205" customFormat="1" ht="37.35" customHeight="1">
      <c r="B134" s="204"/>
      <c r="D134" s="206" t="s">
        <v>69</v>
      </c>
      <c r="E134" s="207" t="s">
        <v>1032</v>
      </c>
      <c r="F134" s="207" t="s">
        <v>1660</v>
      </c>
      <c r="J134" s="208">
        <f>BK134</f>
        <v>0</v>
      </c>
      <c r="L134" s="204"/>
      <c r="M134" s="209"/>
      <c r="N134" s="210"/>
      <c r="O134" s="210"/>
      <c r="P134" s="211">
        <f>SUM(P135:P156)</f>
        <v>0</v>
      </c>
      <c r="Q134" s="210"/>
      <c r="R134" s="211">
        <f>SUM(R135:R156)</f>
        <v>0</v>
      </c>
      <c r="S134" s="210"/>
      <c r="T134" s="212">
        <f>SUM(T135:T156)</f>
        <v>0</v>
      </c>
      <c r="AR134" s="206" t="s">
        <v>79</v>
      </c>
      <c r="AT134" s="213" t="s">
        <v>69</v>
      </c>
      <c r="AU134" s="213" t="s">
        <v>70</v>
      </c>
      <c r="AY134" s="206" t="s">
        <v>163</v>
      </c>
      <c r="BK134" s="214">
        <f>SUM(BK135:BK156)</f>
        <v>0</v>
      </c>
    </row>
    <row r="135" spans="2:65" s="116" customFormat="1" ht="16.5" customHeight="1">
      <c r="B135" s="117"/>
      <c r="C135" s="217" t="s">
        <v>450</v>
      </c>
      <c r="D135" s="217" t="s">
        <v>165</v>
      </c>
      <c r="E135" s="218" t="s">
        <v>1661</v>
      </c>
      <c r="F135" s="219" t="s">
        <v>1662</v>
      </c>
      <c r="G135" s="220" t="s">
        <v>1653</v>
      </c>
      <c r="H135" s="221">
        <v>1</v>
      </c>
      <c r="I135" s="7"/>
      <c r="J135" s="222">
        <f t="shared" ref="J135:J156" si="20">ROUND(I135*H135,2)</f>
        <v>0</v>
      </c>
      <c r="K135" s="219" t="s">
        <v>2443</v>
      </c>
      <c r="L135" s="117"/>
      <c r="M135" s="223" t="s">
        <v>5</v>
      </c>
      <c r="N135" s="224" t="s">
        <v>41</v>
      </c>
      <c r="O135" s="118"/>
      <c r="P135" s="200">
        <f t="shared" ref="P135:P156" si="21">O135*H135</f>
        <v>0</v>
      </c>
      <c r="Q135" s="200">
        <v>0</v>
      </c>
      <c r="R135" s="200">
        <f t="shared" ref="R135:R156" si="22">Q135*H135</f>
        <v>0</v>
      </c>
      <c r="S135" s="200">
        <v>0</v>
      </c>
      <c r="T135" s="201">
        <f t="shared" ref="T135:T156" si="23">S135*H135</f>
        <v>0</v>
      </c>
      <c r="AR135" s="104" t="s">
        <v>244</v>
      </c>
      <c r="AT135" s="104" t="s">
        <v>165</v>
      </c>
      <c r="AU135" s="104" t="s">
        <v>75</v>
      </c>
      <c r="AY135" s="104" t="s">
        <v>163</v>
      </c>
      <c r="BE135" s="202">
        <f t="shared" ref="BE135:BE156" si="24">IF(N135="základní",J135,0)</f>
        <v>0</v>
      </c>
      <c r="BF135" s="202">
        <f t="shared" ref="BF135:BF156" si="25">IF(N135="snížená",J135,0)</f>
        <v>0</v>
      </c>
      <c r="BG135" s="202">
        <f t="shared" ref="BG135:BG156" si="26">IF(N135="zákl. přenesená",J135,0)</f>
        <v>0</v>
      </c>
      <c r="BH135" s="202">
        <f t="shared" ref="BH135:BH156" si="27">IF(N135="sníž. přenesená",J135,0)</f>
        <v>0</v>
      </c>
      <c r="BI135" s="202">
        <f t="shared" ref="BI135:BI156" si="28">IF(N135="nulová",J135,0)</f>
        <v>0</v>
      </c>
      <c r="BJ135" s="104" t="s">
        <v>75</v>
      </c>
      <c r="BK135" s="202">
        <f t="shared" ref="BK135:BK156" si="29">ROUND(I135*H135,2)</f>
        <v>0</v>
      </c>
      <c r="BL135" s="104" t="s">
        <v>244</v>
      </c>
      <c r="BM135" s="104" t="s">
        <v>774</v>
      </c>
    </row>
    <row r="136" spans="2:65" s="116" customFormat="1" ht="16.5" customHeight="1">
      <c r="B136" s="117"/>
      <c r="C136" s="217" t="s">
        <v>476</v>
      </c>
      <c r="D136" s="217" t="s">
        <v>165</v>
      </c>
      <c r="E136" s="218" t="s">
        <v>1663</v>
      </c>
      <c r="F136" s="219" t="s">
        <v>1664</v>
      </c>
      <c r="G136" s="220" t="s">
        <v>1653</v>
      </c>
      <c r="H136" s="221">
        <v>1</v>
      </c>
      <c r="I136" s="7"/>
      <c r="J136" s="222">
        <f t="shared" si="20"/>
        <v>0</v>
      </c>
      <c r="K136" s="219" t="s">
        <v>2443</v>
      </c>
      <c r="L136" s="117"/>
      <c r="M136" s="223" t="s">
        <v>5</v>
      </c>
      <c r="N136" s="224" t="s">
        <v>41</v>
      </c>
      <c r="O136" s="118"/>
      <c r="P136" s="200">
        <f t="shared" si="21"/>
        <v>0</v>
      </c>
      <c r="Q136" s="200">
        <v>0</v>
      </c>
      <c r="R136" s="200">
        <f t="shared" si="22"/>
        <v>0</v>
      </c>
      <c r="S136" s="200">
        <v>0</v>
      </c>
      <c r="T136" s="201">
        <f t="shared" si="23"/>
        <v>0</v>
      </c>
      <c r="AR136" s="104" t="s">
        <v>244</v>
      </c>
      <c r="AT136" s="104" t="s">
        <v>165</v>
      </c>
      <c r="AU136" s="104" t="s">
        <v>75</v>
      </c>
      <c r="AY136" s="104" t="s">
        <v>163</v>
      </c>
      <c r="BE136" s="202">
        <f t="shared" si="24"/>
        <v>0</v>
      </c>
      <c r="BF136" s="202">
        <f t="shared" si="25"/>
        <v>0</v>
      </c>
      <c r="BG136" s="202">
        <f t="shared" si="26"/>
        <v>0</v>
      </c>
      <c r="BH136" s="202">
        <f t="shared" si="27"/>
        <v>0</v>
      </c>
      <c r="BI136" s="202">
        <f t="shared" si="28"/>
        <v>0</v>
      </c>
      <c r="BJ136" s="104" t="s">
        <v>75</v>
      </c>
      <c r="BK136" s="202">
        <f t="shared" si="29"/>
        <v>0</v>
      </c>
      <c r="BL136" s="104" t="s">
        <v>244</v>
      </c>
      <c r="BM136" s="104" t="s">
        <v>787</v>
      </c>
    </row>
    <row r="137" spans="2:65" s="116" customFormat="1" ht="16.5" customHeight="1">
      <c r="B137" s="117"/>
      <c r="C137" s="217" t="s">
        <v>481</v>
      </c>
      <c r="D137" s="217" t="s">
        <v>165</v>
      </c>
      <c r="E137" s="218" t="s">
        <v>1665</v>
      </c>
      <c r="F137" s="219" t="s">
        <v>1666</v>
      </c>
      <c r="G137" s="220" t="s">
        <v>1653</v>
      </c>
      <c r="H137" s="221">
        <v>1</v>
      </c>
      <c r="I137" s="7"/>
      <c r="J137" s="222">
        <f t="shared" si="20"/>
        <v>0</v>
      </c>
      <c r="K137" s="219" t="s">
        <v>2443</v>
      </c>
      <c r="L137" s="117"/>
      <c r="M137" s="223" t="s">
        <v>5</v>
      </c>
      <c r="N137" s="224" t="s">
        <v>41</v>
      </c>
      <c r="O137" s="118"/>
      <c r="P137" s="200">
        <f t="shared" si="21"/>
        <v>0</v>
      </c>
      <c r="Q137" s="200">
        <v>0</v>
      </c>
      <c r="R137" s="200">
        <f t="shared" si="22"/>
        <v>0</v>
      </c>
      <c r="S137" s="200">
        <v>0</v>
      </c>
      <c r="T137" s="201">
        <f t="shared" si="23"/>
        <v>0</v>
      </c>
      <c r="AR137" s="104" t="s">
        <v>244</v>
      </c>
      <c r="AT137" s="104" t="s">
        <v>165</v>
      </c>
      <c r="AU137" s="104" t="s">
        <v>75</v>
      </c>
      <c r="AY137" s="104" t="s">
        <v>163</v>
      </c>
      <c r="BE137" s="202">
        <f t="shared" si="24"/>
        <v>0</v>
      </c>
      <c r="BF137" s="202">
        <f t="shared" si="25"/>
        <v>0</v>
      </c>
      <c r="BG137" s="202">
        <f t="shared" si="26"/>
        <v>0</v>
      </c>
      <c r="BH137" s="202">
        <f t="shared" si="27"/>
        <v>0</v>
      </c>
      <c r="BI137" s="202">
        <f t="shared" si="28"/>
        <v>0</v>
      </c>
      <c r="BJ137" s="104" t="s">
        <v>75</v>
      </c>
      <c r="BK137" s="202">
        <f t="shared" si="29"/>
        <v>0</v>
      </c>
      <c r="BL137" s="104" t="s">
        <v>244</v>
      </c>
      <c r="BM137" s="104" t="s">
        <v>797</v>
      </c>
    </row>
    <row r="138" spans="2:65" s="116" customFormat="1" ht="16.5" customHeight="1">
      <c r="B138" s="117"/>
      <c r="C138" s="217" t="s">
        <v>488</v>
      </c>
      <c r="D138" s="217" t="s">
        <v>165</v>
      </c>
      <c r="E138" s="218" t="s">
        <v>1667</v>
      </c>
      <c r="F138" s="219" t="s">
        <v>1668</v>
      </c>
      <c r="G138" s="220" t="s">
        <v>1653</v>
      </c>
      <c r="H138" s="221">
        <v>1</v>
      </c>
      <c r="I138" s="7"/>
      <c r="J138" s="222">
        <f t="shared" si="20"/>
        <v>0</v>
      </c>
      <c r="K138" s="219" t="s">
        <v>2443</v>
      </c>
      <c r="L138" s="117"/>
      <c r="M138" s="223" t="s">
        <v>5</v>
      </c>
      <c r="N138" s="224" t="s">
        <v>41</v>
      </c>
      <c r="O138" s="118"/>
      <c r="P138" s="200">
        <f t="shared" si="21"/>
        <v>0</v>
      </c>
      <c r="Q138" s="200">
        <v>0</v>
      </c>
      <c r="R138" s="200">
        <f t="shared" si="22"/>
        <v>0</v>
      </c>
      <c r="S138" s="200">
        <v>0</v>
      </c>
      <c r="T138" s="201">
        <f t="shared" si="23"/>
        <v>0</v>
      </c>
      <c r="AR138" s="104" t="s">
        <v>244</v>
      </c>
      <c r="AT138" s="104" t="s">
        <v>165</v>
      </c>
      <c r="AU138" s="104" t="s">
        <v>75</v>
      </c>
      <c r="AY138" s="104" t="s">
        <v>163</v>
      </c>
      <c r="BE138" s="202">
        <f t="shared" si="24"/>
        <v>0</v>
      </c>
      <c r="BF138" s="202">
        <f t="shared" si="25"/>
        <v>0</v>
      </c>
      <c r="BG138" s="202">
        <f t="shared" si="26"/>
        <v>0</v>
      </c>
      <c r="BH138" s="202">
        <f t="shared" si="27"/>
        <v>0</v>
      </c>
      <c r="BI138" s="202">
        <f t="shared" si="28"/>
        <v>0</v>
      </c>
      <c r="BJ138" s="104" t="s">
        <v>75</v>
      </c>
      <c r="BK138" s="202">
        <f t="shared" si="29"/>
        <v>0</v>
      </c>
      <c r="BL138" s="104" t="s">
        <v>244</v>
      </c>
      <c r="BM138" s="104" t="s">
        <v>808</v>
      </c>
    </row>
    <row r="139" spans="2:65" s="116" customFormat="1" ht="16.5" customHeight="1">
      <c r="B139" s="117"/>
      <c r="C139" s="217" t="s">
        <v>494</v>
      </c>
      <c r="D139" s="217" t="s">
        <v>165</v>
      </c>
      <c r="E139" s="218" t="s">
        <v>1669</v>
      </c>
      <c r="F139" s="219" t="s">
        <v>1670</v>
      </c>
      <c r="G139" s="220" t="s">
        <v>1653</v>
      </c>
      <c r="H139" s="221">
        <v>1</v>
      </c>
      <c r="I139" s="7"/>
      <c r="J139" s="222">
        <f t="shared" si="20"/>
        <v>0</v>
      </c>
      <c r="K139" s="219" t="s">
        <v>2443</v>
      </c>
      <c r="L139" s="117"/>
      <c r="M139" s="223" t="s">
        <v>5</v>
      </c>
      <c r="N139" s="224" t="s">
        <v>41</v>
      </c>
      <c r="O139" s="118"/>
      <c r="P139" s="200">
        <f t="shared" si="21"/>
        <v>0</v>
      </c>
      <c r="Q139" s="200">
        <v>0</v>
      </c>
      <c r="R139" s="200">
        <f t="shared" si="22"/>
        <v>0</v>
      </c>
      <c r="S139" s="200">
        <v>0</v>
      </c>
      <c r="T139" s="201">
        <f t="shared" si="23"/>
        <v>0</v>
      </c>
      <c r="AR139" s="104" t="s">
        <v>244</v>
      </c>
      <c r="AT139" s="104" t="s">
        <v>165</v>
      </c>
      <c r="AU139" s="104" t="s">
        <v>75</v>
      </c>
      <c r="AY139" s="104" t="s">
        <v>163</v>
      </c>
      <c r="BE139" s="202">
        <f t="shared" si="24"/>
        <v>0</v>
      </c>
      <c r="BF139" s="202">
        <f t="shared" si="25"/>
        <v>0</v>
      </c>
      <c r="BG139" s="202">
        <f t="shared" si="26"/>
        <v>0</v>
      </c>
      <c r="BH139" s="202">
        <f t="shared" si="27"/>
        <v>0</v>
      </c>
      <c r="BI139" s="202">
        <f t="shared" si="28"/>
        <v>0</v>
      </c>
      <c r="BJ139" s="104" t="s">
        <v>75</v>
      </c>
      <c r="BK139" s="202">
        <f t="shared" si="29"/>
        <v>0</v>
      </c>
      <c r="BL139" s="104" t="s">
        <v>244</v>
      </c>
      <c r="BM139" s="104" t="s">
        <v>819</v>
      </c>
    </row>
    <row r="140" spans="2:65" s="116" customFormat="1" ht="16.5" customHeight="1">
      <c r="B140" s="117"/>
      <c r="C140" s="217" t="s">
        <v>499</v>
      </c>
      <c r="D140" s="217" t="s">
        <v>165</v>
      </c>
      <c r="E140" s="218" t="s">
        <v>1671</v>
      </c>
      <c r="F140" s="219" t="s">
        <v>1672</v>
      </c>
      <c r="G140" s="220" t="s">
        <v>1653</v>
      </c>
      <c r="H140" s="221">
        <v>1</v>
      </c>
      <c r="I140" s="7"/>
      <c r="J140" s="222">
        <f t="shared" si="20"/>
        <v>0</v>
      </c>
      <c r="K140" s="219" t="s">
        <v>2443</v>
      </c>
      <c r="L140" s="117"/>
      <c r="M140" s="223" t="s">
        <v>5</v>
      </c>
      <c r="N140" s="224" t="s">
        <v>41</v>
      </c>
      <c r="O140" s="118"/>
      <c r="P140" s="200">
        <f t="shared" si="21"/>
        <v>0</v>
      </c>
      <c r="Q140" s="200">
        <v>0</v>
      </c>
      <c r="R140" s="200">
        <f t="shared" si="22"/>
        <v>0</v>
      </c>
      <c r="S140" s="200">
        <v>0</v>
      </c>
      <c r="T140" s="201">
        <f t="shared" si="23"/>
        <v>0</v>
      </c>
      <c r="AR140" s="104" t="s">
        <v>244</v>
      </c>
      <c r="AT140" s="104" t="s">
        <v>165</v>
      </c>
      <c r="AU140" s="104" t="s">
        <v>75</v>
      </c>
      <c r="AY140" s="104" t="s">
        <v>163</v>
      </c>
      <c r="BE140" s="202">
        <f t="shared" si="24"/>
        <v>0</v>
      </c>
      <c r="BF140" s="202">
        <f t="shared" si="25"/>
        <v>0</v>
      </c>
      <c r="BG140" s="202">
        <f t="shared" si="26"/>
        <v>0</v>
      </c>
      <c r="BH140" s="202">
        <f t="shared" si="27"/>
        <v>0</v>
      </c>
      <c r="BI140" s="202">
        <f t="shared" si="28"/>
        <v>0</v>
      </c>
      <c r="BJ140" s="104" t="s">
        <v>75</v>
      </c>
      <c r="BK140" s="202">
        <f t="shared" si="29"/>
        <v>0</v>
      </c>
      <c r="BL140" s="104" t="s">
        <v>244</v>
      </c>
      <c r="BM140" s="104" t="s">
        <v>829</v>
      </c>
    </row>
    <row r="141" spans="2:65" s="116" customFormat="1" ht="16.5" customHeight="1">
      <c r="B141" s="117"/>
      <c r="C141" s="217" t="s">
        <v>506</v>
      </c>
      <c r="D141" s="217" t="s">
        <v>165</v>
      </c>
      <c r="E141" s="218" t="s">
        <v>1673</v>
      </c>
      <c r="F141" s="219" t="s">
        <v>1674</v>
      </c>
      <c r="G141" s="220" t="s">
        <v>288</v>
      </c>
      <c r="H141" s="221">
        <v>24</v>
      </c>
      <c r="I141" s="7"/>
      <c r="J141" s="222">
        <f t="shared" si="20"/>
        <v>0</v>
      </c>
      <c r="K141" s="219" t="s">
        <v>2443</v>
      </c>
      <c r="L141" s="117"/>
      <c r="M141" s="223" t="s">
        <v>5</v>
      </c>
      <c r="N141" s="224" t="s">
        <v>41</v>
      </c>
      <c r="O141" s="118"/>
      <c r="P141" s="200">
        <f t="shared" si="21"/>
        <v>0</v>
      </c>
      <c r="Q141" s="200">
        <v>0</v>
      </c>
      <c r="R141" s="200">
        <f t="shared" si="22"/>
        <v>0</v>
      </c>
      <c r="S141" s="200">
        <v>0</v>
      </c>
      <c r="T141" s="201">
        <f t="shared" si="23"/>
        <v>0</v>
      </c>
      <c r="AR141" s="104" t="s">
        <v>244</v>
      </c>
      <c r="AT141" s="104" t="s">
        <v>165</v>
      </c>
      <c r="AU141" s="104" t="s">
        <v>75</v>
      </c>
      <c r="AY141" s="104" t="s">
        <v>163</v>
      </c>
      <c r="BE141" s="202">
        <f t="shared" si="24"/>
        <v>0</v>
      </c>
      <c r="BF141" s="202">
        <f t="shared" si="25"/>
        <v>0</v>
      </c>
      <c r="BG141" s="202">
        <f t="shared" si="26"/>
        <v>0</v>
      </c>
      <c r="BH141" s="202">
        <f t="shared" si="27"/>
        <v>0</v>
      </c>
      <c r="BI141" s="202">
        <f t="shared" si="28"/>
        <v>0</v>
      </c>
      <c r="BJ141" s="104" t="s">
        <v>75</v>
      </c>
      <c r="BK141" s="202">
        <f t="shared" si="29"/>
        <v>0</v>
      </c>
      <c r="BL141" s="104" t="s">
        <v>244</v>
      </c>
      <c r="BM141" s="104" t="s">
        <v>838</v>
      </c>
    </row>
    <row r="142" spans="2:65" s="116" customFormat="1" ht="16.5" customHeight="1">
      <c r="B142" s="117"/>
      <c r="C142" s="217" t="s">
        <v>512</v>
      </c>
      <c r="D142" s="217" t="s">
        <v>165</v>
      </c>
      <c r="E142" s="218" t="s">
        <v>1675</v>
      </c>
      <c r="F142" s="219" t="s">
        <v>1676</v>
      </c>
      <c r="G142" s="220" t="s">
        <v>1653</v>
      </c>
      <c r="H142" s="221">
        <v>12</v>
      </c>
      <c r="I142" s="7"/>
      <c r="J142" s="222">
        <f t="shared" si="20"/>
        <v>0</v>
      </c>
      <c r="K142" s="219" t="s">
        <v>2443</v>
      </c>
      <c r="L142" s="117"/>
      <c r="M142" s="223" t="s">
        <v>5</v>
      </c>
      <c r="N142" s="224" t="s">
        <v>41</v>
      </c>
      <c r="O142" s="118"/>
      <c r="P142" s="200">
        <f t="shared" si="21"/>
        <v>0</v>
      </c>
      <c r="Q142" s="200">
        <v>0</v>
      </c>
      <c r="R142" s="200">
        <f t="shared" si="22"/>
        <v>0</v>
      </c>
      <c r="S142" s="200">
        <v>0</v>
      </c>
      <c r="T142" s="201">
        <f t="shared" si="23"/>
        <v>0</v>
      </c>
      <c r="AR142" s="104" t="s">
        <v>244</v>
      </c>
      <c r="AT142" s="104" t="s">
        <v>165</v>
      </c>
      <c r="AU142" s="104" t="s">
        <v>75</v>
      </c>
      <c r="AY142" s="104" t="s">
        <v>163</v>
      </c>
      <c r="BE142" s="202">
        <f t="shared" si="24"/>
        <v>0</v>
      </c>
      <c r="BF142" s="202">
        <f t="shared" si="25"/>
        <v>0</v>
      </c>
      <c r="BG142" s="202">
        <f t="shared" si="26"/>
        <v>0</v>
      </c>
      <c r="BH142" s="202">
        <f t="shared" si="27"/>
        <v>0</v>
      </c>
      <c r="BI142" s="202">
        <f t="shared" si="28"/>
        <v>0</v>
      </c>
      <c r="BJ142" s="104" t="s">
        <v>75</v>
      </c>
      <c r="BK142" s="202">
        <f t="shared" si="29"/>
        <v>0</v>
      </c>
      <c r="BL142" s="104" t="s">
        <v>244</v>
      </c>
      <c r="BM142" s="104" t="s">
        <v>850</v>
      </c>
    </row>
    <row r="143" spans="2:65" s="116" customFormat="1" ht="16.5" customHeight="1">
      <c r="B143" s="117"/>
      <c r="C143" s="217" t="s">
        <v>518</v>
      </c>
      <c r="D143" s="217" t="s">
        <v>165</v>
      </c>
      <c r="E143" s="218" t="s">
        <v>1677</v>
      </c>
      <c r="F143" s="219" t="s">
        <v>1678</v>
      </c>
      <c r="G143" s="220" t="s">
        <v>1653</v>
      </c>
      <c r="H143" s="221">
        <v>1</v>
      </c>
      <c r="I143" s="7"/>
      <c r="J143" s="222">
        <f t="shared" si="20"/>
        <v>0</v>
      </c>
      <c r="K143" s="219" t="s">
        <v>2443</v>
      </c>
      <c r="L143" s="117"/>
      <c r="M143" s="223" t="s">
        <v>5</v>
      </c>
      <c r="N143" s="224" t="s">
        <v>41</v>
      </c>
      <c r="O143" s="118"/>
      <c r="P143" s="200">
        <f t="shared" si="21"/>
        <v>0</v>
      </c>
      <c r="Q143" s="200">
        <v>0</v>
      </c>
      <c r="R143" s="200">
        <f t="shared" si="22"/>
        <v>0</v>
      </c>
      <c r="S143" s="200">
        <v>0</v>
      </c>
      <c r="T143" s="201">
        <f t="shared" si="23"/>
        <v>0</v>
      </c>
      <c r="AR143" s="104" t="s">
        <v>244</v>
      </c>
      <c r="AT143" s="104" t="s">
        <v>165</v>
      </c>
      <c r="AU143" s="104" t="s">
        <v>75</v>
      </c>
      <c r="AY143" s="104" t="s">
        <v>163</v>
      </c>
      <c r="BE143" s="202">
        <f t="shared" si="24"/>
        <v>0</v>
      </c>
      <c r="BF143" s="202">
        <f t="shared" si="25"/>
        <v>0</v>
      </c>
      <c r="BG143" s="202">
        <f t="shared" si="26"/>
        <v>0</v>
      </c>
      <c r="BH143" s="202">
        <f t="shared" si="27"/>
        <v>0</v>
      </c>
      <c r="BI143" s="202">
        <f t="shared" si="28"/>
        <v>0</v>
      </c>
      <c r="BJ143" s="104" t="s">
        <v>75</v>
      </c>
      <c r="BK143" s="202">
        <f t="shared" si="29"/>
        <v>0</v>
      </c>
      <c r="BL143" s="104" t="s">
        <v>244</v>
      </c>
      <c r="BM143" s="104" t="s">
        <v>878</v>
      </c>
    </row>
    <row r="144" spans="2:65" s="116" customFormat="1" ht="16.5" customHeight="1">
      <c r="B144" s="117"/>
      <c r="C144" s="217" t="s">
        <v>522</v>
      </c>
      <c r="D144" s="217" t="s">
        <v>165</v>
      </c>
      <c r="E144" s="218" t="s">
        <v>1679</v>
      </c>
      <c r="F144" s="219" t="s">
        <v>1680</v>
      </c>
      <c r="G144" s="220" t="s">
        <v>288</v>
      </c>
      <c r="H144" s="221">
        <v>1</v>
      </c>
      <c r="I144" s="7"/>
      <c r="J144" s="222">
        <f t="shared" si="20"/>
        <v>0</v>
      </c>
      <c r="K144" s="219" t="s">
        <v>2443</v>
      </c>
      <c r="L144" s="117"/>
      <c r="M144" s="223" t="s">
        <v>5</v>
      </c>
      <c r="N144" s="224" t="s">
        <v>41</v>
      </c>
      <c r="O144" s="118"/>
      <c r="P144" s="200">
        <f t="shared" si="21"/>
        <v>0</v>
      </c>
      <c r="Q144" s="200">
        <v>0</v>
      </c>
      <c r="R144" s="200">
        <f t="shared" si="22"/>
        <v>0</v>
      </c>
      <c r="S144" s="200">
        <v>0</v>
      </c>
      <c r="T144" s="201">
        <f t="shared" si="23"/>
        <v>0</v>
      </c>
      <c r="AR144" s="104" t="s">
        <v>244</v>
      </c>
      <c r="AT144" s="104" t="s">
        <v>165</v>
      </c>
      <c r="AU144" s="104" t="s">
        <v>75</v>
      </c>
      <c r="AY144" s="104" t="s">
        <v>163</v>
      </c>
      <c r="BE144" s="202">
        <f t="shared" si="24"/>
        <v>0</v>
      </c>
      <c r="BF144" s="202">
        <f t="shared" si="25"/>
        <v>0</v>
      </c>
      <c r="BG144" s="202">
        <f t="shared" si="26"/>
        <v>0</v>
      </c>
      <c r="BH144" s="202">
        <f t="shared" si="27"/>
        <v>0</v>
      </c>
      <c r="BI144" s="202">
        <f t="shared" si="28"/>
        <v>0</v>
      </c>
      <c r="BJ144" s="104" t="s">
        <v>75</v>
      </c>
      <c r="BK144" s="202">
        <f t="shared" si="29"/>
        <v>0</v>
      </c>
      <c r="BL144" s="104" t="s">
        <v>244</v>
      </c>
      <c r="BM144" s="104" t="s">
        <v>894</v>
      </c>
    </row>
    <row r="145" spans="2:65" s="116" customFormat="1" ht="16.5" customHeight="1">
      <c r="B145" s="117"/>
      <c r="C145" s="217" t="s">
        <v>526</v>
      </c>
      <c r="D145" s="217" t="s">
        <v>165</v>
      </c>
      <c r="E145" s="218" t="s">
        <v>1681</v>
      </c>
      <c r="F145" s="219" t="s">
        <v>1682</v>
      </c>
      <c r="G145" s="220" t="s">
        <v>1653</v>
      </c>
      <c r="H145" s="221">
        <v>2</v>
      </c>
      <c r="I145" s="7"/>
      <c r="J145" s="222">
        <f t="shared" si="20"/>
        <v>0</v>
      </c>
      <c r="K145" s="219" t="s">
        <v>2443</v>
      </c>
      <c r="L145" s="117"/>
      <c r="M145" s="223" t="s">
        <v>5</v>
      </c>
      <c r="N145" s="224" t="s">
        <v>41</v>
      </c>
      <c r="O145" s="118"/>
      <c r="P145" s="200">
        <f t="shared" si="21"/>
        <v>0</v>
      </c>
      <c r="Q145" s="200">
        <v>0</v>
      </c>
      <c r="R145" s="200">
        <f t="shared" si="22"/>
        <v>0</v>
      </c>
      <c r="S145" s="200">
        <v>0</v>
      </c>
      <c r="T145" s="201">
        <f t="shared" si="23"/>
        <v>0</v>
      </c>
      <c r="AR145" s="104" t="s">
        <v>244</v>
      </c>
      <c r="AT145" s="104" t="s">
        <v>165</v>
      </c>
      <c r="AU145" s="104" t="s">
        <v>75</v>
      </c>
      <c r="AY145" s="104" t="s">
        <v>163</v>
      </c>
      <c r="BE145" s="202">
        <f t="shared" si="24"/>
        <v>0</v>
      </c>
      <c r="BF145" s="202">
        <f t="shared" si="25"/>
        <v>0</v>
      </c>
      <c r="BG145" s="202">
        <f t="shared" si="26"/>
        <v>0</v>
      </c>
      <c r="BH145" s="202">
        <f t="shared" si="27"/>
        <v>0</v>
      </c>
      <c r="BI145" s="202">
        <f t="shared" si="28"/>
        <v>0</v>
      </c>
      <c r="BJ145" s="104" t="s">
        <v>75</v>
      </c>
      <c r="BK145" s="202">
        <f t="shared" si="29"/>
        <v>0</v>
      </c>
      <c r="BL145" s="104" t="s">
        <v>244</v>
      </c>
      <c r="BM145" s="104" t="s">
        <v>902</v>
      </c>
    </row>
    <row r="146" spans="2:65" s="116" customFormat="1" ht="16.5" customHeight="1">
      <c r="B146" s="117"/>
      <c r="C146" s="217" t="s">
        <v>532</v>
      </c>
      <c r="D146" s="217" t="s">
        <v>165</v>
      </c>
      <c r="E146" s="218" t="s">
        <v>1683</v>
      </c>
      <c r="F146" s="219" t="s">
        <v>1684</v>
      </c>
      <c r="G146" s="220" t="s">
        <v>1653</v>
      </c>
      <c r="H146" s="221">
        <v>1</v>
      </c>
      <c r="I146" s="7"/>
      <c r="J146" s="222">
        <f t="shared" si="20"/>
        <v>0</v>
      </c>
      <c r="K146" s="219" t="s">
        <v>2443</v>
      </c>
      <c r="L146" s="117"/>
      <c r="M146" s="223" t="s">
        <v>5</v>
      </c>
      <c r="N146" s="224" t="s">
        <v>41</v>
      </c>
      <c r="O146" s="118"/>
      <c r="P146" s="200">
        <f t="shared" si="21"/>
        <v>0</v>
      </c>
      <c r="Q146" s="200">
        <v>0</v>
      </c>
      <c r="R146" s="200">
        <f t="shared" si="22"/>
        <v>0</v>
      </c>
      <c r="S146" s="200">
        <v>0</v>
      </c>
      <c r="T146" s="201">
        <f t="shared" si="23"/>
        <v>0</v>
      </c>
      <c r="AR146" s="104" t="s">
        <v>244</v>
      </c>
      <c r="AT146" s="104" t="s">
        <v>165</v>
      </c>
      <c r="AU146" s="104" t="s">
        <v>75</v>
      </c>
      <c r="AY146" s="104" t="s">
        <v>163</v>
      </c>
      <c r="BE146" s="202">
        <f t="shared" si="24"/>
        <v>0</v>
      </c>
      <c r="BF146" s="202">
        <f t="shared" si="25"/>
        <v>0</v>
      </c>
      <c r="BG146" s="202">
        <f t="shared" si="26"/>
        <v>0</v>
      </c>
      <c r="BH146" s="202">
        <f t="shared" si="27"/>
        <v>0</v>
      </c>
      <c r="BI146" s="202">
        <f t="shared" si="28"/>
        <v>0</v>
      </c>
      <c r="BJ146" s="104" t="s">
        <v>75</v>
      </c>
      <c r="BK146" s="202">
        <f t="shared" si="29"/>
        <v>0</v>
      </c>
      <c r="BL146" s="104" t="s">
        <v>244</v>
      </c>
      <c r="BM146" s="104" t="s">
        <v>911</v>
      </c>
    </row>
    <row r="147" spans="2:65" s="116" customFormat="1" ht="16.5" customHeight="1">
      <c r="B147" s="117"/>
      <c r="C147" s="217" t="s">
        <v>540</v>
      </c>
      <c r="D147" s="217" t="s">
        <v>165</v>
      </c>
      <c r="E147" s="218" t="s">
        <v>1685</v>
      </c>
      <c r="F147" s="219" t="s">
        <v>1686</v>
      </c>
      <c r="G147" s="220" t="s">
        <v>288</v>
      </c>
      <c r="H147" s="221">
        <v>2</v>
      </c>
      <c r="I147" s="7"/>
      <c r="J147" s="222">
        <f t="shared" si="20"/>
        <v>0</v>
      </c>
      <c r="K147" s="219" t="s">
        <v>2443</v>
      </c>
      <c r="L147" s="117"/>
      <c r="M147" s="223" t="s">
        <v>5</v>
      </c>
      <c r="N147" s="224" t="s">
        <v>41</v>
      </c>
      <c r="O147" s="118"/>
      <c r="P147" s="200">
        <f t="shared" si="21"/>
        <v>0</v>
      </c>
      <c r="Q147" s="200">
        <v>0</v>
      </c>
      <c r="R147" s="200">
        <f t="shared" si="22"/>
        <v>0</v>
      </c>
      <c r="S147" s="200">
        <v>0</v>
      </c>
      <c r="T147" s="201">
        <f t="shared" si="23"/>
        <v>0</v>
      </c>
      <c r="AR147" s="104" t="s">
        <v>244</v>
      </c>
      <c r="AT147" s="104" t="s">
        <v>165</v>
      </c>
      <c r="AU147" s="104" t="s">
        <v>75</v>
      </c>
      <c r="AY147" s="104" t="s">
        <v>163</v>
      </c>
      <c r="BE147" s="202">
        <f t="shared" si="24"/>
        <v>0</v>
      </c>
      <c r="BF147" s="202">
        <f t="shared" si="25"/>
        <v>0</v>
      </c>
      <c r="BG147" s="202">
        <f t="shared" si="26"/>
        <v>0</v>
      </c>
      <c r="BH147" s="202">
        <f t="shared" si="27"/>
        <v>0</v>
      </c>
      <c r="BI147" s="202">
        <f t="shared" si="28"/>
        <v>0</v>
      </c>
      <c r="BJ147" s="104" t="s">
        <v>75</v>
      </c>
      <c r="BK147" s="202">
        <f t="shared" si="29"/>
        <v>0</v>
      </c>
      <c r="BL147" s="104" t="s">
        <v>244</v>
      </c>
      <c r="BM147" s="104" t="s">
        <v>926</v>
      </c>
    </row>
    <row r="148" spans="2:65" s="116" customFormat="1" ht="16.5" customHeight="1">
      <c r="B148" s="117"/>
      <c r="C148" s="217" t="s">
        <v>546</v>
      </c>
      <c r="D148" s="217" t="s">
        <v>165</v>
      </c>
      <c r="E148" s="218" t="s">
        <v>1687</v>
      </c>
      <c r="F148" s="219" t="s">
        <v>1688</v>
      </c>
      <c r="G148" s="220" t="s">
        <v>288</v>
      </c>
      <c r="H148" s="221">
        <v>1</v>
      </c>
      <c r="I148" s="7"/>
      <c r="J148" s="222">
        <f t="shared" si="20"/>
        <v>0</v>
      </c>
      <c r="K148" s="219" t="s">
        <v>2443</v>
      </c>
      <c r="L148" s="117"/>
      <c r="M148" s="223" t="s">
        <v>5</v>
      </c>
      <c r="N148" s="224" t="s">
        <v>41</v>
      </c>
      <c r="O148" s="118"/>
      <c r="P148" s="200">
        <f t="shared" si="21"/>
        <v>0</v>
      </c>
      <c r="Q148" s="200">
        <v>0</v>
      </c>
      <c r="R148" s="200">
        <f t="shared" si="22"/>
        <v>0</v>
      </c>
      <c r="S148" s="200">
        <v>0</v>
      </c>
      <c r="T148" s="201">
        <f t="shared" si="23"/>
        <v>0</v>
      </c>
      <c r="AR148" s="104" t="s">
        <v>244</v>
      </c>
      <c r="AT148" s="104" t="s">
        <v>165</v>
      </c>
      <c r="AU148" s="104" t="s">
        <v>75</v>
      </c>
      <c r="AY148" s="104" t="s">
        <v>163</v>
      </c>
      <c r="BE148" s="202">
        <f t="shared" si="24"/>
        <v>0</v>
      </c>
      <c r="BF148" s="202">
        <f t="shared" si="25"/>
        <v>0</v>
      </c>
      <c r="BG148" s="202">
        <f t="shared" si="26"/>
        <v>0</v>
      </c>
      <c r="BH148" s="202">
        <f t="shared" si="27"/>
        <v>0</v>
      </c>
      <c r="BI148" s="202">
        <f t="shared" si="28"/>
        <v>0</v>
      </c>
      <c r="BJ148" s="104" t="s">
        <v>75</v>
      </c>
      <c r="BK148" s="202">
        <f t="shared" si="29"/>
        <v>0</v>
      </c>
      <c r="BL148" s="104" t="s">
        <v>244</v>
      </c>
      <c r="BM148" s="104" t="s">
        <v>939</v>
      </c>
    </row>
    <row r="149" spans="2:65" s="116" customFormat="1" ht="16.5" customHeight="1">
      <c r="B149" s="117"/>
      <c r="C149" s="217" t="s">
        <v>567</v>
      </c>
      <c r="D149" s="217" t="s">
        <v>165</v>
      </c>
      <c r="E149" s="218" t="s">
        <v>1689</v>
      </c>
      <c r="F149" s="219" t="s">
        <v>1690</v>
      </c>
      <c r="G149" s="220" t="s">
        <v>288</v>
      </c>
      <c r="H149" s="221">
        <v>12</v>
      </c>
      <c r="I149" s="7"/>
      <c r="J149" s="222">
        <f t="shared" si="20"/>
        <v>0</v>
      </c>
      <c r="K149" s="219" t="s">
        <v>2443</v>
      </c>
      <c r="L149" s="117"/>
      <c r="M149" s="223" t="s">
        <v>5</v>
      </c>
      <c r="N149" s="224" t="s">
        <v>41</v>
      </c>
      <c r="O149" s="118"/>
      <c r="P149" s="200">
        <f t="shared" si="21"/>
        <v>0</v>
      </c>
      <c r="Q149" s="200">
        <v>0</v>
      </c>
      <c r="R149" s="200">
        <f t="shared" si="22"/>
        <v>0</v>
      </c>
      <c r="S149" s="200">
        <v>0</v>
      </c>
      <c r="T149" s="201">
        <f t="shared" si="23"/>
        <v>0</v>
      </c>
      <c r="AR149" s="104" t="s">
        <v>244</v>
      </c>
      <c r="AT149" s="104" t="s">
        <v>165</v>
      </c>
      <c r="AU149" s="104" t="s">
        <v>75</v>
      </c>
      <c r="AY149" s="104" t="s">
        <v>163</v>
      </c>
      <c r="BE149" s="202">
        <f t="shared" si="24"/>
        <v>0</v>
      </c>
      <c r="BF149" s="202">
        <f t="shared" si="25"/>
        <v>0</v>
      </c>
      <c r="BG149" s="202">
        <f t="shared" si="26"/>
        <v>0</v>
      </c>
      <c r="BH149" s="202">
        <f t="shared" si="27"/>
        <v>0</v>
      </c>
      <c r="BI149" s="202">
        <f t="shared" si="28"/>
        <v>0</v>
      </c>
      <c r="BJ149" s="104" t="s">
        <v>75</v>
      </c>
      <c r="BK149" s="202">
        <f t="shared" si="29"/>
        <v>0</v>
      </c>
      <c r="BL149" s="104" t="s">
        <v>244</v>
      </c>
      <c r="BM149" s="104" t="s">
        <v>950</v>
      </c>
    </row>
    <row r="150" spans="2:65" s="116" customFormat="1" ht="16.5" customHeight="1">
      <c r="B150" s="117"/>
      <c r="C150" s="217" t="s">
        <v>574</v>
      </c>
      <c r="D150" s="217" t="s">
        <v>165</v>
      </c>
      <c r="E150" s="218" t="s">
        <v>1691</v>
      </c>
      <c r="F150" s="219" t="s">
        <v>1692</v>
      </c>
      <c r="G150" s="220" t="s">
        <v>288</v>
      </c>
      <c r="H150" s="221">
        <v>3</v>
      </c>
      <c r="I150" s="7"/>
      <c r="J150" s="222">
        <f t="shared" si="20"/>
        <v>0</v>
      </c>
      <c r="K150" s="219" t="s">
        <v>2443</v>
      </c>
      <c r="L150" s="117"/>
      <c r="M150" s="223" t="s">
        <v>5</v>
      </c>
      <c r="N150" s="224" t="s">
        <v>41</v>
      </c>
      <c r="O150" s="118"/>
      <c r="P150" s="200">
        <f t="shared" si="21"/>
        <v>0</v>
      </c>
      <c r="Q150" s="200">
        <v>0</v>
      </c>
      <c r="R150" s="200">
        <f t="shared" si="22"/>
        <v>0</v>
      </c>
      <c r="S150" s="200">
        <v>0</v>
      </c>
      <c r="T150" s="201">
        <f t="shared" si="23"/>
        <v>0</v>
      </c>
      <c r="AR150" s="104" t="s">
        <v>244</v>
      </c>
      <c r="AT150" s="104" t="s">
        <v>165</v>
      </c>
      <c r="AU150" s="104" t="s">
        <v>75</v>
      </c>
      <c r="AY150" s="104" t="s">
        <v>163</v>
      </c>
      <c r="BE150" s="202">
        <f t="shared" si="24"/>
        <v>0</v>
      </c>
      <c r="BF150" s="202">
        <f t="shared" si="25"/>
        <v>0</v>
      </c>
      <c r="BG150" s="202">
        <f t="shared" si="26"/>
        <v>0</v>
      </c>
      <c r="BH150" s="202">
        <f t="shared" si="27"/>
        <v>0</v>
      </c>
      <c r="BI150" s="202">
        <f t="shared" si="28"/>
        <v>0</v>
      </c>
      <c r="BJ150" s="104" t="s">
        <v>75</v>
      </c>
      <c r="BK150" s="202">
        <f t="shared" si="29"/>
        <v>0</v>
      </c>
      <c r="BL150" s="104" t="s">
        <v>244</v>
      </c>
      <c r="BM150" s="104" t="s">
        <v>959</v>
      </c>
    </row>
    <row r="151" spans="2:65" s="116" customFormat="1" ht="16.5" customHeight="1">
      <c r="B151" s="117"/>
      <c r="C151" s="217" t="s">
        <v>578</v>
      </c>
      <c r="D151" s="217" t="s">
        <v>165</v>
      </c>
      <c r="E151" s="218" t="s">
        <v>1693</v>
      </c>
      <c r="F151" s="219" t="s">
        <v>1694</v>
      </c>
      <c r="G151" s="220" t="s">
        <v>1653</v>
      </c>
      <c r="H151" s="221">
        <v>1</v>
      </c>
      <c r="I151" s="7"/>
      <c r="J151" s="222">
        <f t="shared" si="20"/>
        <v>0</v>
      </c>
      <c r="K151" s="219" t="s">
        <v>2443</v>
      </c>
      <c r="L151" s="117"/>
      <c r="M151" s="223" t="s">
        <v>5</v>
      </c>
      <c r="N151" s="224" t="s">
        <v>41</v>
      </c>
      <c r="O151" s="118"/>
      <c r="P151" s="200">
        <f t="shared" si="21"/>
        <v>0</v>
      </c>
      <c r="Q151" s="200">
        <v>0</v>
      </c>
      <c r="R151" s="200">
        <f t="shared" si="22"/>
        <v>0</v>
      </c>
      <c r="S151" s="200">
        <v>0</v>
      </c>
      <c r="T151" s="201">
        <f t="shared" si="23"/>
        <v>0</v>
      </c>
      <c r="AR151" s="104" t="s">
        <v>244</v>
      </c>
      <c r="AT151" s="104" t="s">
        <v>165</v>
      </c>
      <c r="AU151" s="104" t="s">
        <v>75</v>
      </c>
      <c r="AY151" s="104" t="s">
        <v>163</v>
      </c>
      <c r="BE151" s="202">
        <f t="shared" si="24"/>
        <v>0</v>
      </c>
      <c r="BF151" s="202">
        <f t="shared" si="25"/>
        <v>0</v>
      </c>
      <c r="BG151" s="202">
        <f t="shared" si="26"/>
        <v>0</v>
      </c>
      <c r="BH151" s="202">
        <f t="shared" si="27"/>
        <v>0</v>
      </c>
      <c r="BI151" s="202">
        <f t="shared" si="28"/>
        <v>0</v>
      </c>
      <c r="BJ151" s="104" t="s">
        <v>75</v>
      </c>
      <c r="BK151" s="202">
        <f t="shared" si="29"/>
        <v>0</v>
      </c>
      <c r="BL151" s="104" t="s">
        <v>244</v>
      </c>
      <c r="BM151" s="104" t="s">
        <v>973</v>
      </c>
    </row>
    <row r="152" spans="2:65" s="116" customFormat="1" ht="16.5" customHeight="1">
      <c r="B152" s="117"/>
      <c r="C152" s="217" t="s">
        <v>582</v>
      </c>
      <c r="D152" s="217" t="s">
        <v>165</v>
      </c>
      <c r="E152" s="218" t="s">
        <v>1695</v>
      </c>
      <c r="F152" s="219" t="s">
        <v>1696</v>
      </c>
      <c r="G152" s="220" t="s">
        <v>1653</v>
      </c>
      <c r="H152" s="221">
        <v>4</v>
      </c>
      <c r="I152" s="7"/>
      <c r="J152" s="222">
        <f t="shared" si="20"/>
        <v>0</v>
      </c>
      <c r="K152" s="219" t="s">
        <v>2443</v>
      </c>
      <c r="L152" s="117"/>
      <c r="M152" s="223" t="s">
        <v>5</v>
      </c>
      <c r="N152" s="224" t="s">
        <v>41</v>
      </c>
      <c r="O152" s="118"/>
      <c r="P152" s="200">
        <f t="shared" si="21"/>
        <v>0</v>
      </c>
      <c r="Q152" s="200">
        <v>0</v>
      </c>
      <c r="R152" s="200">
        <f t="shared" si="22"/>
        <v>0</v>
      </c>
      <c r="S152" s="200">
        <v>0</v>
      </c>
      <c r="T152" s="201">
        <f t="shared" si="23"/>
        <v>0</v>
      </c>
      <c r="AR152" s="104" t="s">
        <v>244</v>
      </c>
      <c r="AT152" s="104" t="s">
        <v>165</v>
      </c>
      <c r="AU152" s="104" t="s">
        <v>75</v>
      </c>
      <c r="AY152" s="104" t="s">
        <v>163</v>
      </c>
      <c r="BE152" s="202">
        <f t="shared" si="24"/>
        <v>0</v>
      </c>
      <c r="BF152" s="202">
        <f t="shared" si="25"/>
        <v>0</v>
      </c>
      <c r="BG152" s="202">
        <f t="shared" si="26"/>
        <v>0</v>
      </c>
      <c r="BH152" s="202">
        <f t="shared" si="27"/>
        <v>0</v>
      </c>
      <c r="BI152" s="202">
        <f t="shared" si="28"/>
        <v>0</v>
      </c>
      <c r="BJ152" s="104" t="s">
        <v>75</v>
      </c>
      <c r="BK152" s="202">
        <f t="shared" si="29"/>
        <v>0</v>
      </c>
      <c r="BL152" s="104" t="s">
        <v>244</v>
      </c>
      <c r="BM152" s="104" t="s">
        <v>987</v>
      </c>
    </row>
    <row r="153" spans="2:65" s="116" customFormat="1" ht="16.5" customHeight="1">
      <c r="B153" s="117"/>
      <c r="C153" s="217" t="s">
        <v>586</v>
      </c>
      <c r="D153" s="217" t="s">
        <v>165</v>
      </c>
      <c r="E153" s="218" t="s">
        <v>1697</v>
      </c>
      <c r="F153" s="219" t="s">
        <v>1698</v>
      </c>
      <c r="G153" s="220" t="s">
        <v>1653</v>
      </c>
      <c r="H153" s="221">
        <v>1</v>
      </c>
      <c r="I153" s="7"/>
      <c r="J153" s="222">
        <f t="shared" si="20"/>
        <v>0</v>
      </c>
      <c r="K153" s="219" t="s">
        <v>2443</v>
      </c>
      <c r="L153" s="117"/>
      <c r="M153" s="223" t="s">
        <v>5</v>
      </c>
      <c r="N153" s="224" t="s">
        <v>41</v>
      </c>
      <c r="O153" s="118"/>
      <c r="P153" s="200">
        <f t="shared" si="21"/>
        <v>0</v>
      </c>
      <c r="Q153" s="200">
        <v>0</v>
      </c>
      <c r="R153" s="200">
        <f t="shared" si="22"/>
        <v>0</v>
      </c>
      <c r="S153" s="200">
        <v>0</v>
      </c>
      <c r="T153" s="201">
        <f t="shared" si="23"/>
        <v>0</v>
      </c>
      <c r="AR153" s="104" t="s">
        <v>244</v>
      </c>
      <c r="AT153" s="104" t="s">
        <v>165</v>
      </c>
      <c r="AU153" s="104" t="s">
        <v>75</v>
      </c>
      <c r="AY153" s="104" t="s">
        <v>163</v>
      </c>
      <c r="BE153" s="202">
        <f t="shared" si="24"/>
        <v>0</v>
      </c>
      <c r="BF153" s="202">
        <f t="shared" si="25"/>
        <v>0</v>
      </c>
      <c r="BG153" s="202">
        <f t="shared" si="26"/>
        <v>0</v>
      </c>
      <c r="BH153" s="202">
        <f t="shared" si="27"/>
        <v>0</v>
      </c>
      <c r="BI153" s="202">
        <f t="shared" si="28"/>
        <v>0</v>
      </c>
      <c r="BJ153" s="104" t="s">
        <v>75</v>
      </c>
      <c r="BK153" s="202">
        <f t="shared" si="29"/>
        <v>0</v>
      </c>
      <c r="BL153" s="104" t="s">
        <v>244</v>
      </c>
      <c r="BM153" s="104" t="s">
        <v>996</v>
      </c>
    </row>
    <row r="154" spans="2:65" s="116" customFormat="1" ht="16.5" customHeight="1">
      <c r="B154" s="117"/>
      <c r="C154" s="217" t="s">
        <v>590</v>
      </c>
      <c r="D154" s="217" t="s">
        <v>165</v>
      </c>
      <c r="E154" s="218" t="s">
        <v>1699</v>
      </c>
      <c r="F154" s="219" t="s">
        <v>1700</v>
      </c>
      <c r="G154" s="220" t="s">
        <v>1653</v>
      </c>
      <c r="H154" s="221">
        <v>5</v>
      </c>
      <c r="I154" s="7"/>
      <c r="J154" s="222">
        <f t="shared" si="20"/>
        <v>0</v>
      </c>
      <c r="K154" s="219" t="s">
        <v>2443</v>
      </c>
      <c r="L154" s="117"/>
      <c r="M154" s="223" t="s">
        <v>5</v>
      </c>
      <c r="N154" s="224" t="s">
        <v>41</v>
      </c>
      <c r="O154" s="118"/>
      <c r="P154" s="200">
        <f t="shared" si="21"/>
        <v>0</v>
      </c>
      <c r="Q154" s="200">
        <v>0</v>
      </c>
      <c r="R154" s="200">
        <f t="shared" si="22"/>
        <v>0</v>
      </c>
      <c r="S154" s="200">
        <v>0</v>
      </c>
      <c r="T154" s="201">
        <f t="shared" si="23"/>
        <v>0</v>
      </c>
      <c r="AR154" s="104" t="s">
        <v>244</v>
      </c>
      <c r="AT154" s="104" t="s">
        <v>165</v>
      </c>
      <c r="AU154" s="104" t="s">
        <v>75</v>
      </c>
      <c r="AY154" s="104" t="s">
        <v>163</v>
      </c>
      <c r="BE154" s="202">
        <f t="shared" si="24"/>
        <v>0</v>
      </c>
      <c r="BF154" s="202">
        <f t="shared" si="25"/>
        <v>0</v>
      </c>
      <c r="BG154" s="202">
        <f t="shared" si="26"/>
        <v>0</v>
      </c>
      <c r="BH154" s="202">
        <f t="shared" si="27"/>
        <v>0</v>
      </c>
      <c r="BI154" s="202">
        <f t="shared" si="28"/>
        <v>0</v>
      </c>
      <c r="BJ154" s="104" t="s">
        <v>75</v>
      </c>
      <c r="BK154" s="202">
        <f t="shared" si="29"/>
        <v>0</v>
      </c>
      <c r="BL154" s="104" t="s">
        <v>244</v>
      </c>
      <c r="BM154" s="104" t="s">
        <v>1009</v>
      </c>
    </row>
    <row r="155" spans="2:65" s="116" customFormat="1" ht="16.5" customHeight="1">
      <c r="B155" s="117"/>
      <c r="C155" s="217" t="s">
        <v>595</v>
      </c>
      <c r="D155" s="217" t="s">
        <v>165</v>
      </c>
      <c r="E155" s="218" t="s">
        <v>1701</v>
      </c>
      <c r="F155" s="219" t="s">
        <v>1702</v>
      </c>
      <c r="G155" s="220" t="s">
        <v>1653</v>
      </c>
      <c r="H155" s="221">
        <v>2</v>
      </c>
      <c r="I155" s="7"/>
      <c r="J155" s="222">
        <f t="shared" si="20"/>
        <v>0</v>
      </c>
      <c r="K155" s="219" t="s">
        <v>2443</v>
      </c>
      <c r="L155" s="117"/>
      <c r="M155" s="223" t="s">
        <v>5</v>
      </c>
      <c r="N155" s="224" t="s">
        <v>41</v>
      </c>
      <c r="O155" s="118"/>
      <c r="P155" s="200">
        <f t="shared" si="21"/>
        <v>0</v>
      </c>
      <c r="Q155" s="200">
        <v>0</v>
      </c>
      <c r="R155" s="200">
        <f t="shared" si="22"/>
        <v>0</v>
      </c>
      <c r="S155" s="200">
        <v>0</v>
      </c>
      <c r="T155" s="201">
        <f t="shared" si="23"/>
        <v>0</v>
      </c>
      <c r="AR155" s="104" t="s">
        <v>244</v>
      </c>
      <c r="AT155" s="104" t="s">
        <v>165</v>
      </c>
      <c r="AU155" s="104" t="s">
        <v>75</v>
      </c>
      <c r="AY155" s="104" t="s">
        <v>163</v>
      </c>
      <c r="BE155" s="202">
        <f t="shared" si="24"/>
        <v>0</v>
      </c>
      <c r="BF155" s="202">
        <f t="shared" si="25"/>
        <v>0</v>
      </c>
      <c r="BG155" s="202">
        <f t="shared" si="26"/>
        <v>0</v>
      </c>
      <c r="BH155" s="202">
        <f t="shared" si="27"/>
        <v>0</v>
      </c>
      <c r="BI155" s="202">
        <f t="shared" si="28"/>
        <v>0</v>
      </c>
      <c r="BJ155" s="104" t="s">
        <v>75</v>
      </c>
      <c r="BK155" s="202">
        <f t="shared" si="29"/>
        <v>0</v>
      </c>
      <c r="BL155" s="104" t="s">
        <v>244</v>
      </c>
      <c r="BM155" s="104" t="s">
        <v>1019</v>
      </c>
    </row>
    <row r="156" spans="2:65" s="116" customFormat="1" ht="16.5" customHeight="1">
      <c r="B156" s="117"/>
      <c r="C156" s="217" t="s">
        <v>603</v>
      </c>
      <c r="D156" s="217" t="s">
        <v>165</v>
      </c>
      <c r="E156" s="218" t="s">
        <v>1703</v>
      </c>
      <c r="F156" s="219" t="s">
        <v>1704</v>
      </c>
      <c r="G156" s="220" t="s">
        <v>227</v>
      </c>
      <c r="H156" s="221">
        <v>0.10299999999999999</v>
      </c>
      <c r="I156" s="7"/>
      <c r="J156" s="222">
        <f t="shared" si="20"/>
        <v>0</v>
      </c>
      <c r="K156" s="219" t="s">
        <v>2443</v>
      </c>
      <c r="L156" s="117"/>
      <c r="M156" s="223" t="s">
        <v>5</v>
      </c>
      <c r="N156" s="225" t="s">
        <v>41</v>
      </c>
      <c r="O156" s="226"/>
      <c r="P156" s="227">
        <f t="shared" si="21"/>
        <v>0</v>
      </c>
      <c r="Q156" s="227">
        <v>0</v>
      </c>
      <c r="R156" s="227">
        <f t="shared" si="22"/>
        <v>0</v>
      </c>
      <c r="S156" s="227">
        <v>0</v>
      </c>
      <c r="T156" s="228">
        <f t="shared" si="23"/>
        <v>0</v>
      </c>
      <c r="AR156" s="104" t="s">
        <v>244</v>
      </c>
      <c r="AT156" s="104" t="s">
        <v>165</v>
      </c>
      <c r="AU156" s="104" t="s">
        <v>75</v>
      </c>
      <c r="AY156" s="104" t="s">
        <v>163</v>
      </c>
      <c r="BE156" s="202">
        <f t="shared" si="24"/>
        <v>0</v>
      </c>
      <c r="BF156" s="202">
        <f t="shared" si="25"/>
        <v>0</v>
      </c>
      <c r="BG156" s="202">
        <f t="shared" si="26"/>
        <v>0</v>
      </c>
      <c r="BH156" s="202">
        <f t="shared" si="27"/>
        <v>0</v>
      </c>
      <c r="BI156" s="202">
        <f t="shared" si="28"/>
        <v>0</v>
      </c>
      <c r="BJ156" s="104" t="s">
        <v>75</v>
      </c>
      <c r="BK156" s="202">
        <f t="shared" si="29"/>
        <v>0</v>
      </c>
      <c r="BL156" s="104" t="s">
        <v>244</v>
      </c>
      <c r="BM156" s="104" t="s">
        <v>1028</v>
      </c>
    </row>
    <row r="157" spans="2:65" s="116" customFormat="1" ht="6.9" customHeight="1">
      <c r="B157" s="144"/>
      <c r="C157" s="145"/>
      <c r="D157" s="145"/>
      <c r="E157" s="145"/>
      <c r="F157" s="145"/>
      <c r="G157" s="145"/>
      <c r="H157" s="145"/>
      <c r="I157" s="145"/>
      <c r="J157" s="145"/>
      <c r="K157" s="145"/>
      <c r="L157" s="117"/>
    </row>
  </sheetData>
  <sheetProtection algorithmName="SHA-512" hashValue="H1ckjjevJJsQfqkh0nbhlgkgTcbejT6lORJHC51BCV/fYzyYD3R/b+18On4el7SOhdogyjiBw4lWb+7AehDbKg==" saltValue="wNxQYHcyGbwodjMHbBUUkg==" spinCount="100000" sheet="1" objects="1" scenarios="1"/>
  <autoFilter ref="C78:K156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showGridLines="0" workbookViewId="0">
      <pane ySplit="1" topLeftCell="A67" activePane="bottomLeft" state="frozen"/>
      <selection pane="bottomLeft" activeCell="K85" sqref="K85"/>
    </sheetView>
  </sheetViews>
  <sheetFormatPr defaultRowHeight="12"/>
  <cols>
    <col min="1" max="1" width="8.28515625" style="101" customWidth="1"/>
    <col min="2" max="2" width="1.7109375" style="101" customWidth="1"/>
    <col min="3" max="3" width="4.140625" style="101" customWidth="1"/>
    <col min="4" max="4" width="4.28515625" style="101" customWidth="1"/>
    <col min="5" max="5" width="17.140625" style="101" customWidth="1"/>
    <col min="6" max="6" width="75" style="101" customWidth="1"/>
    <col min="7" max="7" width="8.7109375" style="101" customWidth="1"/>
    <col min="8" max="8" width="11.140625" style="101" customWidth="1"/>
    <col min="9" max="9" width="12.7109375" style="101" customWidth="1"/>
    <col min="10" max="10" width="23.42578125" style="101" customWidth="1"/>
    <col min="11" max="11" width="15.42578125" style="101" customWidth="1"/>
    <col min="12" max="12" width="9.140625" style="101"/>
    <col min="13" max="18" width="9.28515625" style="101" hidden="1"/>
    <col min="19" max="19" width="8.140625" style="101" hidden="1" customWidth="1"/>
    <col min="20" max="20" width="29.7109375" style="101" hidden="1" customWidth="1"/>
    <col min="21" max="21" width="16.28515625" style="101" hidden="1" customWidth="1"/>
    <col min="22" max="22" width="12.28515625" style="101" customWidth="1"/>
    <col min="23" max="23" width="16.28515625" style="101" customWidth="1"/>
    <col min="24" max="24" width="12.28515625" style="101" customWidth="1"/>
    <col min="25" max="25" width="15" style="101" customWidth="1"/>
    <col min="26" max="26" width="11" style="101" customWidth="1"/>
    <col min="27" max="27" width="15" style="101" customWidth="1"/>
    <col min="28" max="28" width="16.28515625" style="101" customWidth="1"/>
    <col min="29" max="29" width="11" style="101" customWidth="1"/>
    <col min="30" max="30" width="15" style="101" customWidth="1"/>
    <col min="31" max="31" width="16.28515625" style="101" customWidth="1"/>
    <col min="32" max="43" width="9.140625" style="101"/>
    <col min="44" max="65" width="9.28515625" style="101" hidden="1"/>
    <col min="66" max="16384" width="9.140625" style="101"/>
  </cols>
  <sheetData>
    <row r="1" spans="1:70" ht="21.75" customHeight="1">
      <c r="A1" s="97"/>
      <c r="B1" s="3"/>
      <c r="C1" s="3"/>
      <c r="D1" s="4" t="s">
        <v>1</v>
      </c>
      <c r="E1" s="3"/>
      <c r="F1" s="98" t="s">
        <v>110</v>
      </c>
      <c r="G1" s="99" t="s">
        <v>111</v>
      </c>
      <c r="H1" s="99"/>
      <c r="I1" s="3"/>
      <c r="J1" s="98" t="s">
        <v>112</v>
      </c>
      <c r="K1" s="4" t="s">
        <v>113</v>
      </c>
      <c r="L1" s="98" t="s">
        <v>114</v>
      </c>
      <c r="M1" s="98"/>
      <c r="N1" s="98"/>
      <c r="O1" s="98"/>
      <c r="P1" s="98"/>
      <c r="Q1" s="98"/>
      <c r="R1" s="98"/>
      <c r="S1" s="98"/>
      <c r="T1" s="98"/>
      <c r="U1" s="100"/>
      <c r="V1" s="100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</row>
    <row r="2" spans="1:70" ht="36.9" customHeight="1">
      <c r="L2" s="102" t="s">
        <v>8</v>
      </c>
      <c r="M2" s="103"/>
      <c r="N2" s="103"/>
      <c r="O2" s="103"/>
      <c r="P2" s="103"/>
      <c r="Q2" s="103"/>
      <c r="R2" s="103"/>
      <c r="S2" s="103"/>
      <c r="T2" s="103"/>
      <c r="U2" s="103"/>
      <c r="V2" s="103"/>
      <c r="AT2" s="104" t="s">
        <v>84</v>
      </c>
    </row>
    <row r="3" spans="1:70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7"/>
      <c r="AT3" s="104" t="s">
        <v>79</v>
      </c>
    </row>
    <row r="4" spans="1:70" ht="36.9" customHeight="1">
      <c r="B4" s="108"/>
      <c r="C4" s="109"/>
      <c r="D4" s="110" t="s">
        <v>115</v>
      </c>
      <c r="E4" s="109"/>
      <c r="F4" s="109"/>
      <c r="G4" s="109"/>
      <c r="H4" s="109"/>
      <c r="I4" s="109"/>
      <c r="J4" s="109"/>
      <c r="K4" s="111"/>
      <c r="M4" s="112" t="s">
        <v>13</v>
      </c>
      <c r="AT4" s="104" t="s">
        <v>6</v>
      </c>
    </row>
    <row r="5" spans="1:70" ht="6.9" customHeight="1">
      <c r="B5" s="108"/>
      <c r="C5" s="109"/>
      <c r="D5" s="109"/>
      <c r="E5" s="109"/>
      <c r="F5" s="109"/>
      <c r="G5" s="109"/>
      <c r="H5" s="109"/>
      <c r="I5" s="109"/>
      <c r="J5" s="109"/>
      <c r="K5" s="111"/>
    </row>
    <row r="6" spans="1:70" ht="13.2">
      <c r="B6" s="108"/>
      <c r="C6" s="109"/>
      <c r="D6" s="113" t="s">
        <v>18</v>
      </c>
      <c r="E6" s="109"/>
      <c r="F6" s="109"/>
      <c r="G6" s="109"/>
      <c r="H6" s="109"/>
      <c r="I6" s="109"/>
      <c r="J6" s="109"/>
      <c r="K6" s="111"/>
    </row>
    <row r="7" spans="1:70" ht="16.5" customHeight="1">
      <c r="B7" s="108"/>
      <c r="C7" s="109"/>
      <c r="D7" s="109"/>
      <c r="E7" s="114" t="str">
        <f>'Rekapitulace stavby'!K6</f>
        <v>Modernizace stravovacího zařízení Střední školy chovu koní a jezdectví</v>
      </c>
      <c r="F7" s="115"/>
      <c r="G7" s="115"/>
      <c r="H7" s="115"/>
      <c r="I7" s="109"/>
      <c r="J7" s="109"/>
      <c r="K7" s="111"/>
    </row>
    <row r="8" spans="1:70" s="116" customFormat="1" ht="13.2">
      <c r="B8" s="117"/>
      <c r="C8" s="118"/>
      <c r="D8" s="113" t="s">
        <v>116</v>
      </c>
      <c r="E8" s="118"/>
      <c r="F8" s="118"/>
      <c r="G8" s="118"/>
      <c r="H8" s="118"/>
      <c r="I8" s="118"/>
      <c r="J8" s="118"/>
      <c r="K8" s="120"/>
    </row>
    <row r="9" spans="1:70" s="116" customFormat="1" ht="36.9" customHeight="1">
      <c r="B9" s="117"/>
      <c r="C9" s="118"/>
      <c r="D9" s="118"/>
      <c r="E9" s="121" t="s">
        <v>1705</v>
      </c>
      <c r="F9" s="119"/>
      <c r="G9" s="119"/>
      <c r="H9" s="119"/>
      <c r="I9" s="118"/>
      <c r="J9" s="118"/>
      <c r="K9" s="120"/>
    </row>
    <row r="10" spans="1:70" s="116" customFormat="1">
      <c r="B10" s="117"/>
      <c r="C10" s="118"/>
      <c r="D10" s="118"/>
      <c r="E10" s="118"/>
      <c r="F10" s="118"/>
      <c r="G10" s="118"/>
      <c r="H10" s="118"/>
      <c r="I10" s="118"/>
      <c r="J10" s="118"/>
      <c r="K10" s="120"/>
    </row>
    <row r="11" spans="1:70" s="116" customFormat="1" ht="14.4" customHeight="1">
      <c r="B11" s="117"/>
      <c r="C11" s="118"/>
      <c r="D11" s="113" t="s">
        <v>20</v>
      </c>
      <c r="E11" s="118"/>
      <c r="F11" s="122" t="s">
        <v>5</v>
      </c>
      <c r="G11" s="118"/>
      <c r="H11" s="118"/>
      <c r="I11" s="113" t="s">
        <v>21</v>
      </c>
      <c r="J11" s="122" t="s">
        <v>5</v>
      </c>
      <c r="K11" s="120"/>
    </row>
    <row r="12" spans="1:70" s="116" customFormat="1" ht="14.4" customHeight="1">
      <c r="B12" s="117"/>
      <c r="C12" s="118"/>
      <c r="D12" s="113" t="s">
        <v>22</v>
      </c>
      <c r="E12" s="118"/>
      <c r="F12" s="122" t="s">
        <v>1546</v>
      </c>
      <c r="G12" s="118"/>
      <c r="H12" s="118"/>
      <c r="I12" s="113" t="s">
        <v>24</v>
      </c>
      <c r="J12" s="123" t="str">
        <f>'Rekapitulace stavby'!AN8</f>
        <v>14. 10. 2018</v>
      </c>
      <c r="K12" s="120"/>
    </row>
    <row r="13" spans="1:70" s="116" customFormat="1" ht="10.95" customHeight="1">
      <c r="B13" s="117"/>
      <c r="C13" s="118"/>
      <c r="D13" s="118"/>
      <c r="E13" s="118"/>
      <c r="F13" s="118"/>
      <c r="G13" s="118"/>
      <c r="H13" s="118"/>
      <c r="I13" s="118"/>
      <c r="J13" s="118"/>
      <c r="K13" s="120"/>
    </row>
    <row r="14" spans="1:70" s="116" customFormat="1" ht="14.4" customHeight="1">
      <c r="B14" s="117"/>
      <c r="C14" s="118"/>
      <c r="D14" s="113" t="s">
        <v>26</v>
      </c>
      <c r="E14" s="118"/>
      <c r="F14" s="118"/>
      <c r="G14" s="118"/>
      <c r="H14" s="118"/>
      <c r="I14" s="113" t="s">
        <v>27</v>
      </c>
      <c r="J14" s="122" t="str">
        <f>IF('Rekapitulace stavby'!AN10="","",'Rekapitulace stavby'!AN10)</f>
        <v/>
      </c>
      <c r="K14" s="120"/>
    </row>
    <row r="15" spans="1:70" s="116" customFormat="1" ht="18" customHeight="1">
      <c r="B15" s="117"/>
      <c r="C15" s="118"/>
      <c r="D15" s="118"/>
      <c r="E15" s="122" t="str">
        <f>IF('Rekapitulace stavby'!E11="","",'Rekapitulace stavby'!E11)</f>
        <v>Pardubický kraj</v>
      </c>
      <c r="F15" s="118"/>
      <c r="G15" s="118"/>
      <c r="H15" s="118"/>
      <c r="I15" s="113" t="s">
        <v>29</v>
      </c>
      <c r="J15" s="122" t="str">
        <f>IF('Rekapitulace stavby'!AN11="","",'Rekapitulace stavby'!AN11)</f>
        <v/>
      </c>
      <c r="K15" s="120"/>
    </row>
    <row r="16" spans="1:70" s="116" customFormat="1" ht="6.9" customHeight="1">
      <c r="B16" s="117"/>
      <c r="C16" s="118"/>
      <c r="D16" s="118"/>
      <c r="E16" s="118"/>
      <c r="F16" s="118"/>
      <c r="G16" s="118"/>
      <c r="H16" s="118"/>
      <c r="I16" s="118"/>
      <c r="J16" s="118"/>
      <c r="K16" s="120"/>
    </row>
    <row r="17" spans="2:11" s="116" customFormat="1" ht="14.4" customHeight="1">
      <c r="B17" s="117"/>
      <c r="C17" s="118"/>
      <c r="D17" s="113" t="s">
        <v>30</v>
      </c>
      <c r="E17" s="118"/>
      <c r="F17" s="118"/>
      <c r="G17" s="118"/>
      <c r="H17" s="118"/>
      <c r="I17" s="113" t="s">
        <v>27</v>
      </c>
      <c r="J17" s="122" t="str">
        <f>IF('Rekapitulace stavby'!AN13="Vyplň údaj","",IF('Rekapitulace stavby'!AN13="","",'Rekapitulace stavby'!AN13))</f>
        <v/>
      </c>
      <c r="K17" s="120"/>
    </row>
    <row r="18" spans="2:11" s="116" customFormat="1" ht="18" customHeight="1">
      <c r="B18" s="117"/>
      <c r="C18" s="118"/>
      <c r="D18" s="118"/>
      <c r="E18" s="122" t="str">
        <f>IF('Rekapitulace stavby'!E14="Vyplň údaj","",IF('Rekapitulace stavby'!E14="","",'Rekapitulace stavby'!E14))</f>
        <v/>
      </c>
      <c r="F18" s="118"/>
      <c r="G18" s="118"/>
      <c r="H18" s="118"/>
      <c r="I18" s="113" t="s">
        <v>29</v>
      </c>
      <c r="J18" s="122" t="str">
        <f>IF('Rekapitulace stavby'!AN14="Vyplň údaj","",IF('Rekapitulace stavby'!AN14="","",'Rekapitulace stavby'!AN14))</f>
        <v/>
      </c>
      <c r="K18" s="120"/>
    </row>
    <row r="19" spans="2:11" s="116" customFormat="1" ht="6.9" customHeight="1">
      <c r="B19" s="117"/>
      <c r="C19" s="118"/>
      <c r="D19" s="118"/>
      <c r="E19" s="118"/>
      <c r="F19" s="118"/>
      <c r="G19" s="118"/>
      <c r="H19" s="118"/>
      <c r="I19" s="118"/>
      <c r="J19" s="118"/>
      <c r="K19" s="120"/>
    </row>
    <row r="20" spans="2:11" s="116" customFormat="1" ht="14.4" customHeight="1">
      <c r="B20" s="117"/>
      <c r="C20" s="118"/>
      <c r="D20" s="113" t="s">
        <v>32</v>
      </c>
      <c r="E20" s="118"/>
      <c r="F20" s="118"/>
      <c r="G20" s="118"/>
      <c r="H20" s="118"/>
      <c r="I20" s="113" t="s">
        <v>27</v>
      </c>
      <c r="J20" s="122" t="str">
        <f>IF('Rekapitulace stavby'!AN16="","",'Rekapitulace stavby'!AN16)</f>
        <v/>
      </c>
      <c r="K20" s="120"/>
    </row>
    <row r="21" spans="2:11" s="116" customFormat="1" ht="18" customHeight="1">
      <c r="B21" s="117"/>
      <c r="C21" s="118"/>
      <c r="D21" s="118"/>
      <c r="E21" s="122" t="str">
        <f>IF('Rekapitulace stavby'!E17="","",'Rekapitulace stavby'!E17)</f>
        <v>astalon s.r.o.</v>
      </c>
      <c r="F21" s="118"/>
      <c r="G21" s="118"/>
      <c r="H21" s="118"/>
      <c r="I21" s="113" t="s">
        <v>29</v>
      </c>
      <c r="J21" s="122" t="str">
        <f>IF('Rekapitulace stavby'!AN17="","",'Rekapitulace stavby'!AN17)</f>
        <v/>
      </c>
      <c r="K21" s="120"/>
    </row>
    <row r="22" spans="2:11" s="116" customFormat="1" ht="6.9" customHeight="1">
      <c r="B22" s="117"/>
      <c r="C22" s="118"/>
      <c r="D22" s="118"/>
      <c r="E22" s="118"/>
      <c r="F22" s="118"/>
      <c r="G22" s="118"/>
      <c r="H22" s="118"/>
      <c r="I22" s="118"/>
      <c r="J22" s="118"/>
      <c r="K22" s="120"/>
    </row>
    <row r="23" spans="2:11" s="116" customFormat="1" ht="14.4" customHeight="1">
      <c r="B23" s="117"/>
      <c r="C23" s="118"/>
      <c r="D23" s="113" t="s">
        <v>35</v>
      </c>
      <c r="E23" s="118"/>
      <c r="F23" s="118"/>
      <c r="G23" s="118"/>
      <c r="H23" s="118"/>
      <c r="I23" s="118"/>
      <c r="J23" s="118"/>
      <c r="K23" s="120"/>
    </row>
    <row r="24" spans="2:11" s="128" customFormat="1" ht="16.5" customHeight="1">
      <c r="B24" s="124"/>
      <c r="C24" s="125"/>
      <c r="D24" s="125"/>
      <c r="E24" s="126" t="s">
        <v>5</v>
      </c>
      <c r="F24" s="126"/>
      <c r="G24" s="126"/>
      <c r="H24" s="126"/>
      <c r="I24" s="125"/>
      <c r="J24" s="125"/>
      <c r="K24" s="127"/>
    </row>
    <row r="25" spans="2:11" s="116" customFormat="1" ht="6.9" customHeight="1">
      <c r="B25" s="117"/>
      <c r="C25" s="118"/>
      <c r="D25" s="118"/>
      <c r="E25" s="118"/>
      <c r="F25" s="118"/>
      <c r="G25" s="118"/>
      <c r="H25" s="118"/>
      <c r="I25" s="118"/>
      <c r="J25" s="118"/>
      <c r="K25" s="120"/>
    </row>
    <row r="26" spans="2:11" s="116" customFormat="1" ht="6.9" customHeight="1">
      <c r="B26" s="117"/>
      <c r="C26" s="118"/>
      <c r="D26" s="129"/>
      <c r="E26" s="129"/>
      <c r="F26" s="129"/>
      <c r="G26" s="129"/>
      <c r="H26" s="129"/>
      <c r="I26" s="129"/>
      <c r="J26" s="129"/>
      <c r="K26" s="130"/>
    </row>
    <row r="27" spans="2:11" s="116" customFormat="1" ht="25.35" customHeight="1">
      <c r="B27" s="117"/>
      <c r="C27" s="118"/>
      <c r="D27" s="131" t="s">
        <v>36</v>
      </c>
      <c r="E27" s="118"/>
      <c r="F27" s="118"/>
      <c r="G27" s="118"/>
      <c r="H27" s="118"/>
      <c r="I27" s="118"/>
      <c r="J27" s="132">
        <f>ROUND(J80,2)</f>
        <v>0</v>
      </c>
      <c r="K27" s="120"/>
    </row>
    <row r="28" spans="2:11" s="116" customFormat="1" ht="6.9" customHeight="1">
      <c r="B28" s="117"/>
      <c r="C28" s="118"/>
      <c r="D28" s="129"/>
      <c r="E28" s="129"/>
      <c r="F28" s="129"/>
      <c r="G28" s="129"/>
      <c r="H28" s="129"/>
      <c r="I28" s="129"/>
      <c r="J28" s="129"/>
      <c r="K28" s="130"/>
    </row>
    <row r="29" spans="2:11" s="116" customFormat="1" ht="14.4" customHeight="1">
      <c r="B29" s="117"/>
      <c r="C29" s="118"/>
      <c r="D29" s="118"/>
      <c r="E29" s="118"/>
      <c r="F29" s="133" t="s">
        <v>38</v>
      </c>
      <c r="G29" s="118"/>
      <c r="H29" s="118"/>
      <c r="I29" s="133" t="s">
        <v>37</v>
      </c>
      <c r="J29" s="133" t="s">
        <v>39</v>
      </c>
      <c r="K29" s="120"/>
    </row>
    <row r="30" spans="2:11" s="116" customFormat="1" ht="14.4" customHeight="1">
      <c r="B30" s="117"/>
      <c r="C30" s="118"/>
      <c r="D30" s="134" t="s">
        <v>40</v>
      </c>
      <c r="E30" s="134" t="s">
        <v>41</v>
      </c>
      <c r="F30" s="135">
        <f>ROUND(SUM(BE80:BE111), 2)</f>
        <v>0</v>
      </c>
      <c r="G30" s="118"/>
      <c r="H30" s="118"/>
      <c r="I30" s="136">
        <v>0.21</v>
      </c>
      <c r="J30" s="135">
        <f>ROUND(ROUND((SUM(BE80:BE111)), 2)*I30, 2)</f>
        <v>0</v>
      </c>
      <c r="K30" s="120"/>
    </row>
    <row r="31" spans="2:11" s="116" customFormat="1" ht="14.4" customHeight="1">
      <c r="B31" s="117"/>
      <c r="C31" s="118"/>
      <c r="D31" s="118"/>
      <c r="E31" s="134" t="s">
        <v>42</v>
      </c>
      <c r="F31" s="135">
        <f>ROUND(SUM(BF80:BF111), 2)</f>
        <v>0</v>
      </c>
      <c r="G31" s="118"/>
      <c r="H31" s="118"/>
      <c r="I31" s="136">
        <v>0.15</v>
      </c>
      <c r="J31" s="135">
        <f>ROUND(ROUND((SUM(BF80:BF111)), 2)*I31, 2)</f>
        <v>0</v>
      </c>
      <c r="K31" s="120"/>
    </row>
    <row r="32" spans="2:11" s="116" customFormat="1" ht="14.4" hidden="1" customHeight="1">
      <c r="B32" s="117"/>
      <c r="C32" s="118"/>
      <c r="D32" s="118"/>
      <c r="E32" s="134" t="s">
        <v>43</v>
      </c>
      <c r="F32" s="135">
        <f>ROUND(SUM(BG80:BG111), 2)</f>
        <v>0</v>
      </c>
      <c r="G32" s="118"/>
      <c r="H32" s="118"/>
      <c r="I32" s="136">
        <v>0.21</v>
      </c>
      <c r="J32" s="135">
        <v>0</v>
      </c>
      <c r="K32" s="120"/>
    </row>
    <row r="33" spans="2:11" s="116" customFormat="1" ht="14.4" hidden="1" customHeight="1">
      <c r="B33" s="117"/>
      <c r="C33" s="118"/>
      <c r="D33" s="118"/>
      <c r="E33" s="134" t="s">
        <v>44</v>
      </c>
      <c r="F33" s="135">
        <f>ROUND(SUM(BH80:BH111), 2)</f>
        <v>0</v>
      </c>
      <c r="G33" s="118"/>
      <c r="H33" s="118"/>
      <c r="I33" s="136">
        <v>0.15</v>
      </c>
      <c r="J33" s="135">
        <v>0</v>
      </c>
      <c r="K33" s="120"/>
    </row>
    <row r="34" spans="2:11" s="116" customFormat="1" ht="14.4" hidden="1" customHeight="1">
      <c r="B34" s="117"/>
      <c r="C34" s="118"/>
      <c r="D34" s="118"/>
      <c r="E34" s="134" t="s">
        <v>45</v>
      </c>
      <c r="F34" s="135">
        <f>ROUND(SUM(BI80:BI111), 2)</f>
        <v>0</v>
      </c>
      <c r="G34" s="118"/>
      <c r="H34" s="118"/>
      <c r="I34" s="136">
        <v>0</v>
      </c>
      <c r="J34" s="135">
        <v>0</v>
      </c>
      <c r="K34" s="120"/>
    </row>
    <row r="35" spans="2:11" s="116" customFormat="1" ht="6.9" customHeight="1">
      <c r="B35" s="117"/>
      <c r="C35" s="118"/>
      <c r="D35" s="118"/>
      <c r="E35" s="118"/>
      <c r="F35" s="118"/>
      <c r="G35" s="118"/>
      <c r="H35" s="118"/>
      <c r="I35" s="118"/>
      <c r="J35" s="118"/>
      <c r="K35" s="120"/>
    </row>
    <row r="36" spans="2:11" s="116" customFormat="1" ht="25.35" customHeight="1">
      <c r="B36" s="117"/>
      <c r="C36" s="137"/>
      <c r="D36" s="138" t="s">
        <v>46</v>
      </c>
      <c r="E36" s="139"/>
      <c r="F36" s="139"/>
      <c r="G36" s="140" t="s">
        <v>47</v>
      </c>
      <c r="H36" s="141" t="s">
        <v>48</v>
      </c>
      <c r="I36" s="139"/>
      <c r="J36" s="142">
        <f>SUM(J27:J34)</f>
        <v>0</v>
      </c>
      <c r="K36" s="143"/>
    </row>
    <row r="37" spans="2:11" s="116" customFormat="1" ht="14.4" customHeight="1">
      <c r="B37" s="144"/>
      <c r="C37" s="145"/>
      <c r="D37" s="145"/>
      <c r="E37" s="145"/>
      <c r="F37" s="145"/>
      <c r="G37" s="145"/>
      <c r="H37" s="145"/>
      <c r="I37" s="145"/>
      <c r="J37" s="145"/>
      <c r="K37" s="146"/>
    </row>
    <row r="41" spans="2:11" s="116" customFormat="1" ht="6.9" customHeight="1">
      <c r="B41" s="147"/>
      <c r="C41" s="148"/>
      <c r="D41" s="148"/>
      <c r="E41" s="148"/>
      <c r="F41" s="148"/>
      <c r="G41" s="148"/>
      <c r="H41" s="148"/>
      <c r="I41" s="148"/>
      <c r="J41" s="148"/>
      <c r="K41" s="149"/>
    </row>
    <row r="42" spans="2:11" s="116" customFormat="1" ht="36.9" customHeight="1">
      <c r="B42" s="117"/>
      <c r="C42" s="110" t="s">
        <v>118</v>
      </c>
      <c r="D42" s="118"/>
      <c r="E42" s="118"/>
      <c r="F42" s="118"/>
      <c r="G42" s="118"/>
      <c r="H42" s="118"/>
      <c r="I42" s="118"/>
      <c r="J42" s="118"/>
      <c r="K42" s="120"/>
    </row>
    <row r="43" spans="2:11" s="116" customFormat="1" ht="6.9" customHeight="1">
      <c r="B43" s="117"/>
      <c r="C43" s="118"/>
      <c r="D43" s="118"/>
      <c r="E43" s="118"/>
      <c r="F43" s="118"/>
      <c r="G43" s="118"/>
      <c r="H43" s="118"/>
      <c r="I43" s="118"/>
      <c r="J43" s="118"/>
      <c r="K43" s="120"/>
    </row>
    <row r="44" spans="2:11" s="116" customFormat="1" ht="14.4" customHeight="1">
      <c r="B44" s="117"/>
      <c r="C44" s="113" t="s">
        <v>18</v>
      </c>
      <c r="D44" s="118"/>
      <c r="E44" s="118"/>
      <c r="F44" s="118"/>
      <c r="G44" s="118"/>
      <c r="H44" s="118"/>
      <c r="I44" s="118"/>
      <c r="J44" s="118"/>
      <c r="K44" s="120"/>
    </row>
    <row r="45" spans="2:11" s="116" customFormat="1" ht="16.5" customHeight="1">
      <c r="B45" s="117"/>
      <c r="C45" s="118"/>
      <c r="D45" s="118"/>
      <c r="E45" s="114" t="str">
        <f>E7</f>
        <v>Modernizace stravovacího zařízení Střední školy chovu koní a jezdectví</v>
      </c>
      <c r="F45" s="115"/>
      <c r="G45" s="115"/>
      <c r="H45" s="115"/>
      <c r="I45" s="118"/>
      <c r="J45" s="118"/>
      <c r="K45" s="120"/>
    </row>
    <row r="46" spans="2:11" s="116" customFormat="1" ht="14.4" customHeight="1">
      <c r="B46" s="117"/>
      <c r="C46" s="113" t="s">
        <v>116</v>
      </c>
      <c r="D46" s="118"/>
      <c r="E46" s="118"/>
      <c r="F46" s="118"/>
      <c r="G46" s="118"/>
      <c r="H46" s="118"/>
      <c r="I46" s="118"/>
      <c r="J46" s="118"/>
      <c r="K46" s="120"/>
    </row>
    <row r="47" spans="2:11" s="116" customFormat="1" ht="17.25" customHeight="1">
      <c r="B47" s="117"/>
      <c r="C47" s="118"/>
      <c r="D47" s="118"/>
      <c r="E47" s="121" t="str">
        <f>E9</f>
        <v>3 - Ústřední vytápění</v>
      </c>
      <c r="F47" s="119"/>
      <c r="G47" s="119"/>
      <c r="H47" s="119"/>
      <c r="I47" s="118"/>
      <c r="J47" s="118"/>
      <c r="K47" s="120"/>
    </row>
    <row r="48" spans="2:11" s="116" customFormat="1" ht="6.9" customHeight="1">
      <c r="B48" s="117"/>
      <c r="C48" s="118"/>
      <c r="D48" s="118"/>
      <c r="E48" s="118"/>
      <c r="F48" s="118"/>
      <c r="G48" s="118"/>
      <c r="H48" s="118"/>
      <c r="I48" s="118"/>
      <c r="J48" s="118"/>
      <c r="K48" s="120"/>
    </row>
    <row r="49" spans="2:47" s="116" customFormat="1" ht="18" customHeight="1">
      <c r="B49" s="117"/>
      <c r="C49" s="113" t="s">
        <v>22</v>
      </c>
      <c r="D49" s="118"/>
      <c r="E49" s="118"/>
      <c r="F49" s="122" t="str">
        <f>F12</f>
        <v xml:space="preserve"> </v>
      </c>
      <c r="G49" s="118"/>
      <c r="H49" s="118"/>
      <c r="I49" s="113" t="s">
        <v>24</v>
      </c>
      <c r="J49" s="123" t="str">
        <f>IF(J12="","",J12)</f>
        <v>14. 10. 2018</v>
      </c>
      <c r="K49" s="120"/>
    </row>
    <row r="50" spans="2:47" s="116" customFormat="1" ht="6.9" customHeight="1">
      <c r="B50" s="117"/>
      <c r="C50" s="118"/>
      <c r="D50" s="118"/>
      <c r="E50" s="118"/>
      <c r="F50" s="118"/>
      <c r="G50" s="118"/>
      <c r="H50" s="118"/>
      <c r="I50" s="118"/>
      <c r="J50" s="118"/>
      <c r="K50" s="120"/>
    </row>
    <row r="51" spans="2:47" s="116" customFormat="1" ht="13.2">
      <c r="B51" s="117"/>
      <c r="C51" s="113" t="s">
        <v>26</v>
      </c>
      <c r="D51" s="118"/>
      <c r="E51" s="118"/>
      <c r="F51" s="122" t="str">
        <f>E15</f>
        <v>Pardubický kraj</v>
      </c>
      <c r="G51" s="118"/>
      <c r="H51" s="118"/>
      <c r="I51" s="113" t="s">
        <v>32</v>
      </c>
      <c r="J51" s="126" t="str">
        <f>E21</f>
        <v>astalon s.r.o.</v>
      </c>
      <c r="K51" s="120"/>
    </row>
    <row r="52" spans="2:47" s="116" customFormat="1" ht="14.4" customHeight="1">
      <c r="B52" s="117"/>
      <c r="C52" s="113" t="s">
        <v>30</v>
      </c>
      <c r="D52" s="118"/>
      <c r="E52" s="118"/>
      <c r="F52" s="122" t="str">
        <f>IF(E18="","",E18)</f>
        <v/>
      </c>
      <c r="G52" s="118"/>
      <c r="H52" s="118"/>
      <c r="I52" s="118"/>
      <c r="J52" s="150"/>
      <c r="K52" s="120"/>
    </row>
    <row r="53" spans="2:47" s="116" customFormat="1" ht="10.35" customHeight="1">
      <c r="B53" s="117"/>
      <c r="C53" s="118"/>
      <c r="D53" s="118"/>
      <c r="E53" s="118"/>
      <c r="F53" s="118"/>
      <c r="G53" s="118"/>
      <c r="H53" s="118"/>
      <c r="I53" s="118"/>
      <c r="J53" s="118"/>
      <c r="K53" s="120"/>
    </row>
    <row r="54" spans="2:47" s="116" customFormat="1" ht="29.25" customHeight="1">
      <c r="B54" s="117"/>
      <c r="C54" s="151" t="s">
        <v>119</v>
      </c>
      <c r="D54" s="137"/>
      <c r="E54" s="137"/>
      <c r="F54" s="137"/>
      <c r="G54" s="137"/>
      <c r="H54" s="137"/>
      <c r="I54" s="137"/>
      <c r="J54" s="152" t="s">
        <v>120</v>
      </c>
      <c r="K54" s="153"/>
    </row>
    <row r="55" spans="2:47" s="116" customFormat="1" ht="10.35" customHeight="1">
      <c r="B55" s="117"/>
      <c r="C55" s="118"/>
      <c r="D55" s="118"/>
      <c r="E55" s="118"/>
      <c r="F55" s="118"/>
      <c r="G55" s="118"/>
      <c r="H55" s="118"/>
      <c r="I55" s="118"/>
      <c r="J55" s="118"/>
      <c r="K55" s="120"/>
    </row>
    <row r="56" spans="2:47" s="116" customFormat="1" ht="29.25" customHeight="1">
      <c r="B56" s="117"/>
      <c r="C56" s="154" t="s">
        <v>121</v>
      </c>
      <c r="D56" s="118"/>
      <c r="E56" s="118"/>
      <c r="F56" s="118"/>
      <c r="G56" s="118"/>
      <c r="H56" s="118"/>
      <c r="I56" s="118"/>
      <c r="J56" s="132">
        <f>J80</f>
        <v>0</v>
      </c>
      <c r="K56" s="120"/>
      <c r="AU56" s="104" t="s">
        <v>122</v>
      </c>
    </row>
    <row r="57" spans="2:47" s="161" customFormat="1" ht="24.9" customHeight="1">
      <c r="B57" s="155"/>
      <c r="C57" s="156"/>
      <c r="D57" s="157" t="s">
        <v>1706</v>
      </c>
      <c r="E57" s="158"/>
      <c r="F57" s="158"/>
      <c r="G57" s="158"/>
      <c r="H57" s="158"/>
      <c r="I57" s="158"/>
      <c r="J57" s="159">
        <f>J81</f>
        <v>0</v>
      </c>
      <c r="K57" s="160"/>
    </row>
    <row r="58" spans="2:47" s="161" customFormat="1" ht="24.9" customHeight="1">
      <c r="B58" s="155"/>
      <c r="C58" s="156"/>
      <c r="D58" s="157" t="s">
        <v>1707</v>
      </c>
      <c r="E58" s="158"/>
      <c r="F58" s="158"/>
      <c r="G58" s="158"/>
      <c r="H58" s="158"/>
      <c r="I58" s="158"/>
      <c r="J58" s="159">
        <f>J90</f>
        <v>0</v>
      </c>
      <c r="K58" s="160"/>
    </row>
    <row r="59" spans="2:47" s="161" customFormat="1" ht="24.9" customHeight="1">
      <c r="B59" s="155"/>
      <c r="C59" s="156"/>
      <c r="D59" s="157" t="s">
        <v>1708</v>
      </c>
      <c r="E59" s="158"/>
      <c r="F59" s="158"/>
      <c r="G59" s="158"/>
      <c r="H59" s="158"/>
      <c r="I59" s="158"/>
      <c r="J59" s="159">
        <f>J97</f>
        <v>0</v>
      </c>
      <c r="K59" s="160"/>
    </row>
    <row r="60" spans="2:47" s="168" customFormat="1" ht="19.95" customHeight="1">
      <c r="B60" s="162"/>
      <c r="C60" s="163"/>
      <c r="D60" s="164" t="s">
        <v>1709</v>
      </c>
      <c r="E60" s="165"/>
      <c r="F60" s="165"/>
      <c r="G60" s="165"/>
      <c r="H60" s="165"/>
      <c r="I60" s="165"/>
      <c r="J60" s="166">
        <f>J110</f>
        <v>0</v>
      </c>
      <c r="K60" s="167"/>
    </row>
    <row r="61" spans="2:47" s="116" customFormat="1" ht="21.75" customHeight="1">
      <c r="B61" s="117"/>
      <c r="C61" s="118"/>
      <c r="D61" s="118"/>
      <c r="E61" s="118"/>
      <c r="F61" s="118"/>
      <c r="G61" s="118"/>
      <c r="H61" s="118"/>
      <c r="I61" s="118"/>
      <c r="J61" s="118"/>
      <c r="K61" s="120"/>
    </row>
    <row r="62" spans="2:47" s="116" customFormat="1" ht="6.9" customHeight="1">
      <c r="B62" s="144"/>
      <c r="C62" s="145"/>
      <c r="D62" s="145"/>
      <c r="E62" s="145"/>
      <c r="F62" s="145"/>
      <c r="G62" s="145"/>
      <c r="H62" s="145"/>
      <c r="I62" s="145"/>
      <c r="J62" s="145"/>
      <c r="K62" s="146"/>
    </row>
    <row r="66" spans="2:63" s="116" customFormat="1" ht="6.9" customHeight="1"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17"/>
    </row>
    <row r="67" spans="2:63" s="116" customFormat="1" ht="36.9" customHeight="1">
      <c r="B67" s="117"/>
      <c r="C67" s="169" t="s">
        <v>147</v>
      </c>
      <c r="L67" s="117"/>
    </row>
    <row r="68" spans="2:63" s="116" customFormat="1" ht="6.9" customHeight="1">
      <c r="B68" s="117"/>
      <c r="L68" s="117"/>
    </row>
    <row r="69" spans="2:63" s="116" customFormat="1" ht="14.4" customHeight="1">
      <c r="B69" s="117"/>
      <c r="C69" s="170" t="s">
        <v>18</v>
      </c>
      <c r="L69" s="117"/>
    </row>
    <row r="70" spans="2:63" s="116" customFormat="1" ht="16.5" customHeight="1">
      <c r="B70" s="117"/>
      <c r="E70" s="171" t="str">
        <f>E7</f>
        <v>Modernizace stravovacího zařízení Střední školy chovu koní a jezdectví</v>
      </c>
      <c r="F70" s="172"/>
      <c r="G70" s="172"/>
      <c r="H70" s="172"/>
      <c r="L70" s="117"/>
    </row>
    <row r="71" spans="2:63" s="116" customFormat="1" ht="14.4" customHeight="1">
      <c r="B71" s="117"/>
      <c r="C71" s="170" t="s">
        <v>116</v>
      </c>
      <c r="L71" s="117"/>
    </row>
    <row r="72" spans="2:63" s="116" customFormat="1" ht="17.25" customHeight="1">
      <c r="B72" s="117"/>
      <c r="E72" s="174" t="str">
        <f>E9</f>
        <v>3 - Ústřední vytápění</v>
      </c>
      <c r="F72" s="173"/>
      <c r="G72" s="173"/>
      <c r="H72" s="173"/>
      <c r="L72" s="117"/>
    </row>
    <row r="73" spans="2:63" s="116" customFormat="1" ht="6.9" customHeight="1">
      <c r="B73" s="117"/>
      <c r="L73" s="117"/>
    </row>
    <row r="74" spans="2:63" s="116" customFormat="1" ht="18" customHeight="1">
      <c r="B74" s="117"/>
      <c r="C74" s="170" t="s">
        <v>22</v>
      </c>
      <c r="F74" s="175" t="str">
        <f>F12</f>
        <v xml:space="preserve"> </v>
      </c>
      <c r="I74" s="170" t="s">
        <v>24</v>
      </c>
      <c r="J74" s="176" t="str">
        <f>IF(J12="","",J12)</f>
        <v>14. 10. 2018</v>
      </c>
      <c r="L74" s="117"/>
    </row>
    <row r="75" spans="2:63" s="116" customFormat="1" ht="6.9" customHeight="1">
      <c r="B75" s="117"/>
      <c r="L75" s="117"/>
    </row>
    <row r="76" spans="2:63" s="116" customFormat="1" ht="13.2">
      <c r="B76" s="117"/>
      <c r="C76" s="170" t="s">
        <v>26</v>
      </c>
      <c r="F76" s="175" t="str">
        <f>E15</f>
        <v>Pardubický kraj</v>
      </c>
      <c r="I76" s="170" t="s">
        <v>32</v>
      </c>
      <c r="J76" s="175" t="str">
        <f>E21</f>
        <v>astalon s.r.o.</v>
      </c>
      <c r="L76" s="117"/>
    </row>
    <row r="77" spans="2:63" s="116" customFormat="1" ht="14.4" customHeight="1">
      <c r="B77" s="117"/>
      <c r="C77" s="170" t="s">
        <v>30</v>
      </c>
      <c r="F77" s="175" t="str">
        <f>IF(E18="","",E18)</f>
        <v/>
      </c>
      <c r="L77" s="117"/>
    </row>
    <row r="78" spans="2:63" s="116" customFormat="1" ht="10.35" customHeight="1">
      <c r="B78" s="117"/>
      <c r="L78" s="117"/>
    </row>
    <row r="79" spans="2:63" s="184" customFormat="1" ht="29.25" customHeight="1">
      <c r="B79" s="177"/>
      <c r="C79" s="178" t="s">
        <v>148</v>
      </c>
      <c r="D79" s="179" t="s">
        <v>55</v>
      </c>
      <c r="E79" s="179" t="s">
        <v>51</v>
      </c>
      <c r="F79" s="179" t="s">
        <v>149</v>
      </c>
      <c r="G79" s="179" t="s">
        <v>150</v>
      </c>
      <c r="H79" s="179" t="s">
        <v>151</v>
      </c>
      <c r="I79" s="179" t="s">
        <v>152</v>
      </c>
      <c r="J79" s="179" t="s">
        <v>120</v>
      </c>
      <c r="K79" s="180" t="s">
        <v>153</v>
      </c>
      <c r="L79" s="177"/>
      <c r="M79" s="181" t="s">
        <v>154</v>
      </c>
      <c r="N79" s="182" t="s">
        <v>40</v>
      </c>
      <c r="O79" s="182" t="s">
        <v>155</v>
      </c>
      <c r="P79" s="182" t="s">
        <v>156</v>
      </c>
      <c r="Q79" s="182" t="s">
        <v>157</v>
      </c>
      <c r="R79" s="182" t="s">
        <v>158</v>
      </c>
      <c r="S79" s="182" t="s">
        <v>159</v>
      </c>
      <c r="T79" s="183" t="s">
        <v>160</v>
      </c>
    </row>
    <row r="80" spans="2:63" s="116" customFormat="1" ht="29.25" customHeight="1">
      <c r="B80" s="117"/>
      <c r="C80" s="185" t="s">
        <v>121</v>
      </c>
      <c r="J80" s="186">
        <f>BK80</f>
        <v>0</v>
      </c>
      <c r="L80" s="117"/>
      <c r="M80" s="187"/>
      <c r="N80" s="129"/>
      <c r="O80" s="129"/>
      <c r="P80" s="188">
        <f>P81+P90+P97</f>
        <v>0</v>
      </c>
      <c r="Q80" s="129"/>
      <c r="R80" s="188">
        <f>R81+R90+R97</f>
        <v>0</v>
      </c>
      <c r="S80" s="129"/>
      <c r="T80" s="189">
        <f>T81+T90+T97</f>
        <v>0</v>
      </c>
      <c r="AT80" s="104" t="s">
        <v>69</v>
      </c>
      <c r="AU80" s="104" t="s">
        <v>122</v>
      </c>
      <c r="BK80" s="190">
        <f>BK81+BK90+BK97</f>
        <v>0</v>
      </c>
    </row>
    <row r="81" spans="2:65" s="205" customFormat="1" ht="37.35" customHeight="1">
      <c r="B81" s="204"/>
      <c r="D81" s="206" t="s">
        <v>69</v>
      </c>
      <c r="E81" s="207" t="s">
        <v>1710</v>
      </c>
      <c r="F81" s="207" t="s">
        <v>1711</v>
      </c>
      <c r="J81" s="208">
        <f>BK81</f>
        <v>0</v>
      </c>
      <c r="L81" s="204"/>
      <c r="M81" s="209"/>
      <c r="N81" s="210"/>
      <c r="O81" s="210"/>
      <c r="P81" s="211">
        <f>SUM(P82:P89)</f>
        <v>0</v>
      </c>
      <c r="Q81" s="210"/>
      <c r="R81" s="211">
        <f>SUM(R82:R89)</f>
        <v>0</v>
      </c>
      <c r="S81" s="210"/>
      <c r="T81" s="212">
        <f>SUM(T82:T89)</f>
        <v>0</v>
      </c>
      <c r="AR81" s="206" t="s">
        <v>79</v>
      </c>
      <c r="AT81" s="213" t="s">
        <v>69</v>
      </c>
      <c r="AU81" s="213" t="s">
        <v>70</v>
      </c>
      <c r="AY81" s="206" t="s">
        <v>163</v>
      </c>
      <c r="BK81" s="214">
        <f>SUM(BK82:BK89)</f>
        <v>0</v>
      </c>
    </row>
    <row r="82" spans="2:65" s="116" customFormat="1" ht="16.5" customHeight="1">
      <c r="B82" s="117"/>
      <c r="C82" s="217" t="s">
        <v>75</v>
      </c>
      <c r="D82" s="217" t="s">
        <v>165</v>
      </c>
      <c r="E82" s="218" t="s">
        <v>1712</v>
      </c>
      <c r="F82" s="219" t="s">
        <v>1713</v>
      </c>
      <c r="G82" s="220" t="s">
        <v>372</v>
      </c>
      <c r="H82" s="221">
        <v>72</v>
      </c>
      <c r="I82" s="7"/>
      <c r="J82" s="222">
        <f t="shared" ref="J82:J89" si="0">ROUND(I82*H82,2)</f>
        <v>0</v>
      </c>
      <c r="K82" s="219" t="s">
        <v>2443</v>
      </c>
      <c r="L82" s="117"/>
      <c r="M82" s="223" t="s">
        <v>5</v>
      </c>
      <c r="N82" s="224" t="s">
        <v>41</v>
      </c>
      <c r="O82" s="118"/>
      <c r="P82" s="200">
        <f t="shared" ref="P82:P89" si="1">O82*H82</f>
        <v>0</v>
      </c>
      <c r="Q82" s="200">
        <v>0</v>
      </c>
      <c r="R82" s="200">
        <f t="shared" ref="R82:R89" si="2">Q82*H82</f>
        <v>0</v>
      </c>
      <c r="S82" s="200">
        <v>0</v>
      </c>
      <c r="T82" s="201">
        <f t="shared" ref="T82:T89" si="3">S82*H82</f>
        <v>0</v>
      </c>
      <c r="AR82" s="104" t="s">
        <v>244</v>
      </c>
      <c r="AT82" s="104" t="s">
        <v>165</v>
      </c>
      <c r="AU82" s="104" t="s">
        <v>75</v>
      </c>
      <c r="AY82" s="104" t="s">
        <v>163</v>
      </c>
      <c r="BE82" s="202">
        <f t="shared" ref="BE82:BE89" si="4">IF(N82="základní",J82,0)</f>
        <v>0</v>
      </c>
      <c r="BF82" s="202">
        <f t="shared" ref="BF82:BF89" si="5">IF(N82="snížená",J82,0)</f>
        <v>0</v>
      </c>
      <c r="BG82" s="202">
        <f t="shared" ref="BG82:BG89" si="6">IF(N82="zákl. přenesená",J82,0)</f>
        <v>0</v>
      </c>
      <c r="BH82" s="202">
        <f t="shared" ref="BH82:BH89" si="7">IF(N82="sníž. přenesená",J82,0)</f>
        <v>0</v>
      </c>
      <c r="BI82" s="202">
        <f t="shared" ref="BI82:BI89" si="8">IF(N82="nulová",J82,0)</f>
        <v>0</v>
      </c>
      <c r="BJ82" s="104" t="s">
        <v>75</v>
      </c>
      <c r="BK82" s="202">
        <f t="shared" ref="BK82:BK89" si="9">ROUND(I82*H82,2)</f>
        <v>0</v>
      </c>
      <c r="BL82" s="104" t="s">
        <v>244</v>
      </c>
      <c r="BM82" s="104" t="s">
        <v>79</v>
      </c>
    </row>
    <row r="83" spans="2:65" s="116" customFormat="1" ht="16.5" customHeight="1">
      <c r="B83" s="117"/>
      <c r="C83" s="217" t="s">
        <v>79</v>
      </c>
      <c r="D83" s="217" t="s">
        <v>165</v>
      </c>
      <c r="E83" s="218" t="s">
        <v>1714</v>
      </c>
      <c r="F83" s="219" t="s">
        <v>1715</v>
      </c>
      <c r="G83" s="220" t="s">
        <v>372</v>
      </c>
      <c r="H83" s="221">
        <v>50</v>
      </c>
      <c r="I83" s="7"/>
      <c r="J83" s="222">
        <f t="shared" si="0"/>
        <v>0</v>
      </c>
      <c r="K83" s="219" t="s">
        <v>2443</v>
      </c>
      <c r="L83" s="117"/>
      <c r="M83" s="223" t="s">
        <v>5</v>
      </c>
      <c r="N83" s="224" t="s">
        <v>41</v>
      </c>
      <c r="O83" s="118"/>
      <c r="P83" s="200">
        <f t="shared" si="1"/>
        <v>0</v>
      </c>
      <c r="Q83" s="200">
        <v>0</v>
      </c>
      <c r="R83" s="200">
        <f t="shared" si="2"/>
        <v>0</v>
      </c>
      <c r="S83" s="200">
        <v>0</v>
      </c>
      <c r="T83" s="201">
        <f t="shared" si="3"/>
        <v>0</v>
      </c>
      <c r="AR83" s="104" t="s">
        <v>244</v>
      </c>
      <c r="AT83" s="104" t="s">
        <v>165</v>
      </c>
      <c r="AU83" s="104" t="s">
        <v>75</v>
      </c>
      <c r="AY83" s="104" t="s">
        <v>163</v>
      </c>
      <c r="BE83" s="202">
        <f t="shared" si="4"/>
        <v>0</v>
      </c>
      <c r="BF83" s="202">
        <f t="shared" si="5"/>
        <v>0</v>
      </c>
      <c r="BG83" s="202">
        <f t="shared" si="6"/>
        <v>0</v>
      </c>
      <c r="BH83" s="202">
        <f t="shared" si="7"/>
        <v>0</v>
      </c>
      <c r="BI83" s="202">
        <f t="shared" si="8"/>
        <v>0</v>
      </c>
      <c r="BJ83" s="104" t="s">
        <v>75</v>
      </c>
      <c r="BK83" s="202">
        <f t="shared" si="9"/>
        <v>0</v>
      </c>
      <c r="BL83" s="104" t="s">
        <v>244</v>
      </c>
      <c r="BM83" s="104" t="s">
        <v>85</v>
      </c>
    </row>
    <row r="84" spans="2:65" s="116" customFormat="1" ht="16.5" customHeight="1">
      <c r="B84" s="117"/>
      <c r="C84" s="217" t="s">
        <v>82</v>
      </c>
      <c r="D84" s="217" t="s">
        <v>165</v>
      </c>
      <c r="E84" s="218" t="s">
        <v>1716</v>
      </c>
      <c r="F84" s="219" t="s">
        <v>1717</v>
      </c>
      <c r="G84" s="220" t="s">
        <v>372</v>
      </c>
      <c r="H84" s="221">
        <v>52</v>
      </c>
      <c r="I84" s="7"/>
      <c r="J84" s="222">
        <f t="shared" si="0"/>
        <v>0</v>
      </c>
      <c r="K84" s="219" t="s">
        <v>2443</v>
      </c>
      <c r="L84" s="117"/>
      <c r="M84" s="223" t="s">
        <v>5</v>
      </c>
      <c r="N84" s="224" t="s">
        <v>41</v>
      </c>
      <c r="O84" s="118"/>
      <c r="P84" s="200">
        <f t="shared" si="1"/>
        <v>0</v>
      </c>
      <c r="Q84" s="200">
        <v>0</v>
      </c>
      <c r="R84" s="200">
        <f t="shared" si="2"/>
        <v>0</v>
      </c>
      <c r="S84" s="200">
        <v>0</v>
      </c>
      <c r="T84" s="201">
        <f t="shared" si="3"/>
        <v>0</v>
      </c>
      <c r="AR84" s="104" t="s">
        <v>244</v>
      </c>
      <c r="AT84" s="104" t="s">
        <v>165</v>
      </c>
      <c r="AU84" s="104" t="s">
        <v>75</v>
      </c>
      <c r="AY84" s="104" t="s">
        <v>163</v>
      </c>
      <c r="BE84" s="202">
        <f t="shared" si="4"/>
        <v>0</v>
      </c>
      <c r="BF84" s="202">
        <f t="shared" si="5"/>
        <v>0</v>
      </c>
      <c r="BG84" s="202">
        <f t="shared" si="6"/>
        <v>0</v>
      </c>
      <c r="BH84" s="202">
        <f t="shared" si="7"/>
        <v>0</v>
      </c>
      <c r="BI84" s="202">
        <f t="shared" si="8"/>
        <v>0</v>
      </c>
      <c r="BJ84" s="104" t="s">
        <v>75</v>
      </c>
      <c r="BK84" s="202">
        <f t="shared" si="9"/>
        <v>0</v>
      </c>
      <c r="BL84" s="104" t="s">
        <v>244</v>
      </c>
      <c r="BM84" s="104" t="s">
        <v>107</v>
      </c>
    </row>
    <row r="85" spans="2:65" s="116" customFormat="1" ht="16.5" customHeight="1">
      <c r="B85" s="117"/>
      <c r="C85" s="217" t="s">
        <v>85</v>
      </c>
      <c r="D85" s="217" t="s">
        <v>165</v>
      </c>
      <c r="E85" s="218" t="s">
        <v>1718</v>
      </c>
      <c r="F85" s="219" t="s">
        <v>1719</v>
      </c>
      <c r="G85" s="220" t="s">
        <v>372</v>
      </c>
      <c r="H85" s="221">
        <v>28</v>
      </c>
      <c r="I85" s="7"/>
      <c r="J85" s="222">
        <f t="shared" si="0"/>
        <v>0</v>
      </c>
      <c r="K85" s="219" t="s">
        <v>2443</v>
      </c>
      <c r="L85" s="117"/>
      <c r="M85" s="223" t="s">
        <v>5</v>
      </c>
      <c r="N85" s="224" t="s">
        <v>41</v>
      </c>
      <c r="O85" s="118"/>
      <c r="P85" s="200">
        <f t="shared" si="1"/>
        <v>0</v>
      </c>
      <c r="Q85" s="200">
        <v>0</v>
      </c>
      <c r="R85" s="200">
        <f t="shared" si="2"/>
        <v>0</v>
      </c>
      <c r="S85" s="200">
        <v>0</v>
      </c>
      <c r="T85" s="201">
        <f t="shared" si="3"/>
        <v>0</v>
      </c>
      <c r="AR85" s="104" t="s">
        <v>244</v>
      </c>
      <c r="AT85" s="104" t="s">
        <v>165</v>
      </c>
      <c r="AU85" s="104" t="s">
        <v>75</v>
      </c>
      <c r="AY85" s="104" t="s">
        <v>163</v>
      </c>
      <c r="BE85" s="202">
        <f t="shared" si="4"/>
        <v>0</v>
      </c>
      <c r="BF85" s="202">
        <f t="shared" si="5"/>
        <v>0</v>
      </c>
      <c r="BG85" s="202">
        <f t="shared" si="6"/>
        <v>0</v>
      </c>
      <c r="BH85" s="202">
        <f t="shared" si="7"/>
        <v>0</v>
      </c>
      <c r="BI85" s="202">
        <f t="shared" si="8"/>
        <v>0</v>
      </c>
      <c r="BJ85" s="104" t="s">
        <v>75</v>
      </c>
      <c r="BK85" s="202">
        <f t="shared" si="9"/>
        <v>0</v>
      </c>
      <c r="BL85" s="104" t="s">
        <v>244</v>
      </c>
      <c r="BM85" s="104" t="s">
        <v>206</v>
      </c>
    </row>
    <row r="86" spans="2:65" s="116" customFormat="1" ht="16.5" customHeight="1">
      <c r="B86" s="117"/>
      <c r="C86" s="217" t="s">
        <v>88</v>
      </c>
      <c r="D86" s="217" t="s">
        <v>165</v>
      </c>
      <c r="E86" s="218" t="s">
        <v>1720</v>
      </c>
      <c r="F86" s="219" t="s">
        <v>1721</v>
      </c>
      <c r="G86" s="220" t="s">
        <v>372</v>
      </c>
      <c r="H86" s="221">
        <v>29</v>
      </c>
      <c r="I86" s="7"/>
      <c r="J86" s="222">
        <f t="shared" si="0"/>
        <v>0</v>
      </c>
      <c r="K86" s="219" t="s">
        <v>2443</v>
      </c>
      <c r="L86" s="117"/>
      <c r="M86" s="223" t="s">
        <v>5</v>
      </c>
      <c r="N86" s="224" t="s">
        <v>41</v>
      </c>
      <c r="O86" s="118"/>
      <c r="P86" s="200">
        <f t="shared" si="1"/>
        <v>0</v>
      </c>
      <c r="Q86" s="200">
        <v>0</v>
      </c>
      <c r="R86" s="200">
        <f t="shared" si="2"/>
        <v>0</v>
      </c>
      <c r="S86" s="200">
        <v>0</v>
      </c>
      <c r="T86" s="201">
        <f t="shared" si="3"/>
        <v>0</v>
      </c>
      <c r="AR86" s="104" t="s">
        <v>244</v>
      </c>
      <c r="AT86" s="104" t="s">
        <v>165</v>
      </c>
      <c r="AU86" s="104" t="s">
        <v>75</v>
      </c>
      <c r="AY86" s="104" t="s">
        <v>163</v>
      </c>
      <c r="BE86" s="202">
        <f t="shared" si="4"/>
        <v>0</v>
      </c>
      <c r="BF86" s="202">
        <f t="shared" si="5"/>
        <v>0</v>
      </c>
      <c r="BG86" s="202">
        <f t="shared" si="6"/>
        <v>0</v>
      </c>
      <c r="BH86" s="202">
        <f t="shared" si="7"/>
        <v>0</v>
      </c>
      <c r="BI86" s="202">
        <f t="shared" si="8"/>
        <v>0</v>
      </c>
      <c r="BJ86" s="104" t="s">
        <v>75</v>
      </c>
      <c r="BK86" s="202">
        <f t="shared" si="9"/>
        <v>0</v>
      </c>
      <c r="BL86" s="104" t="s">
        <v>244</v>
      </c>
      <c r="BM86" s="104" t="s">
        <v>215</v>
      </c>
    </row>
    <row r="87" spans="2:65" s="116" customFormat="1" ht="16.5" customHeight="1">
      <c r="B87" s="117"/>
      <c r="C87" s="217" t="s">
        <v>107</v>
      </c>
      <c r="D87" s="217" t="s">
        <v>165</v>
      </c>
      <c r="E87" s="218" t="s">
        <v>1722</v>
      </c>
      <c r="F87" s="219" t="s">
        <v>1723</v>
      </c>
      <c r="G87" s="220" t="s">
        <v>372</v>
      </c>
      <c r="H87" s="221">
        <v>36</v>
      </c>
      <c r="I87" s="7"/>
      <c r="J87" s="222">
        <f t="shared" si="0"/>
        <v>0</v>
      </c>
      <c r="K87" s="219" t="s">
        <v>2443</v>
      </c>
      <c r="L87" s="117"/>
      <c r="M87" s="223" t="s">
        <v>5</v>
      </c>
      <c r="N87" s="224" t="s">
        <v>41</v>
      </c>
      <c r="O87" s="118"/>
      <c r="P87" s="200">
        <f t="shared" si="1"/>
        <v>0</v>
      </c>
      <c r="Q87" s="200">
        <v>0</v>
      </c>
      <c r="R87" s="200">
        <f t="shared" si="2"/>
        <v>0</v>
      </c>
      <c r="S87" s="200">
        <v>0</v>
      </c>
      <c r="T87" s="201">
        <f t="shared" si="3"/>
        <v>0</v>
      </c>
      <c r="AR87" s="104" t="s">
        <v>244</v>
      </c>
      <c r="AT87" s="104" t="s">
        <v>165</v>
      </c>
      <c r="AU87" s="104" t="s">
        <v>75</v>
      </c>
      <c r="AY87" s="104" t="s">
        <v>163</v>
      </c>
      <c r="BE87" s="202">
        <f t="shared" si="4"/>
        <v>0</v>
      </c>
      <c r="BF87" s="202">
        <f t="shared" si="5"/>
        <v>0</v>
      </c>
      <c r="BG87" s="202">
        <f t="shared" si="6"/>
        <v>0</v>
      </c>
      <c r="BH87" s="202">
        <f t="shared" si="7"/>
        <v>0</v>
      </c>
      <c r="BI87" s="202">
        <f t="shared" si="8"/>
        <v>0</v>
      </c>
      <c r="BJ87" s="104" t="s">
        <v>75</v>
      </c>
      <c r="BK87" s="202">
        <f t="shared" si="9"/>
        <v>0</v>
      </c>
      <c r="BL87" s="104" t="s">
        <v>244</v>
      </c>
      <c r="BM87" s="104" t="s">
        <v>224</v>
      </c>
    </row>
    <row r="88" spans="2:65" s="116" customFormat="1" ht="16.5" customHeight="1">
      <c r="B88" s="117"/>
      <c r="C88" s="217" t="s">
        <v>202</v>
      </c>
      <c r="D88" s="217" t="s">
        <v>165</v>
      </c>
      <c r="E88" s="218" t="s">
        <v>1724</v>
      </c>
      <c r="F88" s="219" t="s">
        <v>1725</v>
      </c>
      <c r="G88" s="220" t="s">
        <v>372</v>
      </c>
      <c r="H88" s="221">
        <v>267</v>
      </c>
      <c r="I88" s="7"/>
      <c r="J88" s="222">
        <f t="shared" si="0"/>
        <v>0</v>
      </c>
      <c r="K88" s="219" t="s">
        <v>2443</v>
      </c>
      <c r="L88" s="117"/>
      <c r="M88" s="223" t="s">
        <v>5</v>
      </c>
      <c r="N88" s="224" t="s">
        <v>41</v>
      </c>
      <c r="O88" s="118"/>
      <c r="P88" s="200">
        <f t="shared" si="1"/>
        <v>0</v>
      </c>
      <c r="Q88" s="200">
        <v>0</v>
      </c>
      <c r="R88" s="200">
        <f t="shared" si="2"/>
        <v>0</v>
      </c>
      <c r="S88" s="200">
        <v>0</v>
      </c>
      <c r="T88" s="201">
        <f t="shared" si="3"/>
        <v>0</v>
      </c>
      <c r="AR88" s="104" t="s">
        <v>244</v>
      </c>
      <c r="AT88" s="104" t="s">
        <v>165</v>
      </c>
      <c r="AU88" s="104" t="s">
        <v>75</v>
      </c>
      <c r="AY88" s="104" t="s">
        <v>163</v>
      </c>
      <c r="BE88" s="202">
        <f t="shared" si="4"/>
        <v>0</v>
      </c>
      <c r="BF88" s="202">
        <f t="shared" si="5"/>
        <v>0</v>
      </c>
      <c r="BG88" s="202">
        <f t="shared" si="6"/>
        <v>0</v>
      </c>
      <c r="BH88" s="202">
        <f t="shared" si="7"/>
        <v>0</v>
      </c>
      <c r="BI88" s="202">
        <f t="shared" si="8"/>
        <v>0</v>
      </c>
      <c r="BJ88" s="104" t="s">
        <v>75</v>
      </c>
      <c r="BK88" s="202">
        <f t="shared" si="9"/>
        <v>0</v>
      </c>
      <c r="BL88" s="104" t="s">
        <v>244</v>
      </c>
      <c r="BM88" s="104" t="s">
        <v>235</v>
      </c>
    </row>
    <row r="89" spans="2:65" s="116" customFormat="1" ht="16.5" customHeight="1">
      <c r="B89" s="117"/>
      <c r="C89" s="217" t="s">
        <v>206</v>
      </c>
      <c r="D89" s="217" t="s">
        <v>165</v>
      </c>
      <c r="E89" s="218" t="s">
        <v>1726</v>
      </c>
      <c r="F89" s="219" t="s">
        <v>1727</v>
      </c>
      <c r="G89" s="220" t="s">
        <v>227</v>
      </c>
      <c r="H89" s="221">
        <v>0.22700000000000001</v>
      </c>
      <c r="I89" s="7"/>
      <c r="J89" s="222">
        <f t="shared" si="0"/>
        <v>0</v>
      </c>
      <c r="K89" s="219" t="s">
        <v>2443</v>
      </c>
      <c r="L89" s="117"/>
      <c r="M89" s="223" t="s">
        <v>5</v>
      </c>
      <c r="N89" s="224" t="s">
        <v>41</v>
      </c>
      <c r="O89" s="118"/>
      <c r="P89" s="200">
        <f t="shared" si="1"/>
        <v>0</v>
      </c>
      <c r="Q89" s="200">
        <v>0</v>
      </c>
      <c r="R89" s="200">
        <f t="shared" si="2"/>
        <v>0</v>
      </c>
      <c r="S89" s="200">
        <v>0</v>
      </c>
      <c r="T89" s="201">
        <f t="shared" si="3"/>
        <v>0</v>
      </c>
      <c r="AR89" s="104" t="s">
        <v>244</v>
      </c>
      <c r="AT89" s="104" t="s">
        <v>165</v>
      </c>
      <c r="AU89" s="104" t="s">
        <v>75</v>
      </c>
      <c r="AY89" s="104" t="s">
        <v>163</v>
      </c>
      <c r="BE89" s="202">
        <f t="shared" si="4"/>
        <v>0</v>
      </c>
      <c r="BF89" s="202">
        <f t="shared" si="5"/>
        <v>0</v>
      </c>
      <c r="BG89" s="202">
        <f t="shared" si="6"/>
        <v>0</v>
      </c>
      <c r="BH89" s="202">
        <f t="shared" si="7"/>
        <v>0</v>
      </c>
      <c r="BI89" s="202">
        <f t="shared" si="8"/>
        <v>0</v>
      </c>
      <c r="BJ89" s="104" t="s">
        <v>75</v>
      </c>
      <c r="BK89" s="202">
        <f t="shared" si="9"/>
        <v>0</v>
      </c>
      <c r="BL89" s="104" t="s">
        <v>244</v>
      </c>
      <c r="BM89" s="104" t="s">
        <v>244</v>
      </c>
    </row>
    <row r="90" spans="2:65" s="205" customFormat="1" ht="37.35" customHeight="1">
      <c r="B90" s="204"/>
      <c r="D90" s="206" t="s">
        <v>69</v>
      </c>
      <c r="E90" s="207" t="s">
        <v>1728</v>
      </c>
      <c r="F90" s="207" t="s">
        <v>1729</v>
      </c>
      <c r="J90" s="208">
        <f>BK90</f>
        <v>0</v>
      </c>
      <c r="L90" s="204"/>
      <c r="M90" s="209"/>
      <c r="N90" s="210"/>
      <c r="O90" s="210"/>
      <c r="P90" s="211">
        <f>SUM(P91:P96)</f>
        <v>0</v>
      </c>
      <c r="Q90" s="210"/>
      <c r="R90" s="211">
        <f>SUM(R91:R96)</f>
        <v>0</v>
      </c>
      <c r="S90" s="210"/>
      <c r="T90" s="212">
        <f>SUM(T91:T96)</f>
        <v>0</v>
      </c>
      <c r="AR90" s="206" t="s">
        <v>79</v>
      </c>
      <c r="AT90" s="213" t="s">
        <v>69</v>
      </c>
      <c r="AU90" s="213" t="s">
        <v>70</v>
      </c>
      <c r="AY90" s="206" t="s">
        <v>163</v>
      </c>
      <c r="BK90" s="214">
        <f>SUM(BK91:BK96)</f>
        <v>0</v>
      </c>
    </row>
    <row r="91" spans="2:65" s="116" customFormat="1" ht="16.5" customHeight="1">
      <c r="B91" s="117"/>
      <c r="C91" s="217" t="s">
        <v>211</v>
      </c>
      <c r="D91" s="217" t="s">
        <v>165</v>
      </c>
      <c r="E91" s="218" t="s">
        <v>1730</v>
      </c>
      <c r="F91" s="219" t="s">
        <v>1731</v>
      </c>
      <c r="G91" s="220" t="s">
        <v>288</v>
      </c>
      <c r="H91" s="221">
        <v>23</v>
      </c>
      <c r="I91" s="7"/>
      <c r="J91" s="222">
        <f t="shared" ref="J91:J96" si="10">ROUND(I91*H91,2)</f>
        <v>0</v>
      </c>
      <c r="K91" s="219" t="s">
        <v>2443</v>
      </c>
      <c r="L91" s="117"/>
      <c r="M91" s="223" t="s">
        <v>5</v>
      </c>
      <c r="N91" s="224" t="s">
        <v>41</v>
      </c>
      <c r="O91" s="118"/>
      <c r="P91" s="200">
        <f t="shared" ref="P91:P96" si="11">O91*H91</f>
        <v>0</v>
      </c>
      <c r="Q91" s="200">
        <v>0</v>
      </c>
      <c r="R91" s="200">
        <f t="shared" ref="R91:R96" si="12">Q91*H91</f>
        <v>0</v>
      </c>
      <c r="S91" s="200">
        <v>0</v>
      </c>
      <c r="T91" s="201">
        <f t="shared" ref="T91:T96" si="13">S91*H91</f>
        <v>0</v>
      </c>
      <c r="AR91" s="104" t="s">
        <v>244</v>
      </c>
      <c r="AT91" s="104" t="s">
        <v>165</v>
      </c>
      <c r="AU91" s="104" t="s">
        <v>75</v>
      </c>
      <c r="AY91" s="104" t="s">
        <v>163</v>
      </c>
      <c r="BE91" s="202">
        <f t="shared" ref="BE91:BE96" si="14">IF(N91="základní",J91,0)</f>
        <v>0</v>
      </c>
      <c r="BF91" s="202">
        <f t="shared" ref="BF91:BF96" si="15">IF(N91="snížená",J91,0)</f>
        <v>0</v>
      </c>
      <c r="BG91" s="202">
        <f t="shared" ref="BG91:BG96" si="16">IF(N91="zákl. přenesená",J91,0)</f>
        <v>0</v>
      </c>
      <c r="BH91" s="202">
        <f t="shared" ref="BH91:BH96" si="17">IF(N91="sníž. přenesená",J91,0)</f>
        <v>0</v>
      </c>
      <c r="BI91" s="202">
        <f t="shared" ref="BI91:BI96" si="18">IF(N91="nulová",J91,0)</f>
        <v>0</v>
      </c>
      <c r="BJ91" s="104" t="s">
        <v>75</v>
      </c>
      <c r="BK91" s="202">
        <f t="shared" ref="BK91:BK96" si="19">ROUND(I91*H91,2)</f>
        <v>0</v>
      </c>
      <c r="BL91" s="104" t="s">
        <v>244</v>
      </c>
      <c r="BM91" s="104" t="s">
        <v>257</v>
      </c>
    </row>
    <row r="92" spans="2:65" s="116" customFormat="1" ht="16.5" customHeight="1">
      <c r="B92" s="117"/>
      <c r="C92" s="217" t="s">
        <v>215</v>
      </c>
      <c r="D92" s="217" t="s">
        <v>165</v>
      </c>
      <c r="E92" s="218" t="s">
        <v>1732</v>
      </c>
      <c r="F92" s="219" t="s">
        <v>1733</v>
      </c>
      <c r="G92" s="220" t="s">
        <v>288</v>
      </c>
      <c r="H92" s="221">
        <v>1</v>
      </c>
      <c r="I92" s="7"/>
      <c r="J92" s="222">
        <f t="shared" si="10"/>
        <v>0</v>
      </c>
      <c r="K92" s="219" t="s">
        <v>2443</v>
      </c>
      <c r="L92" s="117"/>
      <c r="M92" s="223" t="s">
        <v>5</v>
      </c>
      <c r="N92" s="224" t="s">
        <v>41</v>
      </c>
      <c r="O92" s="118"/>
      <c r="P92" s="200">
        <f t="shared" si="11"/>
        <v>0</v>
      </c>
      <c r="Q92" s="200">
        <v>0</v>
      </c>
      <c r="R92" s="200">
        <f t="shared" si="12"/>
        <v>0</v>
      </c>
      <c r="S92" s="200">
        <v>0</v>
      </c>
      <c r="T92" s="201">
        <f t="shared" si="13"/>
        <v>0</v>
      </c>
      <c r="AR92" s="104" t="s">
        <v>244</v>
      </c>
      <c r="AT92" s="104" t="s">
        <v>165</v>
      </c>
      <c r="AU92" s="104" t="s">
        <v>75</v>
      </c>
      <c r="AY92" s="104" t="s">
        <v>163</v>
      </c>
      <c r="BE92" s="202">
        <f t="shared" si="14"/>
        <v>0</v>
      </c>
      <c r="BF92" s="202">
        <f t="shared" si="15"/>
        <v>0</v>
      </c>
      <c r="BG92" s="202">
        <f t="shared" si="16"/>
        <v>0</v>
      </c>
      <c r="BH92" s="202">
        <f t="shared" si="17"/>
        <v>0</v>
      </c>
      <c r="BI92" s="202">
        <f t="shared" si="18"/>
        <v>0</v>
      </c>
      <c r="BJ92" s="104" t="s">
        <v>75</v>
      </c>
      <c r="BK92" s="202">
        <f t="shared" si="19"/>
        <v>0</v>
      </c>
      <c r="BL92" s="104" t="s">
        <v>244</v>
      </c>
      <c r="BM92" s="104" t="s">
        <v>267</v>
      </c>
    </row>
    <row r="93" spans="2:65" s="116" customFormat="1" ht="16.5" customHeight="1">
      <c r="B93" s="117"/>
      <c r="C93" s="217" t="s">
        <v>220</v>
      </c>
      <c r="D93" s="217" t="s">
        <v>165</v>
      </c>
      <c r="E93" s="218" t="s">
        <v>1734</v>
      </c>
      <c r="F93" s="219" t="s">
        <v>1735</v>
      </c>
      <c r="G93" s="220" t="s">
        <v>288</v>
      </c>
      <c r="H93" s="221">
        <v>3</v>
      </c>
      <c r="I93" s="7"/>
      <c r="J93" s="222">
        <f t="shared" si="10"/>
        <v>0</v>
      </c>
      <c r="K93" s="219" t="s">
        <v>2443</v>
      </c>
      <c r="L93" s="117"/>
      <c r="M93" s="223" t="s">
        <v>5</v>
      </c>
      <c r="N93" s="224" t="s">
        <v>41</v>
      </c>
      <c r="O93" s="118"/>
      <c r="P93" s="200">
        <f t="shared" si="11"/>
        <v>0</v>
      </c>
      <c r="Q93" s="200">
        <v>0</v>
      </c>
      <c r="R93" s="200">
        <f t="shared" si="12"/>
        <v>0</v>
      </c>
      <c r="S93" s="200">
        <v>0</v>
      </c>
      <c r="T93" s="201">
        <f t="shared" si="13"/>
        <v>0</v>
      </c>
      <c r="AR93" s="104" t="s">
        <v>244</v>
      </c>
      <c r="AT93" s="104" t="s">
        <v>165</v>
      </c>
      <c r="AU93" s="104" t="s">
        <v>75</v>
      </c>
      <c r="AY93" s="104" t="s">
        <v>163</v>
      </c>
      <c r="BE93" s="202">
        <f t="shared" si="14"/>
        <v>0</v>
      </c>
      <c r="BF93" s="202">
        <f t="shared" si="15"/>
        <v>0</v>
      </c>
      <c r="BG93" s="202">
        <f t="shared" si="16"/>
        <v>0</v>
      </c>
      <c r="BH93" s="202">
        <f t="shared" si="17"/>
        <v>0</v>
      </c>
      <c r="BI93" s="202">
        <f t="shared" si="18"/>
        <v>0</v>
      </c>
      <c r="BJ93" s="104" t="s">
        <v>75</v>
      </c>
      <c r="BK93" s="202">
        <f t="shared" si="19"/>
        <v>0</v>
      </c>
      <c r="BL93" s="104" t="s">
        <v>244</v>
      </c>
      <c r="BM93" s="104" t="s">
        <v>276</v>
      </c>
    </row>
    <row r="94" spans="2:65" s="116" customFormat="1" ht="16.5" customHeight="1">
      <c r="B94" s="117"/>
      <c r="C94" s="217" t="s">
        <v>224</v>
      </c>
      <c r="D94" s="217" t="s">
        <v>165</v>
      </c>
      <c r="E94" s="218" t="s">
        <v>1736</v>
      </c>
      <c r="F94" s="219" t="s">
        <v>1737</v>
      </c>
      <c r="G94" s="220" t="s">
        <v>288</v>
      </c>
      <c r="H94" s="221">
        <v>1</v>
      </c>
      <c r="I94" s="7"/>
      <c r="J94" s="222">
        <f t="shared" si="10"/>
        <v>0</v>
      </c>
      <c r="K94" s="219" t="s">
        <v>2443</v>
      </c>
      <c r="L94" s="117"/>
      <c r="M94" s="223" t="s">
        <v>5</v>
      </c>
      <c r="N94" s="224" t="s">
        <v>41</v>
      </c>
      <c r="O94" s="118"/>
      <c r="P94" s="200">
        <f t="shared" si="11"/>
        <v>0</v>
      </c>
      <c r="Q94" s="200">
        <v>0</v>
      </c>
      <c r="R94" s="200">
        <f t="shared" si="12"/>
        <v>0</v>
      </c>
      <c r="S94" s="200">
        <v>0</v>
      </c>
      <c r="T94" s="201">
        <f t="shared" si="13"/>
        <v>0</v>
      </c>
      <c r="AR94" s="104" t="s">
        <v>244</v>
      </c>
      <c r="AT94" s="104" t="s">
        <v>165</v>
      </c>
      <c r="AU94" s="104" t="s">
        <v>75</v>
      </c>
      <c r="AY94" s="104" t="s">
        <v>163</v>
      </c>
      <c r="BE94" s="202">
        <f t="shared" si="14"/>
        <v>0</v>
      </c>
      <c r="BF94" s="202">
        <f t="shared" si="15"/>
        <v>0</v>
      </c>
      <c r="BG94" s="202">
        <f t="shared" si="16"/>
        <v>0</v>
      </c>
      <c r="BH94" s="202">
        <f t="shared" si="17"/>
        <v>0</v>
      </c>
      <c r="BI94" s="202">
        <f t="shared" si="18"/>
        <v>0</v>
      </c>
      <c r="BJ94" s="104" t="s">
        <v>75</v>
      </c>
      <c r="BK94" s="202">
        <f t="shared" si="19"/>
        <v>0</v>
      </c>
      <c r="BL94" s="104" t="s">
        <v>244</v>
      </c>
      <c r="BM94" s="104" t="s">
        <v>291</v>
      </c>
    </row>
    <row r="95" spans="2:65" s="116" customFormat="1" ht="16.5" customHeight="1">
      <c r="B95" s="117"/>
      <c r="C95" s="217" t="s">
        <v>230</v>
      </c>
      <c r="D95" s="217" t="s">
        <v>165</v>
      </c>
      <c r="E95" s="218" t="s">
        <v>1738</v>
      </c>
      <c r="F95" s="219" t="s">
        <v>1739</v>
      </c>
      <c r="G95" s="220" t="s">
        <v>1740</v>
      </c>
      <c r="H95" s="221">
        <v>23</v>
      </c>
      <c r="I95" s="7"/>
      <c r="J95" s="222">
        <f t="shared" si="10"/>
        <v>0</v>
      </c>
      <c r="K95" s="219" t="s">
        <v>2443</v>
      </c>
      <c r="L95" s="117"/>
      <c r="M95" s="223" t="s">
        <v>5</v>
      </c>
      <c r="N95" s="224" t="s">
        <v>41</v>
      </c>
      <c r="O95" s="118"/>
      <c r="P95" s="200">
        <f t="shared" si="11"/>
        <v>0</v>
      </c>
      <c r="Q95" s="200">
        <v>0</v>
      </c>
      <c r="R95" s="200">
        <f t="shared" si="12"/>
        <v>0</v>
      </c>
      <c r="S95" s="200">
        <v>0</v>
      </c>
      <c r="T95" s="201">
        <f t="shared" si="13"/>
        <v>0</v>
      </c>
      <c r="AR95" s="104" t="s">
        <v>244</v>
      </c>
      <c r="AT95" s="104" t="s">
        <v>165</v>
      </c>
      <c r="AU95" s="104" t="s">
        <v>75</v>
      </c>
      <c r="AY95" s="104" t="s">
        <v>163</v>
      </c>
      <c r="BE95" s="202">
        <f t="shared" si="14"/>
        <v>0</v>
      </c>
      <c r="BF95" s="202">
        <f t="shared" si="15"/>
        <v>0</v>
      </c>
      <c r="BG95" s="202">
        <f t="shared" si="16"/>
        <v>0</v>
      </c>
      <c r="BH95" s="202">
        <f t="shared" si="17"/>
        <v>0</v>
      </c>
      <c r="BI95" s="202">
        <f t="shared" si="18"/>
        <v>0</v>
      </c>
      <c r="BJ95" s="104" t="s">
        <v>75</v>
      </c>
      <c r="BK95" s="202">
        <f t="shared" si="19"/>
        <v>0</v>
      </c>
      <c r="BL95" s="104" t="s">
        <v>244</v>
      </c>
      <c r="BM95" s="104" t="s">
        <v>302</v>
      </c>
    </row>
    <row r="96" spans="2:65" s="116" customFormat="1" ht="16.5" customHeight="1">
      <c r="B96" s="117"/>
      <c r="C96" s="217" t="s">
        <v>235</v>
      </c>
      <c r="D96" s="217" t="s">
        <v>165</v>
      </c>
      <c r="E96" s="218" t="s">
        <v>1741</v>
      </c>
      <c r="F96" s="219" t="s">
        <v>1742</v>
      </c>
      <c r="G96" s="220" t="s">
        <v>227</v>
      </c>
      <c r="H96" s="221">
        <v>5.0000000000000001E-3</v>
      </c>
      <c r="I96" s="7"/>
      <c r="J96" s="222">
        <f t="shared" si="10"/>
        <v>0</v>
      </c>
      <c r="K96" s="219" t="s">
        <v>2443</v>
      </c>
      <c r="L96" s="117"/>
      <c r="M96" s="223" t="s">
        <v>5</v>
      </c>
      <c r="N96" s="224" t="s">
        <v>41</v>
      </c>
      <c r="O96" s="118"/>
      <c r="P96" s="200">
        <f t="shared" si="11"/>
        <v>0</v>
      </c>
      <c r="Q96" s="200">
        <v>0</v>
      </c>
      <c r="R96" s="200">
        <f t="shared" si="12"/>
        <v>0</v>
      </c>
      <c r="S96" s="200">
        <v>0</v>
      </c>
      <c r="T96" s="201">
        <f t="shared" si="13"/>
        <v>0</v>
      </c>
      <c r="AR96" s="104" t="s">
        <v>244</v>
      </c>
      <c r="AT96" s="104" t="s">
        <v>165</v>
      </c>
      <c r="AU96" s="104" t="s">
        <v>75</v>
      </c>
      <c r="AY96" s="104" t="s">
        <v>163</v>
      </c>
      <c r="BE96" s="202">
        <f t="shared" si="14"/>
        <v>0</v>
      </c>
      <c r="BF96" s="202">
        <f t="shared" si="15"/>
        <v>0</v>
      </c>
      <c r="BG96" s="202">
        <f t="shared" si="16"/>
        <v>0</v>
      </c>
      <c r="BH96" s="202">
        <f t="shared" si="17"/>
        <v>0</v>
      </c>
      <c r="BI96" s="202">
        <f t="shared" si="18"/>
        <v>0</v>
      </c>
      <c r="BJ96" s="104" t="s">
        <v>75</v>
      </c>
      <c r="BK96" s="202">
        <f t="shared" si="19"/>
        <v>0</v>
      </c>
      <c r="BL96" s="104" t="s">
        <v>244</v>
      </c>
      <c r="BM96" s="104" t="s">
        <v>312</v>
      </c>
    </row>
    <row r="97" spans="2:65" s="205" customFormat="1" ht="37.35" customHeight="1">
      <c r="B97" s="204"/>
      <c r="D97" s="206" t="s">
        <v>69</v>
      </c>
      <c r="E97" s="207" t="s">
        <v>1743</v>
      </c>
      <c r="F97" s="207" t="s">
        <v>1744</v>
      </c>
      <c r="J97" s="208">
        <f>BK97</f>
        <v>0</v>
      </c>
      <c r="L97" s="204"/>
      <c r="M97" s="209"/>
      <c r="N97" s="210"/>
      <c r="O97" s="210"/>
      <c r="P97" s="211">
        <f>P98+SUM(P99:P110)</f>
        <v>0</v>
      </c>
      <c r="Q97" s="210"/>
      <c r="R97" s="211">
        <f>R98+SUM(R99:R110)</f>
        <v>0</v>
      </c>
      <c r="S97" s="210"/>
      <c r="T97" s="212">
        <f>T98+SUM(T99:T110)</f>
        <v>0</v>
      </c>
      <c r="AR97" s="206" t="s">
        <v>79</v>
      </c>
      <c r="AT97" s="213" t="s">
        <v>69</v>
      </c>
      <c r="AU97" s="213" t="s">
        <v>70</v>
      </c>
      <c r="AY97" s="206" t="s">
        <v>163</v>
      </c>
      <c r="BK97" s="214">
        <f>BK98+SUM(BK99:BK110)</f>
        <v>0</v>
      </c>
    </row>
    <row r="98" spans="2:65" s="116" customFormat="1" ht="16.5" customHeight="1">
      <c r="B98" s="117"/>
      <c r="C98" s="217" t="s">
        <v>11</v>
      </c>
      <c r="D98" s="217" t="s">
        <v>165</v>
      </c>
      <c r="E98" s="218" t="s">
        <v>1745</v>
      </c>
      <c r="F98" s="219" t="s">
        <v>1746</v>
      </c>
      <c r="G98" s="220" t="s">
        <v>288</v>
      </c>
      <c r="H98" s="221">
        <v>1</v>
      </c>
      <c r="I98" s="7"/>
      <c r="J98" s="222">
        <f t="shared" ref="J98:J109" si="20">ROUND(I98*H98,2)</f>
        <v>0</v>
      </c>
      <c r="K98" s="219" t="s">
        <v>2443</v>
      </c>
      <c r="L98" s="117"/>
      <c r="M98" s="223" t="s">
        <v>5</v>
      </c>
      <c r="N98" s="224" t="s">
        <v>41</v>
      </c>
      <c r="O98" s="118"/>
      <c r="P98" s="200">
        <f t="shared" ref="P98:P109" si="21">O98*H98</f>
        <v>0</v>
      </c>
      <c r="Q98" s="200">
        <v>0</v>
      </c>
      <c r="R98" s="200">
        <f t="shared" ref="R98:R109" si="22">Q98*H98</f>
        <v>0</v>
      </c>
      <c r="S98" s="200">
        <v>0</v>
      </c>
      <c r="T98" s="201">
        <f t="shared" ref="T98:T109" si="23">S98*H98</f>
        <v>0</v>
      </c>
      <c r="AR98" s="104" t="s">
        <v>244</v>
      </c>
      <c r="AT98" s="104" t="s">
        <v>165</v>
      </c>
      <c r="AU98" s="104" t="s">
        <v>75</v>
      </c>
      <c r="AY98" s="104" t="s">
        <v>163</v>
      </c>
      <c r="BE98" s="202">
        <f t="shared" ref="BE98:BE109" si="24">IF(N98="základní",J98,0)</f>
        <v>0</v>
      </c>
      <c r="BF98" s="202">
        <f t="shared" ref="BF98:BF109" si="25">IF(N98="snížená",J98,0)</f>
        <v>0</v>
      </c>
      <c r="BG98" s="202">
        <f t="shared" ref="BG98:BG109" si="26">IF(N98="zákl. přenesená",J98,0)</f>
        <v>0</v>
      </c>
      <c r="BH98" s="202">
        <f t="shared" ref="BH98:BH109" si="27">IF(N98="sníž. přenesená",J98,0)</f>
        <v>0</v>
      </c>
      <c r="BI98" s="202">
        <f t="shared" ref="BI98:BI109" si="28">IF(N98="nulová",J98,0)</f>
        <v>0</v>
      </c>
      <c r="BJ98" s="104" t="s">
        <v>75</v>
      </c>
      <c r="BK98" s="202">
        <f t="shared" ref="BK98:BK109" si="29">ROUND(I98*H98,2)</f>
        <v>0</v>
      </c>
      <c r="BL98" s="104" t="s">
        <v>244</v>
      </c>
      <c r="BM98" s="104" t="s">
        <v>320</v>
      </c>
    </row>
    <row r="99" spans="2:65" s="116" customFormat="1" ht="16.5" customHeight="1">
      <c r="B99" s="117"/>
      <c r="C99" s="217" t="s">
        <v>244</v>
      </c>
      <c r="D99" s="217" t="s">
        <v>165</v>
      </c>
      <c r="E99" s="218" t="s">
        <v>1747</v>
      </c>
      <c r="F99" s="219" t="s">
        <v>1748</v>
      </c>
      <c r="G99" s="220" t="s">
        <v>288</v>
      </c>
      <c r="H99" s="221">
        <v>1</v>
      </c>
      <c r="I99" s="7"/>
      <c r="J99" s="222">
        <f t="shared" si="20"/>
        <v>0</v>
      </c>
      <c r="K99" s="219" t="s">
        <v>2443</v>
      </c>
      <c r="L99" s="117"/>
      <c r="M99" s="223" t="s">
        <v>5</v>
      </c>
      <c r="N99" s="224" t="s">
        <v>41</v>
      </c>
      <c r="O99" s="118"/>
      <c r="P99" s="200">
        <f t="shared" si="21"/>
        <v>0</v>
      </c>
      <c r="Q99" s="200">
        <v>0</v>
      </c>
      <c r="R99" s="200">
        <f t="shared" si="22"/>
        <v>0</v>
      </c>
      <c r="S99" s="200">
        <v>0</v>
      </c>
      <c r="T99" s="201">
        <f t="shared" si="23"/>
        <v>0</v>
      </c>
      <c r="AR99" s="104" t="s">
        <v>244</v>
      </c>
      <c r="AT99" s="104" t="s">
        <v>165</v>
      </c>
      <c r="AU99" s="104" t="s">
        <v>75</v>
      </c>
      <c r="AY99" s="104" t="s">
        <v>163</v>
      </c>
      <c r="BE99" s="202">
        <f t="shared" si="24"/>
        <v>0</v>
      </c>
      <c r="BF99" s="202">
        <f t="shared" si="25"/>
        <v>0</v>
      </c>
      <c r="BG99" s="202">
        <f t="shared" si="26"/>
        <v>0</v>
      </c>
      <c r="BH99" s="202">
        <f t="shared" si="27"/>
        <v>0</v>
      </c>
      <c r="BI99" s="202">
        <f t="shared" si="28"/>
        <v>0</v>
      </c>
      <c r="BJ99" s="104" t="s">
        <v>75</v>
      </c>
      <c r="BK99" s="202">
        <f t="shared" si="29"/>
        <v>0</v>
      </c>
      <c r="BL99" s="104" t="s">
        <v>244</v>
      </c>
      <c r="BM99" s="104" t="s">
        <v>329</v>
      </c>
    </row>
    <row r="100" spans="2:65" s="116" customFormat="1" ht="16.5" customHeight="1">
      <c r="B100" s="117"/>
      <c r="C100" s="217" t="s">
        <v>250</v>
      </c>
      <c r="D100" s="217" t="s">
        <v>165</v>
      </c>
      <c r="E100" s="218" t="s">
        <v>1749</v>
      </c>
      <c r="F100" s="219" t="s">
        <v>1750</v>
      </c>
      <c r="G100" s="220" t="s">
        <v>288</v>
      </c>
      <c r="H100" s="221">
        <v>2</v>
      </c>
      <c r="I100" s="7"/>
      <c r="J100" s="222">
        <f t="shared" si="20"/>
        <v>0</v>
      </c>
      <c r="K100" s="219" t="s">
        <v>2443</v>
      </c>
      <c r="L100" s="117"/>
      <c r="M100" s="223" t="s">
        <v>5</v>
      </c>
      <c r="N100" s="224" t="s">
        <v>41</v>
      </c>
      <c r="O100" s="118"/>
      <c r="P100" s="200">
        <f t="shared" si="21"/>
        <v>0</v>
      </c>
      <c r="Q100" s="200">
        <v>0</v>
      </c>
      <c r="R100" s="200">
        <f t="shared" si="22"/>
        <v>0</v>
      </c>
      <c r="S100" s="200">
        <v>0</v>
      </c>
      <c r="T100" s="201">
        <f t="shared" si="23"/>
        <v>0</v>
      </c>
      <c r="AR100" s="104" t="s">
        <v>244</v>
      </c>
      <c r="AT100" s="104" t="s">
        <v>165</v>
      </c>
      <c r="AU100" s="104" t="s">
        <v>75</v>
      </c>
      <c r="AY100" s="104" t="s">
        <v>163</v>
      </c>
      <c r="BE100" s="202">
        <f t="shared" si="24"/>
        <v>0</v>
      </c>
      <c r="BF100" s="202">
        <f t="shared" si="25"/>
        <v>0</v>
      </c>
      <c r="BG100" s="202">
        <f t="shared" si="26"/>
        <v>0</v>
      </c>
      <c r="BH100" s="202">
        <f t="shared" si="27"/>
        <v>0</v>
      </c>
      <c r="BI100" s="202">
        <f t="shared" si="28"/>
        <v>0</v>
      </c>
      <c r="BJ100" s="104" t="s">
        <v>75</v>
      </c>
      <c r="BK100" s="202">
        <f t="shared" si="29"/>
        <v>0</v>
      </c>
      <c r="BL100" s="104" t="s">
        <v>244</v>
      </c>
      <c r="BM100" s="104" t="s">
        <v>339</v>
      </c>
    </row>
    <row r="101" spans="2:65" s="116" customFormat="1" ht="16.5" customHeight="1">
      <c r="B101" s="117"/>
      <c r="C101" s="217" t="s">
        <v>257</v>
      </c>
      <c r="D101" s="217" t="s">
        <v>165</v>
      </c>
      <c r="E101" s="218" t="s">
        <v>1751</v>
      </c>
      <c r="F101" s="219" t="s">
        <v>1752</v>
      </c>
      <c r="G101" s="220" t="s">
        <v>288</v>
      </c>
      <c r="H101" s="221">
        <v>1</v>
      </c>
      <c r="I101" s="7"/>
      <c r="J101" s="222">
        <f t="shared" si="20"/>
        <v>0</v>
      </c>
      <c r="K101" s="219" t="s">
        <v>2443</v>
      </c>
      <c r="L101" s="117"/>
      <c r="M101" s="223" t="s">
        <v>5</v>
      </c>
      <c r="N101" s="224" t="s">
        <v>41</v>
      </c>
      <c r="O101" s="118"/>
      <c r="P101" s="200">
        <f t="shared" si="21"/>
        <v>0</v>
      </c>
      <c r="Q101" s="200">
        <v>0</v>
      </c>
      <c r="R101" s="200">
        <f t="shared" si="22"/>
        <v>0</v>
      </c>
      <c r="S101" s="200">
        <v>0</v>
      </c>
      <c r="T101" s="201">
        <f t="shared" si="23"/>
        <v>0</v>
      </c>
      <c r="AR101" s="104" t="s">
        <v>244</v>
      </c>
      <c r="AT101" s="104" t="s">
        <v>165</v>
      </c>
      <c r="AU101" s="104" t="s">
        <v>75</v>
      </c>
      <c r="AY101" s="104" t="s">
        <v>163</v>
      </c>
      <c r="BE101" s="202">
        <f t="shared" si="24"/>
        <v>0</v>
      </c>
      <c r="BF101" s="202">
        <f t="shared" si="25"/>
        <v>0</v>
      </c>
      <c r="BG101" s="202">
        <f t="shared" si="26"/>
        <v>0</v>
      </c>
      <c r="BH101" s="202">
        <f t="shared" si="27"/>
        <v>0</v>
      </c>
      <c r="BI101" s="202">
        <f t="shared" si="28"/>
        <v>0</v>
      </c>
      <c r="BJ101" s="104" t="s">
        <v>75</v>
      </c>
      <c r="BK101" s="202">
        <f t="shared" si="29"/>
        <v>0</v>
      </c>
      <c r="BL101" s="104" t="s">
        <v>244</v>
      </c>
      <c r="BM101" s="104" t="s">
        <v>350</v>
      </c>
    </row>
    <row r="102" spans="2:65" s="116" customFormat="1" ht="16.5" customHeight="1">
      <c r="B102" s="117"/>
      <c r="C102" s="217" t="s">
        <v>263</v>
      </c>
      <c r="D102" s="217" t="s">
        <v>165</v>
      </c>
      <c r="E102" s="218" t="s">
        <v>1753</v>
      </c>
      <c r="F102" s="219" t="s">
        <v>1754</v>
      </c>
      <c r="G102" s="220" t="s">
        <v>288</v>
      </c>
      <c r="H102" s="221">
        <v>3</v>
      </c>
      <c r="I102" s="7"/>
      <c r="J102" s="222">
        <f t="shared" si="20"/>
        <v>0</v>
      </c>
      <c r="K102" s="219" t="s">
        <v>2443</v>
      </c>
      <c r="L102" s="117"/>
      <c r="M102" s="223" t="s">
        <v>5</v>
      </c>
      <c r="N102" s="224" t="s">
        <v>41</v>
      </c>
      <c r="O102" s="118"/>
      <c r="P102" s="200">
        <f t="shared" si="21"/>
        <v>0</v>
      </c>
      <c r="Q102" s="200">
        <v>0</v>
      </c>
      <c r="R102" s="200">
        <f t="shared" si="22"/>
        <v>0</v>
      </c>
      <c r="S102" s="200">
        <v>0</v>
      </c>
      <c r="T102" s="201">
        <f t="shared" si="23"/>
        <v>0</v>
      </c>
      <c r="AR102" s="104" t="s">
        <v>244</v>
      </c>
      <c r="AT102" s="104" t="s">
        <v>165</v>
      </c>
      <c r="AU102" s="104" t="s">
        <v>75</v>
      </c>
      <c r="AY102" s="104" t="s">
        <v>163</v>
      </c>
      <c r="BE102" s="202">
        <f t="shared" si="24"/>
        <v>0</v>
      </c>
      <c r="BF102" s="202">
        <f t="shared" si="25"/>
        <v>0</v>
      </c>
      <c r="BG102" s="202">
        <f t="shared" si="26"/>
        <v>0</v>
      </c>
      <c r="BH102" s="202">
        <f t="shared" si="27"/>
        <v>0</v>
      </c>
      <c r="BI102" s="202">
        <f t="shared" si="28"/>
        <v>0</v>
      </c>
      <c r="BJ102" s="104" t="s">
        <v>75</v>
      </c>
      <c r="BK102" s="202">
        <f t="shared" si="29"/>
        <v>0</v>
      </c>
      <c r="BL102" s="104" t="s">
        <v>244</v>
      </c>
      <c r="BM102" s="104" t="s">
        <v>363</v>
      </c>
    </row>
    <row r="103" spans="2:65" s="116" customFormat="1" ht="16.5" customHeight="1">
      <c r="B103" s="117"/>
      <c r="C103" s="217" t="s">
        <v>267</v>
      </c>
      <c r="D103" s="217" t="s">
        <v>165</v>
      </c>
      <c r="E103" s="218" t="s">
        <v>1755</v>
      </c>
      <c r="F103" s="219" t="s">
        <v>1756</v>
      </c>
      <c r="G103" s="220" t="s">
        <v>288</v>
      </c>
      <c r="H103" s="221">
        <v>5</v>
      </c>
      <c r="I103" s="7"/>
      <c r="J103" s="222">
        <f t="shared" si="20"/>
        <v>0</v>
      </c>
      <c r="K103" s="219" t="s">
        <v>2443</v>
      </c>
      <c r="L103" s="117"/>
      <c r="M103" s="223" t="s">
        <v>5</v>
      </c>
      <c r="N103" s="224" t="s">
        <v>41</v>
      </c>
      <c r="O103" s="118"/>
      <c r="P103" s="200">
        <f t="shared" si="21"/>
        <v>0</v>
      </c>
      <c r="Q103" s="200">
        <v>0</v>
      </c>
      <c r="R103" s="200">
        <f t="shared" si="22"/>
        <v>0</v>
      </c>
      <c r="S103" s="200">
        <v>0</v>
      </c>
      <c r="T103" s="201">
        <f t="shared" si="23"/>
        <v>0</v>
      </c>
      <c r="AR103" s="104" t="s">
        <v>244</v>
      </c>
      <c r="AT103" s="104" t="s">
        <v>165</v>
      </c>
      <c r="AU103" s="104" t="s">
        <v>75</v>
      </c>
      <c r="AY103" s="104" t="s">
        <v>163</v>
      </c>
      <c r="BE103" s="202">
        <f t="shared" si="24"/>
        <v>0</v>
      </c>
      <c r="BF103" s="202">
        <f t="shared" si="25"/>
        <v>0</v>
      </c>
      <c r="BG103" s="202">
        <f t="shared" si="26"/>
        <v>0</v>
      </c>
      <c r="BH103" s="202">
        <f t="shared" si="27"/>
        <v>0</v>
      </c>
      <c r="BI103" s="202">
        <f t="shared" si="28"/>
        <v>0</v>
      </c>
      <c r="BJ103" s="104" t="s">
        <v>75</v>
      </c>
      <c r="BK103" s="202">
        <f t="shared" si="29"/>
        <v>0</v>
      </c>
      <c r="BL103" s="104" t="s">
        <v>244</v>
      </c>
      <c r="BM103" s="104" t="s">
        <v>375</v>
      </c>
    </row>
    <row r="104" spans="2:65" s="116" customFormat="1" ht="16.5" customHeight="1">
      <c r="B104" s="117"/>
      <c r="C104" s="217" t="s">
        <v>10</v>
      </c>
      <c r="D104" s="217" t="s">
        <v>165</v>
      </c>
      <c r="E104" s="218" t="s">
        <v>1757</v>
      </c>
      <c r="F104" s="219" t="s">
        <v>1758</v>
      </c>
      <c r="G104" s="220" t="s">
        <v>288</v>
      </c>
      <c r="H104" s="221">
        <v>5</v>
      </c>
      <c r="I104" s="7"/>
      <c r="J104" s="222">
        <f t="shared" si="20"/>
        <v>0</v>
      </c>
      <c r="K104" s="219" t="s">
        <v>2443</v>
      </c>
      <c r="L104" s="117"/>
      <c r="M104" s="223" t="s">
        <v>5</v>
      </c>
      <c r="N104" s="224" t="s">
        <v>41</v>
      </c>
      <c r="O104" s="118"/>
      <c r="P104" s="200">
        <f t="shared" si="21"/>
        <v>0</v>
      </c>
      <c r="Q104" s="200">
        <v>0</v>
      </c>
      <c r="R104" s="200">
        <f t="shared" si="22"/>
        <v>0</v>
      </c>
      <c r="S104" s="200">
        <v>0</v>
      </c>
      <c r="T104" s="201">
        <f t="shared" si="23"/>
        <v>0</v>
      </c>
      <c r="AR104" s="104" t="s">
        <v>244</v>
      </c>
      <c r="AT104" s="104" t="s">
        <v>165</v>
      </c>
      <c r="AU104" s="104" t="s">
        <v>75</v>
      </c>
      <c r="AY104" s="104" t="s">
        <v>163</v>
      </c>
      <c r="BE104" s="202">
        <f t="shared" si="24"/>
        <v>0</v>
      </c>
      <c r="BF104" s="202">
        <f t="shared" si="25"/>
        <v>0</v>
      </c>
      <c r="BG104" s="202">
        <f t="shared" si="26"/>
        <v>0</v>
      </c>
      <c r="BH104" s="202">
        <f t="shared" si="27"/>
        <v>0</v>
      </c>
      <c r="BI104" s="202">
        <f t="shared" si="28"/>
        <v>0</v>
      </c>
      <c r="BJ104" s="104" t="s">
        <v>75</v>
      </c>
      <c r="BK104" s="202">
        <f t="shared" si="29"/>
        <v>0</v>
      </c>
      <c r="BL104" s="104" t="s">
        <v>244</v>
      </c>
      <c r="BM104" s="104" t="s">
        <v>388</v>
      </c>
    </row>
    <row r="105" spans="2:65" s="116" customFormat="1" ht="16.5" customHeight="1">
      <c r="B105" s="117"/>
      <c r="C105" s="217" t="s">
        <v>276</v>
      </c>
      <c r="D105" s="217" t="s">
        <v>165</v>
      </c>
      <c r="E105" s="218" t="s">
        <v>1759</v>
      </c>
      <c r="F105" s="219" t="s">
        <v>1760</v>
      </c>
      <c r="G105" s="220" t="s">
        <v>288</v>
      </c>
      <c r="H105" s="221">
        <v>2</v>
      </c>
      <c r="I105" s="7"/>
      <c r="J105" s="222">
        <f t="shared" si="20"/>
        <v>0</v>
      </c>
      <c r="K105" s="219" t="s">
        <v>2443</v>
      </c>
      <c r="L105" s="117"/>
      <c r="M105" s="223" t="s">
        <v>5</v>
      </c>
      <c r="N105" s="224" t="s">
        <v>41</v>
      </c>
      <c r="O105" s="118"/>
      <c r="P105" s="200">
        <f t="shared" si="21"/>
        <v>0</v>
      </c>
      <c r="Q105" s="200">
        <v>0</v>
      </c>
      <c r="R105" s="200">
        <f t="shared" si="22"/>
        <v>0</v>
      </c>
      <c r="S105" s="200">
        <v>0</v>
      </c>
      <c r="T105" s="201">
        <f t="shared" si="23"/>
        <v>0</v>
      </c>
      <c r="AR105" s="104" t="s">
        <v>244</v>
      </c>
      <c r="AT105" s="104" t="s">
        <v>165</v>
      </c>
      <c r="AU105" s="104" t="s">
        <v>75</v>
      </c>
      <c r="AY105" s="104" t="s">
        <v>163</v>
      </c>
      <c r="BE105" s="202">
        <f t="shared" si="24"/>
        <v>0</v>
      </c>
      <c r="BF105" s="202">
        <f t="shared" si="25"/>
        <v>0</v>
      </c>
      <c r="BG105" s="202">
        <f t="shared" si="26"/>
        <v>0</v>
      </c>
      <c r="BH105" s="202">
        <f t="shared" si="27"/>
        <v>0</v>
      </c>
      <c r="BI105" s="202">
        <f t="shared" si="28"/>
        <v>0</v>
      </c>
      <c r="BJ105" s="104" t="s">
        <v>75</v>
      </c>
      <c r="BK105" s="202">
        <f t="shared" si="29"/>
        <v>0</v>
      </c>
      <c r="BL105" s="104" t="s">
        <v>244</v>
      </c>
      <c r="BM105" s="104" t="s">
        <v>397</v>
      </c>
    </row>
    <row r="106" spans="2:65" s="116" customFormat="1" ht="16.5" customHeight="1">
      <c r="B106" s="117"/>
      <c r="C106" s="217" t="s">
        <v>285</v>
      </c>
      <c r="D106" s="217" t="s">
        <v>165</v>
      </c>
      <c r="E106" s="218" t="s">
        <v>1761</v>
      </c>
      <c r="F106" s="219" t="s">
        <v>1762</v>
      </c>
      <c r="G106" s="220" t="s">
        <v>288</v>
      </c>
      <c r="H106" s="221">
        <v>1</v>
      </c>
      <c r="I106" s="7"/>
      <c r="J106" s="222">
        <f t="shared" si="20"/>
        <v>0</v>
      </c>
      <c r="K106" s="219" t="s">
        <v>2443</v>
      </c>
      <c r="L106" s="117"/>
      <c r="M106" s="223" t="s">
        <v>5</v>
      </c>
      <c r="N106" s="224" t="s">
        <v>41</v>
      </c>
      <c r="O106" s="118"/>
      <c r="P106" s="200">
        <f t="shared" si="21"/>
        <v>0</v>
      </c>
      <c r="Q106" s="200">
        <v>0</v>
      </c>
      <c r="R106" s="200">
        <f t="shared" si="22"/>
        <v>0</v>
      </c>
      <c r="S106" s="200">
        <v>0</v>
      </c>
      <c r="T106" s="201">
        <f t="shared" si="23"/>
        <v>0</v>
      </c>
      <c r="AR106" s="104" t="s">
        <v>244</v>
      </c>
      <c r="AT106" s="104" t="s">
        <v>165</v>
      </c>
      <c r="AU106" s="104" t="s">
        <v>75</v>
      </c>
      <c r="AY106" s="104" t="s">
        <v>163</v>
      </c>
      <c r="BE106" s="202">
        <f t="shared" si="24"/>
        <v>0</v>
      </c>
      <c r="BF106" s="202">
        <f t="shared" si="25"/>
        <v>0</v>
      </c>
      <c r="BG106" s="202">
        <f t="shared" si="26"/>
        <v>0</v>
      </c>
      <c r="BH106" s="202">
        <f t="shared" si="27"/>
        <v>0</v>
      </c>
      <c r="BI106" s="202">
        <f t="shared" si="28"/>
        <v>0</v>
      </c>
      <c r="BJ106" s="104" t="s">
        <v>75</v>
      </c>
      <c r="BK106" s="202">
        <f t="shared" si="29"/>
        <v>0</v>
      </c>
      <c r="BL106" s="104" t="s">
        <v>244</v>
      </c>
      <c r="BM106" s="104" t="s">
        <v>408</v>
      </c>
    </row>
    <row r="107" spans="2:65" s="116" customFormat="1" ht="16.5" customHeight="1">
      <c r="B107" s="117"/>
      <c r="C107" s="217" t="s">
        <v>291</v>
      </c>
      <c r="D107" s="217" t="s">
        <v>165</v>
      </c>
      <c r="E107" s="218" t="s">
        <v>1763</v>
      </c>
      <c r="F107" s="219" t="s">
        <v>1764</v>
      </c>
      <c r="G107" s="220" t="s">
        <v>288</v>
      </c>
      <c r="H107" s="221">
        <v>1</v>
      </c>
      <c r="I107" s="7"/>
      <c r="J107" s="222">
        <f t="shared" si="20"/>
        <v>0</v>
      </c>
      <c r="K107" s="219" t="s">
        <v>2443</v>
      </c>
      <c r="L107" s="117"/>
      <c r="M107" s="223" t="s">
        <v>5</v>
      </c>
      <c r="N107" s="224" t="s">
        <v>41</v>
      </c>
      <c r="O107" s="118"/>
      <c r="P107" s="200">
        <f t="shared" si="21"/>
        <v>0</v>
      </c>
      <c r="Q107" s="200">
        <v>0</v>
      </c>
      <c r="R107" s="200">
        <f t="shared" si="22"/>
        <v>0</v>
      </c>
      <c r="S107" s="200">
        <v>0</v>
      </c>
      <c r="T107" s="201">
        <f t="shared" si="23"/>
        <v>0</v>
      </c>
      <c r="AR107" s="104" t="s">
        <v>244</v>
      </c>
      <c r="AT107" s="104" t="s">
        <v>165</v>
      </c>
      <c r="AU107" s="104" t="s">
        <v>75</v>
      </c>
      <c r="AY107" s="104" t="s">
        <v>163</v>
      </c>
      <c r="BE107" s="202">
        <f t="shared" si="24"/>
        <v>0</v>
      </c>
      <c r="BF107" s="202">
        <f t="shared" si="25"/>
        <v>0</v>
      </c>
      <c r="BG107" s="202">
        <f t="shared" si="26"/>
        <v>0</v>
      </c>
      <c r="BH107" s="202">
        <f t="shared" si="27"/>
        <v>0</v>
      </c>
      <c r="BI107" s="202">
        <f t="shared" si="28"/>
        <v>0</v>
      </c>
      <c r="BJ107" s="104" t="s">
        <v>75</v>
      </c>
      <c r="BK107" s="202">
        <f t="shared" si="29"/>
        <v>0</v>
      </c>
      <c r="BL107" s="104" t="s">
        <v>244</v>
      </c>
      <c r="BM107" s="104" t="s">
        <v>419</v>
      </c>
    </row>
    <row r="108" spans="2:65" s="116" customFormat="1" ht="16.5" customHeight="1">
      <c r="B108" s="117"/>
      <c r="C108" s="217" t="s">
        <v>298</v>
      </c>
      <c r="D108" s="217" t="s">
        <v>165</v>
      </c>
      <c r="E108" s="218" t="s">
        <v>1765</v>
      </c>
      <c r="F108" s="219" t="s">
        <v>1766</v>
      </c>
      <c r="G108" s="220" t="s">
        <v>288</v>
      </c>
      <c r="H108" s="221">
        <v>1</v>
      </c>
      <c r="I108" s="7"/>
      <c r="J108" s="222">
        <f t="shared" si="20"/>
        <v>0</v>
      </c>
      <c r="K108" s="219" t="s">
        <v>2443</v>
      </c>
      <c r="L108" s="117"/>
      <c r="M108" s="223" t="s">
        <v>5</v>
      </c>
      <c r="N108" s="224" t="s">
        <v>41</v>
      </c>
      <c r="O108" s="118"/>
      <c r="P108" s="200">
        <f t="shared" si="21"/>
        <v>0</v>
      </c>
      <c r="Q108" s="200">
        <v>0</v>
      </c>
      <c r="R108" s="200">
        <f t="shared" si="22"/>
        <v>0</v>
      </c>
      <c r="S108" s="200">
        <v>0</v>
      </c>
      <c r="T108" s="201">
        <f t="shared" si="23"/>
        <v>0</v>
      </c>
      <c r="AR108" s="104" t="s">
        <v>244</v>
      </c>
      <c r="AT108" s="104" t="s">
        <v>165</v>
      </c>
      <c r="AU108" s="104" t="s">
        <v>75</v>
      </c>
      <c r="AY108" s="104" t="s">
        <v>163</v>
      </c>
      <c r="BE108" s="202">
        <f t="shared" si="24"/>
        <v>0</v>
      </c>
      <c r="BF108" s="202">
        <f t="shared" si="25"/>
        <v>0</v>
      </c>
      <c r="BG108" s="202">
        <f t="shared" si="26"/>
        <v>0</v>
      </c>
      <c r="BH108" s="202">
        <f t="shared" si="27"/>
        <v>0</v>
      </c>
      <c r="BI108" s="202">
        <f t="shared" si="28"/>
        <v>0</v>
      </c>
      <c r="BJ108" s="104" t="s">
        <v>75</v>
      </c>
      <c r="BK108" s="202">
        <f t="shared" si="29"/>
        <v>0</v>
      </c>
      <c r="BL108" s="104" t="s">
        <v>244</v>
      </c>
      <c r="BM108" s="104" t="s">
        <v>428</v>
      </c>
    </row>
    <row r="109" spans="2:65" s="116" customFormat="1" ht="16.5" customHeight="1">
      <c r="B109" s="117"/>
      <c r="C109" s="217" t="s">
        <v>302</v>
      </c>
      <c r="D109" s="217" t="s">
        <v>165</v>
      </c>
      <c r="E109" s="218" t="s">
        <v>1767</v>
      </c>
      <c r="F109" s="219" t="s">
        <v>1768</v>
      </c>
      <c r="G109" s="220" t="s">
        <v>227</v>
      </c>
      <c r="H109" s="221">
        <v>0.80200000000000005</v>
      </c>
      <c r="I109" s="7"/>
      <c r="J109" s="222">
        <f t="shared" si="20"/>
        <v>0</v>
      </c>
      <c r="K109" s="219" t="s">
        <v>2443</v>
      </c>
      <c r="L109" s="117"/>
      <c r="M109" s="223" t="s">
        <v>5</v>
      </c>
      <c r="N109" s="224" t="s">
        <v>41</v>
      </c>
      <c r="O109" s="118"/>
      <c r="P109" s="200">
        <f t="shared" si="21"/>
        <v>0</v>
      </c>
      <c r="Q109" s="200">
        <v>0</v>
      </c>
      <c r="R109" s="200">
        <f t="shared" si="22"/>
        <v>0</v>
      </c>
      <c r="S109" s="200">
        <v>0</v>
      </c>
      <c r="T109" s="201">
        <f t="shared" si="23"/>
        <v>0</v>
      </c>
      <c r="AR109" s="104" t="s">
        <v>244</v>
      </c>
      <c r="AT109" s="104" t="s">
        <v>165</v>
      </c>
      <c r="AU109" s="104" t="s">
        <v>75</v>
      </c>
      <c r="AY109" s="104" t="s">
        <v>163</v>
      </c>
      <c r="BE109" s="202">
        <f t="shared" si="24"/>
        <v>0</v>
      </c>
      <c r="BF109" s="202">
        <f t="shared" si="25"/>
        <v>0</v>
      </c>
      <c r="BG109" s="202">
        <f t="shared" si="26"/>
        <v>0</v>
      </c>
      <c r="BH109" s="202">
        <f t="shared" si="27"/>
        <v>0</v>
      </c>
      <c r="BI109" s="202">
        <f t="shared" si="28"/>
        <v>0</v>
      </c>
      <c r="BJ109" s="104" t="s">
        <v>75</v>
      </c>
      <c r="BK109" s="202">
        <f t="shared" si="29"/>
        <v>0</v>
      </c>
      <c r="BL109" s="104" t="s">
        <v>244</v>
      </c>
      <c r="BM109" s="104" t="s">
        <v>445</v>
      </c>
    </row>
    <row r="110" spans="2:65" s="205" customFormat="1" ht="29.85" customHeight="1">
      <c r="B110" s="204"/>
      <c r="D110" s="206" t="s">
        <v>69</v>
      </c>
      <c r="E110" s="215" t="s">
        <v>1769</v>
      </c>
      <c r="F110" s="215" t="s">
        <v>1770</v>
      </c>
      <c r="J110" s="216">
        <f>BK110</f>
        <v>0</v>
      </c>
      <c r="L110" s="204"/>
      <c r="M110" s="209"/>
      <c r="N110" s="210"/>
      <c r="O110" s="210"/>
      <c r="P110" s="211">
        <f>P111</f>
        <v>0</v>
      </c>
      <c r="Q110" s="210"/>
      <c r="R110" s="211">
        <f>R111</f>
        <v>0</v>
      </c>
      <c r="S110" s="210"/>
      <c r="T110" s="212">
        <f>T111</f>
        <v>0</v>
      </c>
      <c r="AR110" s="206" t="s">
        <v>79</v>
      </c>
      <c r="AT110" s="213" t="s">
        <v>69</v>
      </c>
      <c r="AU110" s="213" t="s">
        <v>75</v>
      </c>
      <c r="AY110" s="206" t="s">
        <v>163</v>
      </c>
      <c r="BK110" s="214">
        <f>BK111</f>
        <v>0</v>
      </c>
    </row>
    <row r="111" spans="2:65" s="116" customFormat="1" ht="16.5" customHeight="1">
      <c r="B111" s="117"/>
      <c r="C111" s="217" t="s">
        <v>306</v>
      </c>
      <c r="D111" s="217" t="s">
        <v>165</v>
      </c>
      <c r="E111" s="218" t="s">
        <v>1771</v>
      </c>
      <c r="F111" s="219" t="s">
        <v>1772</v>
      </c>
      <c r="G111" s="220" t="s">
        <v>638</v>
      </c>
      <c r="H111" s="221">
        <v>1</v>
      </c>
      <c r="I111" s="7"/>
      <c r="J111" s="222">
        <f>ROUND(I111*H111,2)</f>
        <v>0</v>
      </c>
      <c r="K111" s="219" t="s">
        <v>2443</v>
      </c>
      <c r="L111" s="117"/>
      <c r="M111" s="223" t="s">
        <v>5</v>
      </c>
      <c r="N111" s="225" t="s">
        <v>41</v>
      </c>
      <c r="O111" s="226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104" t="s">
        <v>244</v>
      </c>
      <c r="AT111" s="104" t="s">
        <v>165</v>
      </c>
      <c r="AU111" s="104" t="s">
        <v>79</v>
      </c>
      <c r="AY111" s="104" t="s">
        <v>163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104" t="s">
        <v>75</v>
      </c>
      <c r="BK111" s="202">
        <f>ROUND(I111*H111,2)</f>
        <v>0</v>
      </c>
      <c r="BL111" s="104" t="s">
        <v>244</v>
      </c>
      <c r="BM111" s="104" t="s">
        <v>1773</v>
      </c>
    </row>
    <row r="112" spans="2:65" s="116" customFormat="1" ht="6.9" customHeight="1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17"/>
    </row>
  </sheetData>
  <sheetProtection algorithmName="SHA-512" hashValue="Oz41EWnBclUgu/54Hv3tP3N/cXnff+vTpiQiu6NKGFhCDLPDtxSKda76g2APitkw4S0JH8wPTSNSPccz3XXi9Q==" saltValue="bERL+LaSDg5w0zHuH2wSbw==" spinCount="100000" sheet="1" objects="1" scenarios="1"/>
  <autoFilter ref="C79:K111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89" activePane="bottomLeft" state="frozen"/>
      <selection pane="bottomLeft" activeCell="J91" sqref="J91"/>
    </sheetView>
  </sheetViews>
  <sheetFormatPr defaultRowHeight="12"/>
  <cols>
    <col min="1" max="1" width="8.28515625" style="101" customWidth="1"/>
    <col min="2" max="2" width="1.7109375" style="101" customWidth="1"/>
    <col min="3" max="3" width="4.140625" style="101" customWidth="1"/>
    <col min="4" max="4" width="4.28515625" style="101" customWidth="1"/>
    <col min="5" max="5" width="17.140625" style="101" customWidth="1"/>
    <col min="6" max="6" width="75" style="101" customWidth="1"/>
    <col min="7" max="7" width="8.7109375" style="101" customWidth="1"/>
    <col min="8" max="8" width="11.140625" style="101" customWidth="1"/>
    <col min="9" max="9" width="12.7109375" style="101" customWidth="1"/>
    <col min="10" max="10" width="23.42578125" style="101" customWidth="1"/>
    <col min="11" max="11" width="15.42578125" style="101" customWidth="1"/>
    <col min="12" max="12" width="9.140625" style="101"/>
    <col min="13" max="18" width="9.28515625" style="101" hidden="1"/>
    <col min="19" max="19" width="8.140625" style="101" hidden="1" customWidth="1"/>
    <col min="20" max="20" width="29.7109375" style="101" hidden="1" customWidth="1"/>
    <col min="21" max="21" width="16.28515625" style="101" hidden="1" customWidth="1"/>
    <col min="22" max="22" width="12.28515625" style="101" customWidth="1"/>
    <col min="23" max="23" width="16.28515625" style="101" customWidth="1"/>
    <col min="24" max="24" width="12.28515625" style="101" customWidth="1"/>
    <col min="25" max="25" width="15" style="101" customWidth="1"/>
    <col min="26" max="26" width="11" style="101" customWidth="1"/>
    <col min="27" max="27" width="15" style="101" customWidth="1"/>
    <col min="28" max="28" width="16.28515625" style="101" customWidth="1"/>
    <col min="29" max="29" width="11" style="101" customWidth="1"/>
    <col min="30" max="30" width="15" style="101" customWidth="1"/>
    <col min="31" max="31" width="16.28515625" style="101" customWidth="1"/>
    <col min="32" max="43" width="9.140625" style="101"/>
    <col min="44" max="65" width="9.28515625" style="101" hidden="1"/>
    <col min="66" max="16384" width="9.140625" style="101"/>
  </cols>
  <sheetData>
    <row r="1" spans="1:70" ht="21.75" customHeight="1">
      <c r="A1" s="97"/>
      <c r="B1" s="3"/>
      <c r="C1" s="3"/>
      <c r="D1" s="4" t="s">
        <v>1</v>
      </c>
      <c r="E1" s="3"/>
      <c r="F1" s="98" t="s">
        <v>110</v>
      </c>
      <c r="G1" s="99" t="s">
        <v>111</v>
      </c>
      <c r="H1" s="99"/>
      <c r="I1" s="3"/>
      <c r="J1" s="98" t="s">
        <v>112</v>
      </c>
      <c r="K1" s="4" t="s">
        <v>113</v>
      </c>
      <c r="L1" s="98" t="s">
        <v>114</v>
      </c>
      <c r="M1" s="98"/>
      <c r="N1" s="98"/>
      <c r="O1" s="98"/>
      <c r="P1" s="98"/>
      <c r="Q1" s="98"/>
      <c r="R1" s="98"/>
      <c r="S1" s="98"/>
      <c r="T1" s="98"/>
      <c r="U1" s="100"/>
      <c r="V1" s="100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</row>
    <row r="2" spans="1:70" ht="36.9" customHeight="1">
      <c r="L2" s="102" t="s">
        <v>8</v>
      </c>
      <c r="M2" s="103"/>
      <c r="N2" s="103"/>
      <c r="O2" s="103"/>
      <c r="P2" s="103"/>
      <c r="Q2" s="103"/>
      <c r="R2" s="103"/>
      <c r="S2" s="103"/>
      <c r="T2" s="103"/>
      <c r="U2" s="103"/>
      <c r="V2" s="103"/>
      <c r="AT2" s="104" t="s">
        <v>87</v>
      </c>
    </row>
    <row r="3" spans="1:70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7"/>
      <c r="AT3" s="104" t="s">
        <v>79</v>
      </c>
    </row>
    <row r="4" spans="1:70" ht="36.9" customHeight="1">
      <c r="B4" s="108"/>
      <c r="C4" s="109"/>
      <c r="D4" s="110" t="s">
        <v>115</v>
      </c>
      <c r="E4" s="109"/>
      <c r="F4" s="109"/>
      <c r="G4" s="109"/>
      <c r="H4" s="109"/>
      <c r="I4" s="109"/>
      <c r="J4" s="109"/>
      <c r="K4" s="111"/>
      <c r="M4" s="112" t="s">
        <v>13</v>
      </c>
      <c r="AT4" s="104" t="s">
        <v>6</v>
      </c>
    </row>
    <row r="5" spans="1:70" ht="6.9" customHeight="1">
      <c r="B5" s="108"/>
      <c r="C5" s="109"/>
      <c r="D5" s="109"/>
      <c r="E5" s="109"/>
      <c r="F5" s="109"/>
      <c r="G5" s="109"/>
      <c r="H5" s="109"/>
      <c r="I5" s="109"/>
      <c r="J5" s="109"/>
      <c r="K5" s="111"/>
    </row>
    <row r="6" spans="1:70" ht="13.2">
      <c r="B6" s="108"/>
      <c r="C6" s="109"/>
      <c r="D6" s="113" t="s">
        <v>18</v>
      </c>
      <c r="E6" s="109"/>
      <c r="F6" s="109"/>
      <c r="G6" s="109"/>
      <c r="H6" s="109"/>
      <c r="I6" s="109"/>
      <c r="J6" s="109"/>
      <c r="K6" s="111"/>
    </row>
    <row r="7" spans="1:70" ht="16.5" customHeight="1">
      <c r="B7" s="108"/>
      <c r="C7" s="109"/>
      <c r="D7" s="109"/>
      <c r="E7" s="114" t="str">
        <f>'Rekapitulace stavby'!K6</f>
        <v>Modernizace stravovacího zařízení Střední školy chovu koní a jezdectví</v>
      </c>
      <c r="F7" s="115"/>
      <c r="G7" s="115"/>
      <c r="H7" s="115"/>
      <c r="I7" s="109"/>
      <c r="J7" s="109"/>
      <c r="K7" s="111"/>
    </row>
    <row r="8" spans="1:70" s="116" customFormat="1" ht="13.2">
      <c r="B8" s="117"/>
      <c r="C8" s="118"/>
      <c r="D8" s="113" t="s">
        <v>116</v>
      </c>
      <c r="E8" s="118"/>
      <c r="F8" s="118"/>
      <c r="G8" s="118"/>
      <c r="H8" s="118"/>
      <c r="I8" s="118"/>
      <c r="J8" s="118"/>
      <c r="K8" s="120"/>
    </row>
    <row r="9" spans="1:70" s="116" customFormat="1" ht="36.9" customHeight="1">
      <c r="B9" s="117"/>
      <c r="C9" s="118"/>
      <c r="D9" s="118"/>
      <c r="E9" s="121" t="s">
        <v>1774</v>
      </c>
      <c r="F9" s="119"/>
      <c r="G9" s="119"/>
      <c r="H9" s="119"/>
      <c r="I9" s="118"/>
      <c r="J9" s="118"/>
      <c r="K9" s="120"/>
    </row>
    <row r="10" spans="1:70" s="116" customFormat="1">
      <c r="B10" s="117"/>
      <c r="C10" s="118"/>
      <c r="D10" s="118"/>
      <c r="E10" s="118"/>
      <c r="F10" s="118"/>
      <c r="G10" s="118"/>
      <c r="H10" s="118"/>
      <c r="I10" s="118"/>
      <c r="J10" s="118"/>
      <c r="K10" s="120"/>
    </row>
    <row r="11" spans="1:70" s="116" customFormat="1" ht="14.4" customHeight="1">
      <c r="B11" s="117"/>
      <c r="C11" s="118"/>
      <c r="D11" s="113" t="s">
        <v>20</v>
      </c>
      <c r="E11" s="118"/>
      <c r="F11" s="122" t="s">
        <v>5</v>
      </c>
      <c r="G11" s="118"/>
      <c r="H11" s="118"/>
      <c r="I11" s="113" t="s">
        <v>21</v>
      </c>
      <c r="J11" s="122" t="s">
        <v>5</v>
      </c>
      <c r="K11" s="120"/>
    </row>
    <row r="12" spans="1:70" s="116" customFormat="1" ht="14.4" customHeight="1">
      <c r="B12" s="117"/>
      <c r="C12" s="118"/>
      <c r="D12" s="113" t="s">
        <v>22</v>
      </c>
      <c r="E12" s="118"/>
      <c r="F12" s="122" t="s">
        <v>1546</v>
      </c>
      <c r="G12" s="118"/>
      <c r="H12" s="118"/>
      <c r="I12" s="113" t="s">
        <v>24</v>
      </c>
      <c r="J12" s="123" t="str">
        <f>'Rekapitulace stavby'!AN8</f>
        <v>14. 10. 2018</v>
      </c>
      <c r="K12" s="120"/>
    </row>
    <row r="13" spans="1:70" s="116" customFormat="1" ht="10.95" customHeight="1">
      <c r="B13" s="117"/>
      <c r="C13" s="118"/>
      <c r="D13" s="118"/>
      <c r="E13" s="118"/>
      <c r="F13" s="118"/>
      <c r="G13" s="118"/>
      <c r="H13" s="118"/>
      <c r="I13" s="118"/>
      <c r="J13" s="118"/>
      <c r="K13" s="120"/>
    </row>
    <row r="14" spans="1:70" s="116" customFormat="1" ht="14.4" customHeight="1">
      <c r="B14" s="117"/>
      <c r="C14" s="118"/>
      <c r="D14" s="113" t="s">
        <v>26</v>
      </c>
      <c r="E14" s="118"/>
      <c r="F14" s="118"/>
      <c r="G14" s="118"/>
      <c r="H14" s="118"/>
      <c r="I14" s="113" t="s">
        <v>27</v>
      </c>
      <c r="J14" s="122" t="str">
        <f>IF('Rekapitulace stavby'!AN10="","",'Rekapitulace stavby'!AN10)</f>
        <v/>
      </c>
      <c r="K14" s="120"/>
    </row>
    <row r="15" spans="1:70" s="116" customFormat="1" ht="18" customHeight="1">
      <c r="B15" s="117"/>
      <c r="C15" s="118"/>
      <c r="D15" s="118"/>
      <c r="E15" s="122" t="str">
        <f>IF('Rekapitulace stavby'!E11="","",'Rekapitulace stavby'!E11)</f>
        <v>Pardubický kraj</v>
      </c>
      <c r="F15" s="118"/>
      <c r="G15" s="118"/>
      <c r="H15" s="118"/>
      <c r="I15" s="113" t="s">
        <v>29</v>
      </c>
      <c r="J15" s="122" t="str">
        <f>IF('Rekapitulace stavby'!AN11="","",'Rekapitulace stavby'!AN11)</f>
        <v/>
      </c>
      <c r="K15" s="120"/>
    </row>
    <row r="16" spans="1:70" s="116" customFormat="1" ht="6.9" customHeight="1">
      <c r="B16" s="117"/>
      <c r="C16" s="118"/>
      <c r="D16" s="118"/>
      <c r="E16" s="118"/>
      <c r="F16" s="118"/>
      <c r="G16" s="118"/>
      <c r="H16" s="118"/>
      <c r="I16" s="118"/>
      <c r="J16" s="118"/>
      <c r="K16" s="120"/>
    </row>
    <row r="17" spans="2:11" s="116" customFormat="1" ht="14.4" customHeight="1">
      <c r="B17" s="117"/>
      <c r="C17" s="118"/>
      <c r="D17" s="113" t="s">
        <v>30</v>
      </c>
      <c r="E17" s="118"/>
      <c r="F17" s="118"/>
      <c r="G17" s="118"/>
      <c r="H17" s="118"/>
      <c r="I17" s="113" t="s">
        <v>27</v>
      </c>
      <c r="J17" s="122" t="str">
        <f>IF('Rekapitulace stavby'!AN13="Vyplň údaj","",IF('Rekapitulace stavby'!AN13="","",'Rekapitulace stavby'!AN13))</f>
        <v/>
      </c>
      <c r="K17" s="120"/>
    </row>
    <row r="18" spans="2:11" s="116" customFormat="1" ht="18" customHeight="1">
      <c r="B18" s="117"/>
      <c r="C18" s="118"/>
      <c r="D18" s="118"/>
      <c r="E18" s="122" t="str">
        <f>IF('Rekapitulace stavby'!E14="Vyplň údaj","",IF('Rekapitulace stavby'!E14="","",'Rekapitulace stavby'!E14))</f>
        <v/>
      </c>
      <c r="F18" s="118"/>
      <c r="G18" s="118"/>
      <c r="H18" s="118"/>
      <c r="I18" s="113" t="s">
        <v>29</v>
      </c>
      <c r="J18" s="122" t="str">
        <f>IF('Rekapitulace stavby'!AN14="Vyplň údaj","",IF('Rekapitulace stavby'!AN14="","",'Rekapitulace stavby'!AN14))</f>
        <v/>
      </c>
      <c r="K18" s="120"/>
    </row>
    <row r="19" spans="2:11" s="116" customFormat="1" ht="6.9" customHeight="1">
      <c r="B19" s="117"/>
      <c r="C19" s="118"/>
      <c r="D19" s="118"/>
      <c r="E19" s="118"/>
      <c r="F19" s="118"/>
      <c r="G19" s="118"/>
      <c r="H19" s="118"/>
      <c r="I19" s="118"/>
      <c r="J19" s="118"/>
      <c r="K19" s="120"/>
    </row>
    <row r="20" spans="2:11" s="116" customFormat="1" ht="14.4" customHeight="1">
      <c r="B20" s="117"/>
      <c r="C20" s="118"/>
      <c r="D20" s="113" t="s">
        <v>32</v>
      </c>
      <c r="E20" s="118"/>
      <c r="F20" s="118"/>
      <c r="G20" s="118"/>
      <c r="H20" s="118"/>
      <c r="I20" s="113" t="s">
        <v>27</v>
      </c>
      <c r="J20" s="122" t="str">
        <f>IF('Rekapitulace stavby'!AN16="","",'Rekapitulace stavby'!AN16)</f>
        <v/>
      </c>
      <c r="K20" s="120"/>
    </row>
    <row r="21" spans="2:11" s="116" customFormat="1" ht="18" customHeight="1">
      <c r="B21" s="117"/>
      <c r="C21" s="118"/>
      <c r="D21" s="118"/>
      <c r="E21" s="122" t="str">
        <f>IF('Rekapitulace stavby'!E17="","",'Rekapitulace stavby'!E17)</f>
        <v>astalon s.r.o.</v>
      </c>
      <c r="F21" s="118"/>
      <c r="G21" s="118"/>
      <c r="H21" s="118"/>
      <c r="I21" s="113" t="s">
        <v>29</v>
      </c>
      <c r="J21" s="122" t="str">
        <f>IF('Rekapitulace stavby'!AN17="","",'Rekapitulace stavby'!AN17)</f>
        <v/>
      </c>
      <c r="K21" s="120"/>
    </row>
    <row r="22" spans="2:11" s="116" customFormat="1" ht="6.9" customHeight="1">
      <c r="B22" s="117"/>
      <c r="C22" s="118"/>
      <c r="D22" s="118"/>
      <c r="E22" s="118"/>
      <c r="F22" s="118"/>
      <c r="G22" s="118"/>
      <c r="H22" s="118"/>
      <c r="I22" s="118"/>
      <c r="J22" s="118"/>
      <c r="K22" s="120"/>
    </row>
    <row r="23" spans="2:11" s="116" customFormat="1" ht="14.4" customHeight="1">
      <c r="B23" s="117"/>
      <c r="C23" s="118"/>
      <c r="D23" s="113" t="s">
        <v>35</v>
      </c>
      <c r="E23" s="118"/>
      <c r="F23" s="118"/>
      <c r="G23" s="118"/>
      <c r="H23" s="118"/>
      <c r="I23" s="118"/>
      <c r="J23" s="118"/>
      <c r="K23" s="120"/>
    </row>
    <row r="24" spans="2:11" s="128" customFormat="1" ht="16.5" customHeight="1">
      <c r="B24" s="124"/>
      <c r="C24" s="125"/>
      <c r="D24" s="125"/>
      <c r="E24" s="126" t="s">
        <v>5</v>
      </c>
      <c r="F24" s="126"/>
      <c r="G24" s="126"/>
      <c r="H24" s="126"/>
      <c r="I24" s="125"/>
      <c r="J24" s="125"/>
      <c r="K24" s="127"/>
    </row>
    <row r="25" spans="2:11" s="116" customFormat="1" ht="6.9" customHeight="1">
      <c r="B25" s="117"/>
      <c r="C25" s="118"/>
      <c r="D25" s="118"/>
      <c r="E25" s="118"/>
      <c r="F25" s="118"/>
      <c r="G25" s="118"/>
      <c r="H25" s="118"/>
      <c r="I25" s="118"/>
      <c r="J25" s="118"/>
      <c r="K25" s="120"/>
    </row>
    <row r="26" spans="2:11" s="116" customFormat="1" ht="6.9" customHeight="1">
      <c r="B26" s="117"/>
      <c r="C26" s="118"/>
      <c r="D26" s="129"/>
      <c r="E26" s="129"/>
      <c r="F26" s="129"/>
      <c r="G26" s="129"/>
      <c r="H26" s="129"/>
      <c r="I26" s="129"/>
      <c r="J26" s="129"/>
      <c r="K26" s="130"/>
    </row>
    <row r="27" spans="2:11" s="116" customFormat="1" ht="25.35" customHeight="1">
      <c r="B27" s="117"/>
      <c r="C27" s="118"/>
      <c r="D27" s="131" t="s">
        <v>36</v>
      </c>
      <c r="E27" s="118"/>
      <c r="F27" s="118"/>
      <c r="G27" s="118"/>
      <c r="H27" s="118"/>
      <c r="I27" s="118"/>
      <c r="J27" s="132">
        <f>ROUND(J77,2)</f>
        <v>0</v>
      </c>
      <c r="K27" s="120"/>
    </row>
    <row r="28" spans="2:11" s="116" customFormat="1" ht="6.9" customHeight="1">
      <c r="B28" s="117"/>
      <c r="C28" s="118"/>
      <c r="D28" s="129"/>
      <c r="E28" s="129"/>
      <c r="F28" s="129"/>
      <c r="G28" s="129"/>
      <c r="H28" s="129"/>
      <c r="I28" s="129"/>
      <c r="J28" s="129"/>
      <c r="K28" s="130"/>
    </row>
    <row r="29" spans="2:11" s="116" customFormat="1" ht="14.4" customHeight="1">
      <c r="B29" s="117"/>
      <c r="C29" s="118"/>
      <c r="D29" s="118"/>
      <c r="E29" s="118"/>
      <c r="F29" s="133" t="s">
        <v>38</v>
      </c>
      <c r="G29" s="118"/>
      <c r="H29" s="118"/>
      <c r="I29" s="133" t="s">
        <v>37</v>
      </c>
      <c r="J29" s="133" t="s">
        <v>39</v>
      </c>
      <c r="K29" s="120"/>
    </row>
    <row r="30" spans="2:11" s="116" customFormat="1" ht="14.4" customHeight="1">
      <c r="B30" s="117"/>
      <c r="C30" s="118"/>
      <c r="D30" s="134" t="s">
        <v>40</v>
      </c>
      <c r="E30" s="134" t="s">
        <v>41</v>
      </c>
      <c r="F30" s="135">
        <f>ROUND(SUM(BE77:BE119), 2)</f>
        <v>0</v>
      </c>
      <c r="G30" s="118"/>
      <c r="H30" s="118"/>
      <c r="I30" s="136">
        <v>0.21</v>
      </c>
      <c r="J30" s="135">
        <f>ROUND(ROUND((SUM(BE77:BE119)), 2)*I30, 2)</f>
        <v>0</v>
      </c>
      <c r="K30" s="120"/>
    </row>
    <row r="31" spans="2:11" s="116" customFormat="1" ht="14.4" customHeight="1">
      <c r="B31" s="117"/>
      <c r="C31" s="118"/>
      <c r="D31" s="118"/>
      <c r="E31" s="134" t="s">
        <v>42</v>
      </c>
      <c r="F31" s="135">
        <f>ROUND(SUM(BF77:BF119), 2)</f>
        <v>0</v>
      </c>
      <c r="G31" s="118"/>
      <c r="H31" s="118"/>
      <c r="I31" s="136">
        <v>0.15</v>
      </c>
      <c r="J31" s="135">
        <f>ROUND(ROUND((SUM(BF77:BF119)), 2)*I31, 2)</f>
        <v>0</v>
      </c>
      <c r="K31" s="120"/>
    </row>
    <row r="32" spans="2:11" s="116" customFormat="1" ht="14.4" hidden="1" customHeight="1">
      <c r="B32" s="117"/>
      <c r="C32" s="118"/>
      <c r="D32" s="118"/>
      <c r="E32" s="134" t="s">
        <v>43</v>
      </c>
      <c r="F32" s="135">
        <f>ROUND(SUM(BG77:BG119), 2)</f>
        <v>0</v>
      </c>
      <c r="G32" s="118"/>
      <c r="H32" s="118"/>
      <c r="I32" s="136">
        <v>0.21</v>
      </c>
      <c r="J32" s="135">
        <v>0</v>
      </c>
      <c r="K32" s="120"/>
    </row>
    <row r="33" spans="2:11" s="116" customFormat="1" ht="14.4" hidden="1" customHeight="1">
      <c r="B33" s="117"/>
      <c r="C33" s="118"/>
      <c r="D33" s="118"/>
      <c r="E33" s="134" t="s">
        <v>44</v>
      </c>
      <c r="F33" s="135">
        <f>ROUND(SUM(BH77:BH119), 2)</f>
        <v>0</v>
      </c>
      <c r="G33" s="118"/>
      <c r="H33" s="118"/>
      <c r="I33" s="136">
        <v>0.15</v>
      </c>
      <c r="J33" s="135">
        <v>0</v>
      </c>
      <c r="K33" s="120"/>
    </row>
    <row r="34" spans="2:11" s="116" customFormat="1" ht="14.4" hidden="1" customHeight="1">
      <c r="B34" s="117"/>
      <c r="C34" s="118"/>
      <c r="D34" s="118"/>
      <c r="E34" s="134" t="s">
        <v>45</v>
      </c>
      <c r="F34" s="135">
        <f>ROUND(SUM(BI77:BI119), 2)</f>
        <v>0</v>
      </c>
      <c r="G34" s="118"/>
      <c r="H34" s="118"/>
      <c r="I34" s="136">
        <v>0</v>
      </c>
      <c r="J34" s="135">
        <v>0</v>
      </c>
      <c r="K34" s="120"/>
    </row>
    <row r="35" spans="2:11" s="116" customFormat="1" ht="6.9" customHeight="1">
      <c r="B35" s="117"/>
      <c r="C35" s="118"/>
      <c r="D35" s="118"/>
      <c r="E35" s="118"/>
      <c r="F35" s="118"/>
      <c r="G35" s="118"/>
      <c r="H35" s="118"/>
      <c r="I35" s="118"/>
      <c r="J35" s="118"/>
      <c r="K35" s="120"/>
    </row>
    <row r="36" spans="2:11" s="116" customFormat="1" ht="25.35" customHeight="1">
      <c r="B36" s="117"/>
      <c r="C36" s="137"/>
      <c r="D36" s="138" t="s">
        <v>46</v>
      </c>
      <c r="E36" s="139"/>
      <c r="F36" s="139"/>
      <c r="G36" s="140" t="s">
        <v>47</v>
      </c>
      <c r="H36" s="141" t="s">
        <v>48</v>
      </c>
      <c r="I36" s="139"/>
      <c r="J36" s="142">
        <f>SUM(J27:J34)</f>
        <v>0</v>
      </c>
      <c r="K36" s="143"/>
    </row>
    <row r="37" spans="2:11" s="116" customFormat="1" ht="14.4" customHeight="1">
      <c r="B37" s="144"/>
      <c r="C37" s="145"/>
      <c r="D37" s="145"/>
      <c r="E37" s="145"/>
      <c r="F37" s="145"/>
      <c r="G37" s="145"/>
      <c r="H37" s="145"/>
      <c r="I37" s="145"/>
      <c r="J37" s="145"/>
      <c r="K37" s="146"/>
    </row>
    <row r="41" spans="2:11" s="116" customFormat="1" ht="6.9" customHeight="1">
      <c r="B41" s="147"/>
      <c r="C41" s="148"/>
      <c r="D41" s="148"/>
      <c r="E41" s="148"/>
      <c r="F41" s="148"/>
      <c r="G41" s="148"/>
      <c r="H41" s="148"/>
      <c r="I41" s="148"/>
      <c r="J41" s="148"/>
      <c r="K41" s="149"/>
    </row>
    <row r="42" spans="2:11" s="116" customFormat="1" ht="36.9" customHeight="1">
      <c r="B42" s="117"/>
      <c r="C42" s="110" t="s">
        <v>118</v>
      </c>
      <c r="D42" s="118"/>
      <c r="E42" s="118"/>
      <c r="F42" s="118"/>
      <c r="G42" s="118"/>
      <c r="H42" s="118"/>
      <c r="I42" s="118"/>
      <c r="J42" s="118"/>
      <c r="K42" s="120"/>
    </row>
    <row r="43" spans="2:11" s="116" customFormat="1" ht="6.9" customHeight="1">
      <c r="B43" s="117"/>
      <c r="C43" s="118"/>
      <c r="D43" s="118"/>
      <c r="E43" s="118"/>
      <c r="F43" s="118"/>
      <c r="G43" s="118"/>
      <c r="H43" s="118"/>
      <c r="I43" s="118"/>
      <c r="J43" s="118"/>
      <c r="K43" s="120"/>
    </row>
    <row r="44" spans="2:11" s="116" customFormat="1" ht="14.4" customHeight="1">
      <c r="B44" s="117"/>
      <c r="C44" s="113" t="s">
        <v>18</v>
      </c>
      <c r="D44" s="118"/>
      <c r="E44" s="118"/>
      <c r="F44" s="118"/>
      <c r="G44" s="118"/>
      <c r="H44" s="118"/>
      <c r="I44" s="118"/>
      <c r="J44" s="118"/>
      <c r="K44" s="120"/>
    </row>
    <row r="45" spans="2:11" s="116" customFormat="1" ht="16.5" customHeight="1">
      <c r="B45" s="117"/>
      <c r="C45" s="118"/>
      <c r="D45" s="118"/>
      <c r="E45" s="114" t="str">
        <f>E7</f>
        <v>Modernizace stravovacího zařízení Střední školy chovu koní a jezdectví</v>
      </c>
      <c r="F45" s="115"/>
      <c r="G45" s="115"/>
      <c r="H45" s="115"/>
      <c r="I45" s="118"/>
      <c r="J45" s="118"/>
      <c r="K45" s="120"/>
    </row>
    <row r="46" spans="2:11" s="116" customFormat="1" ht="14.4" customHeight="1">
      <c r="B46" s="117"/>
      <c r="C46" s="113" t="s">
        <v>116</v>
      </c>
      <c r="D46" s="118"/>
      <c r="E46" s="118"/>
      <c r="F46" s="118"/>
      <c r="G46" s="118"/>
      <c r="H46" s="118"/>
      <c r="I46" s="118"/>
      <c r="J46" s="118"/>
      <c r="K46" s="120"/>
    </row>
    <row r="47" spans="2:11" s="116" customFormat="1" ht="17.25" customHeight="1">
      <c r="B47" s="117"/>
      <c r="C47" s="118"/>
      <c r="D47" s="118"/>
      <c r="E47" s="121" t="str">
        <f>E9</f>
        <v>4 - Vzduchotechnika</v>
      </c>
      <c r="F47" s="119"/>
      <c r="G47" s="119"/>
      <c r="H47" s="119"/>
      <c r="I47" s="118"/>
      <c r="J47" s="118"/>
      <c r="K47" s="120"/>
    </row>
    <row r="48" spans="2:11" s="116" customFormat="1" ht="6.9" customHeight="1">
      <c r="B48" s="117"/>
      <c r="C48" s="118"/>
      <c r="D48" s="118"/>
      <c r="E48" s="118"/>
      <c r="F48" s="118"/>
      <c r="G48" s="118"/>
      <c r="H48" s="118"/>
      <c r="I48" s="118"/>
      <c r="J48" s="118"/>
      <c r="K48" s="120"/>
    </row>
    <row r="49" spans="2:47" s="116" customFormat="1" ht="18" customHeight="1">
      <c r="B49" s="117"/>
      <c r="C49" s="113" t="s">
        <v>22</v>
      </c>
      <c r="D49" s="118"/>
      <c r="E49" s="118"/>
      <c r="F49" s="122" t="str">
        <f>F12</f>
        <v xml:space="preserve"> </v>
      </c>
      <c r="G49" s="118"/>
      <c r="H49" s="118"/>
      <c r="I49" s="113" t="s">
        <v>24</v>
      </c>
      <c r="J49" s="123" t="str">
        <f>IF(J12="","",J12)</f>
        <v>14. 10. 2018</v>
      </c>
      <c r="K49" s="120"/>
    </row>
    <row r="50" spans="2:47" s="116" customFormat="1" ht="6.9" customHeight="1">
      <c r="B50" s="117"/>
      <c r="C50" s="118"/>
      <c r="D50" s="118"/>
      <c r="E50" s="118"/>
      <c r="F50" s="118"/>
      <c r="G50" s="118"/>
      <c r="H50" s="118"/>
      <c r="I50" s="118"/>
      <c r="J50" s="118"/>
      <c r="K50" s="120"/>
    </row>
    <row r="51" spans="2:47" s="116" customFormat="1" ht="13.2">
      <c r="B51" s="117"/>
      <c r="C51" s="113" t="s">
        <v>26</v>
      </c>
      <c r="D51" s="118"/>
      <c r="E51" s="118"/>
      <c r="F51" s="122" t="str">
        <f>E15</f>
        <v>Pardubický kraj</v>
      </c>
      <c r="G51" s="118"/>
      <c r="H51" s="118"/>
      <c r="I51" s="113" t="s">
        <v>32</v>
      </c>
      <c r="J51" s="126" t="str">
        <f>E21</f>
        <v>astalon s.r.o.</v>
      </c>
      <c r="K51" s="120"/>
    </row>
    <row r="52" spans="2:47" s="116" customFormat="1" ht="14.4" customHeight="1">
      <c r="B52" s="117"/>
      <c r="C52" s="113" t="s">
        <v>30</v>
      </c>
      <c r="D52" s="118"/>
      <c r="E52" s="118"/>
      <c r="F52" s="122" t="str">
        <f>IF(E18="","",E18)</f>
        <v/>
      </c>
      <c r="G52" s="118"/>
      <c r="H52" s="118"/>
      <c r="I52" s="118"/>
      <c r="J52" s="150"/>
      <c r="K52" s="120"/>
    </row>
    <row r="53" spans="2:47" s="116" customFormat="1" ht="10.35" customHeight="1">
      <c r="B53" s="117"/>
      <c r="C53" s="118"/>
      <c r="D53" s="118"/>
      <c r="E53" s="118"/>
      <c r="F53" s="118"/>
      <c r="G53" s="118"/>
      <c r="H53" s="118"/>
      <c r="I53" s="118"/>
      <c r="J53" s="118"/>
      <c r="K53" s="120"/>
    </row>
    <row r="54" spans="2:47" s="116" customFormat="1" ht="29.25" customHeight="1">
      <c r="B54" s="117"/>
      <c r="C54" s="151" t="s">
        <v>119</v>
      </c>
      <c r="D54" s="137"/>
      <c r="E54" s="137"/>
      <c r="F54" s="137"/>
      <c r="G54" s="137"/>
      <c r="H54" s="137"/>
      <c r="I54" s="137"/>
      <c r="J54" s="152" t="s">
        <v>120</v>
      </c>
      <c r="K54" s="153"/>
    </row>
    <row r="55" spans="2:47" s="116" customFormat="1" ht="10.35" customHeight="1">
      <c r="B55" s="117"/>
      <c r="C55" s="118"/>
      <c r="D55" s="118"/>
      <c r="E55" s="118"/>
      <c r="F55" s="118"/>
      <c r="G55" s="118"/>
      <c r="H55" s="118"/>
      <c r="I55" s="118"/>
      <c r="J55" s="118"/>
      <c r="K55" s="120"/>
    </row>
    <row r="56" spans="2:47" s="116" customFormat="1" ht="29.25" customHeight="1">
      <c r="B56" s="117"/>
      <c r="C56" s="154" t="s">
        <v>121</v>
      </c>
      <c r="D56" s="118"/>
      <c r="E56" s="118"/>
      <c r="F56" s="118"/>
      <c r="G56" s="118"/>
      <c r="H56" s="118"/>
      <c r="I56" s="118"/>
      <c r="J56" s="132">
        <f>J77</f>
        <v>0</v>
      </c>
      <c r="K56" s="120"/>
      <c r="AU56" s="104" t="s">
        <v>122</v>
      </c>
    </row>
    <row r="57" spans="2:47" s="161" customFormat="1" ht="24.9" customHeight="1">
      <c r="B57" s="155"/>
      <c r="C57" s="156"/>
      <c r="D57" s="157" t="s">
        <v>1775</v>
      </c>
      <c r="E57" s="158"/>
      <c r="F57" s="158"/>
      <c r="G57" s="158"/>
      <c r="H57" s="158"/>
      <c r="I57" s="158"/>
      <c r="J57" s="159">
        <f>J78</f>
        <v>0</v>
      </c>
      <c r="K57" s="160"/>
    </row>
    <row r="58" spans="2:47" s="116" customFormat="1" ht="21.75" customHeight="1">
      <c r="B58" s="117"/>
      <c r="C58" s="118"/>
      <c r="D58" s="118"/>
      <c r="E58" s="118"/>
      <c r="F58" s="118"/>
      <c r="G58" s="118"/>
      <c r="H58" s="118"/>
      <c r="I58" s="118"/>
      <c r="J58" s="118"/>
      <c r="K58" s="120"/>
    </row>
    <row r="59" spans="2:47" s="116" customFormat="1" ht="6.9" customHeight="1">
      <c r="B59" s="144"/>
      <c r="C59" s="145"/>
      <c r="D59" s="145"/>
      <c r="E59" s="145"/>
      <c r="F59" s="145"/>
      <c r="G59" s="145"/>
      <c r="H59" s="145"/>
      <c r="I59" s="145"/>
      <c r="J59" s="145"/>
      <c r="K59" s="146"/>
    </row>
    <row r="63" spans="2:47" s="116" customFormat="1" ht="6.9" customHeight="1"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17"/>
    </row>
    <row r="64" spans="2:47" s="116" customFormat="1" ht="36.9" customHeight="1">
      <c r="B64" s="117"/>
      <c r="C64" s="169" t="s">
        <v>147</v>
      </c>
      <c r="L64" s="117"/>
    </row>
    <row r="65" spans="2:65" s="116" customFormat="1" ht="6.9" customHeight="1">
      <c r="B65" s="117"/>
      <c r="L65" s="117"/>
    </row>
    <row r="66" spans="2:65" s="116" customFormat="1" ht="14.4" customHeight="1">
      <c r="B66" s="117"/>
      <c r="C66" s="170" t="s">
        <v>18</v>
      </c>
      <c r="L66" s="117"/>
    </row>
    <row r="67" spans="2:65" s="116" customFormat="1" ht="16.5" customHeight="1">
      <c r="B67" s="117"/>
      <c r="E67" s="171" t="str">
        <f>E7</f>
        <v>Modernizace stravovacího zařízení Střední školy chovu koní a jezdectví</v>
      </c>
      <c r="F67" s="172"/>
      <c r="G67" s="172"/>
      <c r="H67" s="172"/>
      <c r="L67" s="117"/>
    </row>
    <row r="68" spans="2:65" s="116" customFormat="1" ht="14.4" customHeight="1">
      <c r="B68" s="117"/>
      <c r="C68" s="170" t="s">
        <v>116</v>
      </c>
      <c r="L68" s="117"/>
    </row>
    <row r="69" spans="2:65" s="116" customFormat="1" ht="17.25" customHeight="1">
      <c r="B69" s="117"/>
      <c r="E69" s="174" t="str">
        <f>E9</f>
        <v>4 - Vzduchotechnika</v>
      </c>
      <c r="F69" s="173"/>
      <c r="G69" s="173"/>
      <c r="H69" s="173"/>
      <c r="L69" s="117"/>
    </row>
    <row r="70" spans="2:65" s="116" customFormat="1" ht="6.9" customHeight="1">
      <c r="B70" s="117"/>
      <c r="L70" s="117"/>
    </row>
    <row r="71" spans="2:65" s="116" customFormat="1" ht="18" customHeight="1">
      <c r="B71" s="117"/>
      <c r="C71" s="170" t="s">
        <v>22</v>
      </c>
      <c r="F71" s="175" t="str">
        <f>F12</f>
        <v xml:space="preserve"> </v>
      </c>
      <c r="I71" s="170" t="s">
        <v>24</v>
      </c>
      <c r="J71" s="176" t="str">
        <f>IF(J12="","",J12)</f>
        <v>14. 10. 2018</v>
      </c>
      <c r="L71" s="117"/>
    </row>
    <row r="72" spans="2:65" s="116" customFormat="1" ht="6.9" customHeight="1">
      <c r="B72" s="117"/>
      <c r="L72" s="117"/>
    </row>
    <row r="73" spans="2:65" s="116" customFormat="1" ht="13.2">
      <c r="B73" s="117"/>
      <c r="C73" s="170" t="s">
        <v>26</v>
      </c>
      <c r="F73" s="175" t="str">
        <f>E15</f>
        <v>Pardubický kraj</v>
      </c>
      <c r="I73" s="170" t="s">
        <v>32</v>
      </c>
      <c r="J73" s="175" t="str">
        <f>E21</f>
        <v>astalon s.r.o.</v>
      </c>
      <c r="L73" s="117"/>
    </row>
    <row r="74" spans="2:65" s="116" customFormat="1" ht="14.4" customHeight="1">
      <c r="B74" s="117"/>
      <c r="C74" s="170" t="s">
        <v>30</v>
      </c>
      <c r="F74" s="175" t="str">
        <f>IF(E18="","",E18)</f>
        <v/>
      </c>
      <c r="L74" s="117"/>
    </row>
    <row r="75" spans="2:65" s="116" customFormat="1" ht="10.35" customHeight="1">
      <c r="B75" s="117"/>
      <c r="L75" s="117"/>
    </row>
    <row r="76" spans="2:65" s="184" customFormat="1" ht="29.25" customHeight="1">
      <c r="B76" s="177"/>
      <c r="C76" s="178" t="s">
        <v>148</v>
      </c>
      <c r="D76" s="179" t="s">
        <v>55</v>
      </c>
      <c r="E76" s="179" t="s">
        <v>51</v>
      </c>
      <c r="F76" s="179" t="s">
        <v>149</v>
      </c>
      <c r="G76" s="179" t="s">
        <v>150</v>
      </c>
      <c r="H76" s="179" t="s">
        <v>151</v>
      </c>
      <c r="I76" s="179" t="s">
        <v>152</v>
      </c>
      <c r="J76" s="179" t="s">
        <v>120</v>
      </c>
      <c r="K76" s="180" t="s">
        <v>153</v>
      </c>
      <c r="L76" s="177"/>
      <c r="M76" s="181" t="s">
        <v>154</v>
      </c>
      <c r="N76" s="182" t="s">
        <v>40</v>
      </c>
      <c r="O76" s="182" t="s">
        <v>155</v>
      </c>
      <c r="P76" s="182" t="s">
        <v>156</v>
      </c>
      <c r="Q76" s="182" t="s">
        <v>157</v>
      </c>
      <c r="R76" s="182" t="s">
        <v>158</v>
      </c>
      <c r="S76" s="182" t="s">
        <v>159</v>
      </c>
      <c r="T76" s="183" t="s">
        <v>160</v>
      </c>
    </row>
    <row r="77" spans="2:65" s="116" customFormat="1" ht="29.25" customHeight="1">
      <c r="B77" s="117"/>
      <c r="C77" s="185" t="s">
        <v>121</v>
      </c>
      <c r="J77" s="186">
        <f>BK77</f>
        <v>0</v>
      </c>
      <c r="L77" s="117"/>
      <c r="M77" s="187"/>
      <c r="N77" s="129"/>
      <c r="O77" s="129"/>
      <c r="P77" s="188">
        <f>P78</f>
        <v>0</v>
      </c>
      <c r="Q77" s="129"/>
      <c r="R77" s="188">
        <f>R78</f>
        <v>0</v>
      </c>
      <c r="S77" s="129"/>
      <c r="T77" s="189">
        <f>T78</f>
        <v>0</v>
      </c>
      <c r="AT77" s="104" t="s">
        <v>69</v>
      </c>
      <c r="AU77" s="104" t="s">
        <v>122</v>
      </c>
      <c r="BK77" s="190">
        <f>BK78</f>
        <v>0</v>
      </c>
    </row>
    <row r="78" spans="2:65" s="205" customFormat="1" ht="37.35" customHeight="1">
      <c r="B78" s="204"/>
      <c r="D78" s="206" t="s">
        <v>69</v>
      </c>
      <c r="E78" s="207" t="s">
        <v>1776</v>
      </c>
      <c r="F78" s="207" t="s">
        <v>1777</v>
      </c>
      <c r="J78" s="208">
        <f>BK78</f>
        <v>0</v>
      </c>
      <c r="L78" s="204"/>
      <c r="M78" s="209"/>
      <c r="N78" s="210"/>
      <c r="O78" s="210"/>
      <c r="P78" s="211">
        <f>SUM(P79:P119)</f>
        <v>0</v>
      </c>
      <c r="Q78" s="210"/>
      <c r="R78" s="211">
        <f>SUM(R79:R119)</f>
        <v>0</v>
      </c>
      <c r="S78" s="210"/>
      <c r="T78" s="212">
        <f>SUM(T79:T119)</f>
        <v>0</v>
      </c>
      <c r="AR78" s="206" t="s">
        <v>82</v>
      </c>
      <c r="AT78" s="213" t="s">
        <v>69</v>
      </c>
      <c r="AU78" s="213" t="s">
        <v>70</v>
      </c>
      <c r="AY78" s="206" t="s">
        <v>163</v>
      </c>
      <c r="BK78" s="214">
        <f>SUM(BK79:BK119)</f>
        <v>0</v>
      </c>
    </row>
    <row r="79" spans="2:65" s="116" customFormat="1" ht="38.25" customHeight="1">
      <c r="B79" s="117"/>
      <c r="C79" s="217" t="s">
        <v>75</v>
      </c>
      <c r="D79" s="217" t="s">
        <v>165</v>
      </c>
      <c r="E79" s="218" t="s">
        <v>1778</v>
      </c>
      <c r="F79" s="219" t="s">
        <v>1779</v>
      </c>
      <c r="G79" s="220" t="s">
        <v>1740</v>
      </c>
      <c r="H79" s="221">
        <v>1</v>
      </c>
      <c r="I79" s="7"/>
      <c r="J79" s="222">
        <f>ROUND(I79*H79,2)</f>
        <v>0</v>
      </c>
      <c r="K79" s="219" t="s">
        <v>2443</v>
      </c>
      <c r="L79" s="117"/>
      <c r="M79" s="223" t="s">
        <v>5</v>
      </c>
      <c r="N79" s="224" t="s">
        <v>41</v>
      </c>
      <c r="O79" s="118"/>
      <c r="P79" s="200">
        <f>O79*H79</f>
        <v>0</v>
      </c>
      <c r="Q79" s="200">
        <v>0</v>
      </c>
      <c r="R79" s="200">
        <f>Q79*H79</f>
        <v>0</v>
      </c>
      <c r="S79" s="200">
        <v>0</v>
      </c>
      <c r="T79" s="201">
        <f>S79*H79</f>
        <v>0</v>
      </c>
      <c r="AR79" s="104" t="s">
        <v>532</v>
      </c>
      <c r="AT79" s="104" t="s">
        <v>165</v>
      </c>
      <c r="AU79" s="104" t="s">
        <v>75</v>
      </c>
      <c r="AY79" s="104" t="s">
        <v>163</v>
      </c>
      <c r="BE79" s="202">
        <f>IF(N79="základní",J79,0)</f>
        <v>0</v>
      </c>
      <c r="BF79" s="202">
        <f>IF(N79="snížená",J79,0)</f>
        <v>0</v>
      </c>
      <c r="BG79" s="202">
        <f>IF(N79="zákl. přenesená",J79,0)</f>
        <v>0</v>
      </c>
      <c r="BH79" s="202">
        <f>IF(N79="sníž. přenesená",J79,0)</f>
        <v>0</v>
      </c>
      <c r="BI79" s="202">
        <f>IF(N79="nulová",J79,0)</f>
        <v>0</v>
      </c>
      <c r="BJ79" s="104" t="s">
        <v>75</v>
      </c>
      <c r="BK79" s="202">
        <f>ROUND(I79*H79,2)</f>
        <v>0</v>
      </c>
      <c r="BL79" s="104" t="s">
        <v>532</v>
      </c>
      <c r="BM79" s="104" t="s">
        <v>79</v>
      </c>
    </row>
    <row r="80" spans="2:65" s="116" customFormat="1" ht="168">
      <c r="B80" s="117"/>
      <c r="D80" s="232" t="s">
        <v>943</v>
      </c>
      <c r="F80" s="348" t="s">
        <v>1780</v>
      </c>
      <c r="L80" s="117"/>
      <c r="M80" s="349"/>
      <c r="N80" s="118"/>
      <c r="O80" s="118"/>
      <c r="P80" s="118"/>
      <c r="Q80" s="118"/>
      <c r="R80" s="118"/>
      <c r="S80" s="118"/>
      <c r="T80" s="291"/>
      <c r="AT80" s="104" t="s">
        <v>943</v>
      </c>
      <c r="AU80" s="104" t="s">
        <v>75</v>
      </c>
    </row>
    <row r="81" spans="2:65" s="116" customFormat="1" ht="25.5" customHeight="1">
      <c r="B81" s="117"/>
      <c r="C81" s="217" t="s">
        <v>79</v>
      </c>
      <c r="D81" s="217" t="s">
        <v>165</v>
      </c>
      <c r="E81" s="218" t="s">
        <v>1781</v>
      </c>
      <c r="F81" s="219" t="s">
        <v>1782</v>
      </c>
      <c r="G81" s="220" t="s">
        <v>1740</v>
      </c>
      <c r="H81" s="221">
        <v>2</v>
      </c>
      <c r="I81" s="7"/>
      <c r="J81" s="222">
        <f>ROUND(I81*H81,2)</f>
        <v>0</v>
      </c>
      <c r="K81" s="219" t="s">
        <v>2443</v>
      </c>
      <c r="L81" s="117"/>
      <c r="M81" s="223" t="s">
        <v>5</v>
      </c>
      <c r="N81" s="224" t="s">
        <v>41</v>
      </c>
      <c r="O81" s="118"/>
      <c r="P81" s="200">
        <f>O81*H81</f>
        <v>0</v>
      </c>
      <c r="Q81" s="200">
        <v>0</v>
      </c>
      <c r="R81" s="200">
        <f>Q81*H81</f>
        <v>0</v>
      </c>
      <c r="S81" s="200">
        <v>0</v>
      </c>
      <c r="T81" s="201">
        <f>S81*H81</f>
        <v>0</v>
      </c>
      <c r="AR81" s="104" t="s">
        <v>532</v>
      </c>
      <c r="AT81" s="104" t="s">
        <v>165</v>
      </c>
      <c r="AU81" s="104" t="s">
        <v>75</v>
      </c>
      <c r="AY81" s="104" t="s">
        <v>163</v>
      </c>
      <c r="BE81" s="202">
        <f>IF(N81="základní",J81,0)</f>
        <v>0</v>
      </c>
      <c r="BF81" s="202">
        <f>IF(N81="snížená",J81,0)</f>
        <v>0</v>
      </c>
      <c r="BG81" s="202">
        <f>IF(N81="zákl. přenesená",J81,0)</f>
        <v>0</v>
      </c>
      <c r="BH81" s="202">
        <f>IF(N81="sníž. přenesená",J81,0)</f>
        <v>0</v>
      </c>
      <c r="BI81" s="202">
        <f>IF(N81="nulová",J81,0)</f>
        <v>0</v>
      </c>
      <c r="BJ81" s="104" t="s">
        <v>75</v>
      </c>
      <c r="BK81" s="202">
        <f>ROUND(I81*H81,2)</f>
        <v>0</v>
      </c>
      <c r="BL81" s="104" t="s">
        <v>532</v>
      </c>
      <c r="BM81" s="104" t="s">
        <v>85</v>
      </c>
    </row>
    <row r="82" spans="2:65" s="116" customFormat="1" ht="60">
      <c r="B82" s="117"/>
      <c r="D82" s="232" t="s">
        <v>943</v>
      </c>
      <c r="F82" s="348" t="s">
        <v>1783</v>
      </c>
      <c r="L82" s="117"/>
      <c r="M82" s="349"/>
      <c r="N82" s="118"/>
      <c r="O82" s="118"/>
      <c r="P82" s="118"/>
      <c r="Q82" s="118"/>
      <c r="R82" s="118"/>
      <c r="S82" s="118"/>
      <c r="T82" s="291"/>
      <c r="AT82" s="104" t="s">
        <v>943</v>
      </c>
      <c r="AU82" s="104" t="s">
        <v>75</v>
      </c>
    </row>
    <row r="83" spans="2:65" s="116" customFormat="1" ht="25.5" customHeight="1">
      <c r="B83" s="117"/>
      <c r="C83" s="217" t="s">
        <v>82</v>
      </c>
      <c r="D83" s="217" t="s">
        <v>165</v>
      </c>
      <c r="E83" s="218" t="s">
        <v>1784</v>
      </c>
      <c r="F83" s="219" t="s">
        <v>1785</v>
      </c>
      <c r="G83" s="220" t="s">
        <v>1740</v>
      </c>
      <c r="H83" s="221">
        <v>2</v>
      </c>
      <c r="I83" s="7"/>
      <c r="J83" s="222">
        <f>ROUND(I83*H83,2)</f>
        <v>0</v>
      </c>
      <c r="K83" s="219" t="s">
        <v>2443</v>
      </c>
      <c r="L83" s="117"/>
      <c r="M83" s="223" t="s">
        <v>5</v>
      </c>
      <c r="N83" s="224" t="s">
        <v>41</v>
      </c>
      <c r="O83" s="118"/>
      <c r="P83" s="200">
        <f>O83*H83</f>
        <v>0</v>
      </c>
      <c r="Q83" s="200">
        <v>0</v>
      </c>
      <c r="R83" s="200">
        <f>Q83*H83</f>
        <v>0</v>
      </c>
      <c r="S83" s="200">
        <v>0</v>
      </c>
      <c r="T83" s="201">
        <f>S83*H83</f>
        <v>0</v>
      </c>
      <c r="AR83" s="104" t="s">
        <v>532</v>
      </c>
      <c r="AT83" s="104" t="s">
        <v>165</v>
      </c>
      <c r="AU83" s="104" t="s">
        <v>75</v>
      </c>
      <c r="AY83" s="104" t="s">
        <v>163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104" t="s">
        <v>75</v>
      </c>
      <c r="BK83" s="202">
        <f>ROUND(I83*H83,2)</f>
        <v>0</v>
      </c>
      <c r="BL83" s="104" t="s">
        <v>532</v>
      </c>
      <c r="BM83" s="104" t="s">
        <v>107</v>
      </c>
    </row>
    <row r="84" spans="2:65" s="116" customFormat="1" ht="72">
      <c r="B84" s="117"/>
      <c r="D84" s="232" t="s">
        <v>943</v>
      </c>
      <c r="F84" s="348" t="s">
        <v>1786</v>
      </c>
      <c r="L84" s="117"/>
      <c r="M84" s="349"/>
      <c r="N84" s="118"/>
      <c r="O84" s="118"/>
      <c r="P84" s="118"/>
      <c r="Q84" s="118"/>
      <c r="R84" s="118"/>
      <c r="S84" s="118"/>
      <c r="T84" s="291"/>
      <c r="AT84" s="104" t="s">
        <v>943</v>
      </c>
      <c r="AU84" s="104" t="s">
        <v>75</v>
      </c>
    </row>
    <row r="85" spans="2:65" s="116" customFormat="1" ht="38.25" customHeight="1">
      <c r="B85" s="117"/>
      <c r="C85" s="217" t="s">
        <v>85</v>
      </c>
      <c r="D85" s="217" t="s">
        <v>165</v>
      </c>
      <c r="E85" s="218" t="s">
        <v>1787</v>
      </c>
      <c r="F85" s="219" t="s">
        <v>1788</v>
      </c>
      <c r="G85" s="220" t="s">
        <v>1740</v>
      </c>
      <c r="H85" s="221">
        <v>1</v>
      </c>
      <c r="I85" s="7"/>
      <c r="J85" s="222">
        <f>ROUND(I85*H85,2)</f>
        <v>0</v>
      </c>
      <c r="K85" s="219" t="s">
        <v>2443</v>
      </c>
      <c r="L85" s="117"/>
      <c r="M85" s="223" t="s">
        <v>5</v>
      </c>
      <c r="N85" s="224" t="s">
        <v>41</v>
      </c>
      <c r="O85" s="118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104" t="s">
        <v>532</v>
      </c>
      <c r="AT85" s="104" t="s">
        <v>165</v>
      </c>
      <c r="AU85" s="104" t="s">
        <v>75</v>
      </c>
      <c r="AY85" s="104" t="s">
        <v>163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104" t="s">
        <v>75</v>
      </c>
      <c r="BK85" s="202">
        <f>ROUND(I85*H85,2)</f>
        <v>0</v>
      </c>
      <c r="BL85" s="104" t="s">
        <v>532</v>
      </c>
      <c r="BM85" s="104" t="s">
        <v>206</v>
      </c>
    </row>
    <row r="86" spans="2:65" s="116" customFormat="1" ht="96">
      <c r="B86" s="117"/>
      <c r="D86" s="232" t="s">
        <v>943</v>
      </c>
      <c r="F86" s="348" t="s">
        <v>1789</v>
      </c>
      <c r="L86" s="117"/>
      <c r="M86" s="349"/>
      <c r="N86" s="118"/>
      <c r="O86" s="118"/>
      <c r="P86" s="118"/>
      <c r="Q86" s="118"/>
      <c r="R86" s="118"/>
      <c r="S86" s="118"/>
      <c r="T86" s="291"/>
      <c r="AT86" s="104" t="s">
        <v>943</v>
      </c>
      <c r="AU86" s="104" t="s">
        <v>75</v>
      </c>
    </row>
    <row r="87" spans="2:65" s="116" customFormat="1" ht="51" customHeight="1">
      <c r="B87" s="117"/>
      <c r="C87" s="217" t="s">
        <v>88</v>
      </c>
      <c r="D87" s="217" t="s">
        <v>165</v>
      </c>
      <c r="E87" s="218" t="s">
        <v>1790</v>
      </c>
      <c r="F87" s="219" t="s">
        <v>1791</v>
      </c>
      <c r="G87" s="220" t="s">
        <v>1740</v>
      </c>
      <c r="H87" s="221">
        <v>1</v>
      </c>
      <c r="I87" s="7"/>
      <c r="J87" s="222">
        <f>ROUND(I87*H87,2)</f>
        <v>0</v>
      </c>
      <c r="K87" s="219" t="s">
        <v>2443</v>
      </c>
      <c r="L87" s="117"/>
      <c r="M87" s="223" t="s">
        <v>5</v>
      </c>
      <c r="N87" s="224" t="s">
        <v>41</v>
      </c>
      <c r="O87" s="118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104" t="s">
        <v>532</v>
      </c>
      <c r="AT87" s="104" t="s">
        <v>165</v>
      </c>
      <c r="AU87" s="104" t="s">
        <v>75</v>
      </c>
      <c r="AY87" s="104" t="s">
        <v>163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104" t="s">
        <v>75</v>
      </c>
      <c r="BK87" s="202">
        <f>ROUND(I87*H87,2)</f>
        <v>0</v>
      </c>
      <c r="BL87" s="104" t="s">
        <v>532</v>
      </c>
      <c r="BM87" s="104" t="s">
        <v>215</v>
      </c>
    </row>
    <row r="88" spans="2:65" s="116" customFormat="1" ht="84">
      <c r="B88" s="117"/>
      <c r="D88" s="232" t="s">
        <v>943</v>
      </c>
      <c r="F88" s="348" t="s">
        <v>1792</v>
      </c>
      <c r="L88" s="117"/>
      <c r="M88" s="349"/>
      <c r="N88" s="118"/>
      <c r="O88" s="118"/>
      <c r="P88" s="118"/>
      <c r="Q88" s="118"/>
      <c r="R88" s="118"/>
      <c r="S88" s="118"/>
      <c r="T88" s="291"/>
      <c r="AT88" s="104" t="s">
        <v>943</v>
      </c>
      <c r="AU88" s="104" t="s">
        <v>75</v>
      </c>
    </row>
    <row r="89" spans="2:65" s="116" customFormat="1" ht="38.25" customHeight="1">
      <c r="B89" s="117"/>
      <c r="C89" s="217" t="s">
        <v>107</v>
      </c>
      <c r="D89" s="217" t="s">
        <v>165</v>
      </c>
      <c r="E89" s="218" t="s">
        <v>1793</v>
      </c>
      <c r="F89" s="219" t="s">
        <v>1794</v>
      </c>
      <c r="G89" s="220" t="s">
        <v>1740</v>
      </c>
      <c r="H89" s="221">
        <v>1</v>
      </c>
      <c r="I89" s="7"/>
      <c r="J89" s="222">
        <f>ROUND(I89*H89,2)</f>
        <v>0</v>
      </c>
      <c r="K89" s="219" t="s">
        <v>2443</v>
      </c>
      <c r="L89" s="117"/>
      <c r="M89" s="223" t="s">
        <v>5</v>
      </c>
      <c r="N89" s="224" t="s">
        <v>41</v>
      </c>
      <c r="O89" s="118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104" t="s">
        <v>532</v>
      </c>
      <c r="AT89" s="104" t="s">
        <v>165</v>
      </c>
      <c r="AU89" s="104" t="s">
        <v>75</v>
      </c>
      <c r="AY89" s="104" t="s">
        <v>163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104" t="s">
        <v>75</v>
      </c>
      <c r="BK89" s="202">
        <f>ROUND(I89*H89,2)</f>
        <v>0</v>
      </c>
      <c r="BL89" s="104" t="s">
        <v>532</v>
      </c>
      <c r="BM89" s="104" t="s">
        <v>224</v>
      </c>
    </row>
    <row r="90" spans="2:65" s="116" customFormat="1" ht="96">
      <c r="B90" s="117"/>
      <c r="D90" s="232" t="s">
        <v>943</v>
      </c>
      <c r="F90" s="348" t="s">
        <v>1795</v>
      </c>
      <c r="L90" s="117"/>
      <c r="M90" s="349"/>
      <c r="N90" s="118"/>
      <c r="O90" s="118"/>
      <c r="P90" s="118"/>
      <c r="Q90" s="118"/>
      <c r="R90" s="118"/>
      <c r="S90" s="118"/>
      <c r="T90" s="291"/>
      <c r="AT90" s="104" t="s">
        <v>943</v>
      </c>
      <c r="AU90" s="104" t="s">
        <v>75</v>
      </c>
    </row>
    <row r="91" spans="2:65" s="116" customFormat="1" ht="38.25" customHeight="1">
      <c r="B91" s="117"/>
      <c r="C91" s="217" t="s">
        <v>202</v>
      </c>
      <c r="D91" s="217" t="s">
        <v>165</v>
      </c>
      <c r="E91" s="218" t="s">
        <v>1796</v>
      </c>
      <c r="F91" s="219" t="s">
        <v>1794</v>
      </c>
      <c r="G91" s="220" t="s">
        <v>1740</v>
      </c>
      <c r="H91" s="221">
        <v>1</v>
      </c>
      <c r="I91" s="7"/>
      <c r="J91" s="222">
        <f>ROUND(I91*H91,2)</f>
        <v>0</v>
      </c>
      <c r="K91" s="219" t="s">
        <v>2443</v>
      </c>
      <c r="L91" s="117"/>
      <c r="M91" s="223" t="s">
        <v>5</v>
      </c>
      <c r="N91" s="224" t="s">
        <v>41</v>
      </c>
      <c r="O91" s="118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104" t="s">
        <v>532</v>
      </c>
      <c r="AT91" s="104" t="s">
        <v>165</v>
      </c>
      <c r="AU91" s="104" t="s">
        <v>75</v>
      </c>
      <c r="AY91" s="104" t="s">
        <v>163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104" t="s">
        <v>75</v>
      </c>
      <c r="BK91" s="202">
        <f>ROUND(I91*H91,2)</f>
        <v>0</v>
      </c>
      <c r="BL91" s="104" t="s">
        <v>532</v>
      </c>
      <c r="BM91" s="104" t="s">
        <v>235</v>
      </c>
    </row>
    <row r="92" spans="2:65" s="116" customFormat="1" ht="96">
      <c r="B92" s="117"/>
      <c r="D92" s="232" t="s">
        <v>943</v>
      </c>
      <c r="F92" s="348" t="s">
        <v>1797</v>
      </c>
      <c r="L92" s="117"/>
      <c r="M92" s="349"/>
      <c r="N92" s="118"/>
      <c r="O92" s="118"/>
      <c r="P92" s="118"/>
      <c r="Q92" s="118"/>
      <c r="R92" s="118"/>
      <c r="S92" s="118"/>
      <c r="T92" s="291"/>
      <c r="AT92" s="104" t="s">
        <v>943</v>
      </c>
      <c r="AU92" s="104" t="s">
        <v>75</v>
      </c>
    </row>
    <row r="93" spans="2:65" s="116" customFormat="1" ht="25.5" customHeight="1">
      <c r="B93" s="117"/>
      <c r="C93" s="217" t="s">
        <v>206</v>
      </c>
      <c r="D93" s="217" t="s">
        <v>165</v>
      </c>
      <c r="E93" s="218" t="s">
        <v>1798</v>
      </c>
      <c r="F93" s="219" t="s">
        <v>1799</v>
      </c>
      <c r="G93" s="220" t="s">
        <v>1740</v>
      </c>
      <c r="H93" s="221">
        <v>1</v>
      </c>
      <c r="I93" s="7"/>
      <c r="J93" s="222">
        <f t="shared" ref="J93:J119" si="0">ROUND(I93*H93,2)</f>
        <v>0</v>
      </c>
      <c r="K93" s="219" t="s">
        <v>2443</v>
      </c>
      <c r="L93" s="117"/>
      <c r="M93" s="223" t="s">
        <v>5</v>
      </c>
      <c r="N93" s="224" t="s">
        <v>41</v>
      </c>
      <c r="O93" s="118"/>
      <c r="P93" s="200">
        <f t="shared" ref="P93:P119" si="1">O93*H93</f>
        <v>0</v>
      </c>
      <c r="Q93" s="200">
        <v>0</v>
      </c>
      <c r="R93" s="200">
        <f t="shared" ref="R93:R119" si="2">Q93*H93</f>
        <v>0</v>
      </c>
      <c r="S93" s="200">
        <v>0</v>
      </c>
      <c r="T93" s="201">
        <f t="shared" ref="T93:T119" si="3">S93*H93</f>
        <v>0</v>
      </c>
      <c r="AR93" s="104" t="s">
        <v>532</v>
      </c>
      <c r="AT93" s="104" t="s">
        <v>165</v>
      </c>
      <c r="AU93" s="104" t="s">
        <v>75</v>
      </c>
      <c r="AY93" s="104" t="s">
        <v>163</v>
      </c>
      <c r="BE93" s="202">
        <f t="shared" ref="BE93:BE119" si="4">IF(N93="základní",J93,0)</f>
        <v>0</v>
      </c>
      <c r="BF93" s="202">
        <f t="shared" ref="BF93:BF119" si="5">IF(N93="snížená",J93,0)</f>
        <v>0</v>
      </c>
      <c r="BG93" s="202">
        <f t="shared" ref="BG93:BG119" si="6">IF(N93="zákl. přenesená",J93,0)</f>
        <v>0</v>
      </c>
      <c r="BH93" s="202">
        <f t="shared" ref="BH93:BH119" si="7">IF(N93="sníž. přenesená",J93,0)</f>
        <v>0</v>
      </c>
      <c r="BI93" s="202">
        <f t="shared" ref="BI93:BI119" si="8">IF(N93="nulová",J93,0)</f>
        <v>0</v>
      </c>
      <c r="BJ93" s="104" t="s">
        <v>75</v>
      </c>
      <c r="BK93" s="202">
        <f t="shared" ref="BK93:BK119" si="9">ROUND(I93*H93,2)</f>
        <v>0</v>
      </c>
      <c r="BL93" s="104" t="s">
        <v>532</v>
      </c>
      <c r="BM93" s="104" t="s">
        <v>244</v>
      </c>
    </row>
    <row r="94" spans="2:65" s="116" customFormat="1" ht="16.5" customHeight="1">
      <c r="B94" s="117"/>
      <c r="C94" s="217" t="s">
        <v>211</v>
      </c>
      <c r="D94" s="217" t="s">
        <v>165</v>
      </c>
      <c r="E94" s="218" t="s">
        <v>1800</v>
      </c>
      <c r="F94" s="219" t="s">
        <v>1801</v>
      </c>
      <c r="G94" s="220" t="s">
        <v>1740</v>
      </c>
      <c r="H94" s="221">
        <v>2</v>
      </c>
      <c r="I94" s="7"/>
      <c r="J94" s="222">
        <f t="shared" si="0"/>
        <v>0</v>
      </c>
      <c r="K94" s="219" t="s">
        <v>2443</v>
      </c>
      <c r="L94" s="117"/>
      <c r="M94" s="223" t="s">
        <v>5</v>
      </c>
      <c r="N94" s="224" t="s">
        <v>41</v>
      </c>
      <c r="O94" s="118"/>
      <c r="P94" s="200">
        <f t="shared" si="1"/>
        <v>0</v>
      </c>
      <c r="Q94" s="200">
        <v>0</v>
      </c>
      <c r="R94" s="200">
        <f t="shared" si="2"/>
        <v>0</v>
      </c>
      <c r="S94" s="200">
        <v>0</v>
      </c>
      <c r="T94" s="201">
        <f t="shared" si="3"/>
        <v>0</v>
      </c>
      <c r="AR94" s="104" t="s">
        <v>532</v>
      </c>
      <c r="AT94" s="104" t="s">
        <v>165</v>
      </c>
      <c r="AU94" s="104" t="s">
        <v>75</v>
      </c>
      <c r="AY94" s="104" t="s">
        <v>163</v>
      </c>
      <c r="BE94" s="202">
        <f t="shared" si="4"/>
        <v>0</v>
      </c>
      <c r="BF94" s="202">
        <f t="shared" si="5"/>
        <v>0</v>
      </c>
      <c r="BG94" s="202">
        <f t="shared" si="6"/>
        <v>0</v>
      </c>
      <c r="BH94" s="202">
        <f t="shared" si="7"/>
        <v>0</v>
      </c>
      <c r="BI94" s="202">
        <f t="shared" si="8"/>
        <v>0</v>
      </c>
      <c r="BJ94" s="104" t="s">
        <v>75</v>
      </c>
      <c r="BK94" s="202">
        <f t="shared" si="9"/>
        <v>0</v>
      </c>
      <c r="BL94" s="104" t="s">
        <v>532</v>
      </c>
      <c r="BM94" s="104" t="s">
        <v>257</v>
      </c>
    </row>
    <row r="95" spans="2:65" s="116" customFormat="1" ht="16.5" customHeight="1">
      <c r="B95" s="117"/>
      <c r="C95" s="217" t="s">
        <v>215</v>
      </c>
      <c r="D95" s="217" t="s">
        <v>165</v>
      </c>
      <c r="E95" s="218" t="s">
        <v>1802</v>
      </c>
      <c r="F95" s="219" t="s">
        <v>1803</v>
      </c>
      <c r="G95" s="220" t="s">
        <v>1740</v>
      </c>
      <c r="H95" s="221">
        <v>2</v>
      </c>
      <c r="I95" s="7"/>
      <c r="J95" s="222">
        <f t="shared" si="0"/>
        <v>0</v>
      </c>
      <c r="K95" s="219" t="s">
        <v>2443</v>
      </c>
      <c r="L95" s="117"/>
      <c r="M95" s="223" t="s">
        <v>5</v>
      </c>
      <c r="N95" s="224" t="s">
        <v>41</v>
      </c>
      <c r="O95" s="118"/>
      <c r="P95" s="200">
        <f t="shared" si="1"/>
        <v>0</v>
      </c>
      <c r="Q95" s="200">
        <v>0</v>
      </c>
      <c r="R95" s="200">
        <f t="shared" si="2"/>
        <v>0</v>
      </c>
      <c r="S95" s="200">
        <v>0</v>
      </c>
      <c r="T95" s="201">
        <f t="shared" si="3"/>
        <v>0</v>
      </c>
      <c r="AR95" s="104" t="s">
        <v>532</v>
      </c>
      <c r="AT95" s="104" t="s">
        <v>165</v>
      </c>
      <c r="AU95" s="104" t="s">
        <v>75</v>
      </c>
      <c r="AY95" s="104" t="s">
        <v>163</v>
      </c>
      <c r="BE95" s="202">
        <f t="shared" si="4"/>
        <v>0</v>
      </c>
      <c r="BF95" s="202">
        <f t="shared" si="5"/>
        <v>0</v>
      </c>
      <c r="BG95" s="202">
        <f t="shared" si="6"/>
        <v>0</v>
      </c>
      <c r="BH95" s="202">
        <f t="shared" si="7"/>
        <v>0</v>
      </c>
      <c r="BI95" s="202">
        <f t="shared" si="8"/>
        <v>0</v>
      </c>
      <c r="BJ95" s="104" t="s">
        <v>75</v>
      </c>
      <c r="BK95" s="202">
        <f t="shared" si="9"/>
        <v>0</v>
      </c>
      <c r="BL95" s="104" t="s">
        <v>532</v>
      </c>
      <c r="BM95" s="104" t="s">
        <v>267</v>
      </c>
    </row>
    <row r="96" spans="2:65" s="116" customFormat="1" ht="16.5" customHeight="1">
      <c r="B96" s="117"/>
      <c r="C96" s="217" t="s">
        <v>220</v>
      </c>
      <c r="D96" s="217" t="s">
        <v>165</v>
      </c>
      <c r="E96" s="218" t="s">
        <v>1804</v>
      </c>
      <c r="F96" s="219" t="s">
        <v>1805</v>
      </c>
      <c r="G96" s="220" t="s">
        <v>1740</v>
      </c>
      <c r="H96" s="221">
        <v>2</v>
      </c>
      <c r="I96" s="7"/>
      <c r="J96" s="222">
        <f t="shared" si="0"/>
        <v>0</v>
      </c>
      <c r="K96" s="219" t="s">
        <v>2443</v>
      </c>
      <c r="L96" s="117"/>
      <c r="M96" s="223" t="s">
        <v>5</v>
      </c>
      <c r="N96" s="224" t="s">
        <v>41</v>
      </c>
      <c r="O96" s="118"/>
      <c r="P96" s="200">
        <f t="shared" si="1"/>
        <v>0</v>
      </c>
      <c r="Q96" s="200">
        <v>0</v>
      </c>
      <c r="R96" s="200">
        <f t="shared" si="2"/>
        <v>0</v>
      </c>
      <c r="S96" s="200">
        <v>0</v>
      </c>
      <c r="T96" s="201">
        <f t="shared" si="3"/>
        <v>0</v>
      </c>
      <c r="AR96" s="104" t="s">
        <v>532</v>
      </c>
      <c r="AT96" s="104" t="s">
        <v>165</v>
      </c>
      <c r="AU96" s="104" t="s">
        <v>75</v>
      </c>
      <c r="AY96" s="104" t="s">
        <v>163</v>
      </c>
      <c r="BE96" s="202">
        <f t="shared" si="4"/>
        <v>0</v>
      </c>
      <c r="BF96" s="202">
        <f t="shared" si="5"/>
        <v>0</v>
      </c>
      <c r="BG96" s="202">
        <f t="shared" si="6"/>
        <v>0</v>
      </c>
      <c r="BH96" s="202">
        <f t="shared" si="7"/>
        <v>0</v>
      </c>
      <c r="BI96" s="202">
        <f t="shared" si="8"/>
        <v>0</v>
      </c>
      <c r="BJ96" s="104" t="s">
        <v>75</v>
      </c>
      <c r="BK96" s="202">
        <f t="shared" si="9"/>
        <v>0</v>
      </c>
      <c r="BL96" s="104" t="s">
        <v>532</v>
      </c>
      <c r="BM96" s="104" t="s">
        <v>276</v>
      </c>
    </row>
    <row r="97" spans="2:65" s="116" customFormat="1" ht="16.5" customHeight="1">
      <c r="B97" s="117"/>
      <c r="C97" s="217" t="s">
        <v>224</v>
      </c>
      <c r="D97" s="217" t="s">
        <v>165</v>
      </c>
      <c r="E97" s="218" t="s">
        <v>1806</v>
      </c>
      <c r="F97" s="219" t="s">
        <v>1807</v>
      </c>
      <c r="G97" s="220" t="s">
        <v>1740</v>
      </c>
      <c r="H97" s="221">
        <v>1</v>
      </c>
      <c r="I97" s="7"/>
      <c r="J97" s="222">
        <f t="shared" si="0"/>
        <v>0</v>
      </c>
      <c r="K97" s="219" t="s">
        <v>2443</v>
      </c>
      <c r="L97" s="117"/>
      <c r="M97" s="223" t="s">
        <v>5</v>
      </c>
      <c r="N97" s="224" t="s">
        <v>41</v>
      </c>
      <c r="O97" s="118"/>
      <c r="P97" s="200">
        <f t="shared" si="1"/>
        <v>0</v>
      </c>
      <c r="Q97" s="200">
        <v>0</v>
      </c>
      <c r="R97" s="200">
        <f t="shared" si="2"/>
        <v>0</v>
      </c>
      <c r="S97" s="200">
        <v>0</v>
      </c>
      <c r="T97" s="201">
        <f t="shared" si="3"/>
        <v>0</v>
      </c>
      <c r="AR97" s="104" t="s">
        <v>532</v>
      </c>
      <c r="AT97" s="104" t="s">
        <v>165</v>
      </c>
      <c r="AU97" s="104" t="s">
        <v>75</v>
      </c>
      <c r="AY97" s="104" t="s">
        <v>163</v>
      </c>
      <c r="BE97" s="202">
        <f t="shared" si="4"/>
        <v>0</v>
      </c>
      <c r="BF97" s="202">
        <f t="shared" si="5"/>
        <v>0</v>
      </c>
      <c r="BG97" s="202">
        <f t="shared" si="6"/>
        <v>0</v>
      </c>
      <c r="BH97" s="202">
        <f t="shared" si="7"/>
        <v>0</v>
      </c>
      <c r="BI97" s="202">
        <f t="shared" si="8"/>
        <v>0</v>
      </c>
      <c r="BJ97" s="104" t="s">
        <v>75</v>
      </c>
      <c r="BK97" s="202">
        <f t="shared" si="9"/>
        <v>0</v>
      </c>
      <c r="BL97" s="104" t="s">
        <v>532</v>
      </c>
      <c r="BM97" s="104" t="s">
        <v>291</v>
      </c>
    </row>
    <row r="98" spans="2:65" s="116" customFormat="1" ht="16.5" customHeight="1">
      <c r="B98" s="117"/>
      <c r="C98" s="217" t="s">
        <v>230</v>
      </c>
      <c r="D98" s="217" t="s">
        <v>165</v>
      </c>
      <c r="E98" s="218" t="s">
        <v>1808</v>
      </c>
      <c r="F98" s="219" t="s">
        <v>1809</v>
      </c>
      <c r="G98" s="220" t="s">
        <v>1740</v>
      </c>
      <c r="H98" s="221">
        <v>1</v>
      </c>
      <c r="I98" s="7"/>
      <c r="J98" s="222">
        <f t="shared" si="0"/>
        <v>0</v>
      </c>
      <c r="K98" s="219" t="s">
        <v>2443</v>
      </c>
      <c r="L98" s="117"/>
      <c r="M98" s="223" t="s">
        <v>5</v>
      </c>
      <c r="N98" s="224" t="s">
        <v>41</v>
      </c>
      <c r="O98" s="118"/>
      <c r="P98" s="200">
        <f t="shared" si="1"/>
        <v>0</v>
      </c>
      <c r="Q98" s="200">
        <v>0</v>
      </c>
      <c r="R98" s="200">
        <f t="shared" si="2"/>
        <v>0</v>
      </c>
      <c r="S98" s="200">
        <v>0</v>
      </c>
      <c r="T98" s="201">
        <f t="shared" si="3"/>
        <v>0</v>
      </c>
      <c r="AR98" s="104" t="s">
        <v>532</v>
      </c>
      <c r="AT98" s="104" t="s">
        <v>165</v>
      </c>
      <c r="AU98" s="104" t="s">
        <v>75</v>
      </c>
      <c r="AY98" s="104" t="s">
        <v>163</v>
      </c>
      <c r="BE98" s="202">
        <f t="shared" si="4"/>
        <v>0</v>
      </c>
      <c r="BF98" s="202">
        <f t="shared" si="5"/>
        <v>0</v>
      </c>
      <c r="BG98" s="202">
        <f t="shared" si="6"/>
        <v>0</v>
      </c>
      <c r="BH98" s="202">
        <f t="shared" si="7"/>
        <v>0</v>
      </c>
      <c r="BI98" s="202">
        <f t="shared" si="8"/>
        <v>0</v>
      </c>
      <c r="BJ98" s="104" t="s">
        <v>75</v>
      </c>
      <c r="BK98" s="202">
        <f t="shared" si="9"/>
        <v>0</v>
      </c>
      <c r="BL98" s="104" t="s">
        <v>532</v>
      </c>
      <c r="BM98" s="104" t="s">
        <v>302</v>
      </c>
    </row>
    <row r="99" spans="2:65" s="116" customFormat="1" ht="16.5" customHeight="1">
      <c r="B99" s="117"/>
      <c r="C99" s="217" t="s">
        <v>235</v>
      </c>
      <c r="D99" s="217" t="s">
        <v>165</v>
      </c>
      <c r="E99" s="218" t="s">
        <v>1810</v>
      </c>
      <c r="F99" s="219" t="s">
        <v>1811</v>
      </c>
      <c r="G99" s="220" t="s">
        <v>1740</v>
      </c>
      <c r="H99" s="221">
        <v>1</v>
      </c>
      <c r="I99" s="7"/>
      <c r="J99" s="222">
        <f t="shared" si="0"/>
        <v>0</v>
      </c>
      <c r="K99" s="219" t="s">
        <v>2443</v>
      </c>
      <c r="L99" s="117"/>
      <c r="M99" s="223" t="s">
        <v>5</v>
      </c>
      <c r="N99" s="224" t="s">
        <v>41</v>
      </c>
      <c r="O99" s="118"/>
      <c r="P99" s="200">
        <f t="shared" si="1"/>
        <v>0</v>
      </c>
      <c r="Q99" s="200">
        <v>0</v>
      </c>
      <c r="R99" s="200">
        <f t="shared" si="2"/>
        <v>0</v>
      </c>
      <c r="S99" s="200">
        <v>0</v>
      </c>
      <c r="T99" s="201">
        <f t="shared" si="3"/>
        <v>0</v>
      </c>
      <c r="AR99" s="104" t="s">
        <v>532</v>
      </c>
      <c r="AT99" s="104" t="s">
        <v>165</v>
      </c>
      <c r="AU99" s="104" t="s">
        <v>75</v>
      </c>
      <c r="AY99" s="104" t="s">
        <v>163</v>
      </c>
      <c r="BE99" s="202">
        <f t="shared" si="4"/>
        <v>0</v>
      </c>
      <c r="BF99" s="202">
        <f t="shared" si="5"/>
        <v>0</v>
      </c>
      <c r="BG99" s="202">
        <f t="shared" si="6"/>
        <v>0</v>
      </c>
      <c r="BH99" s="202">
        <f t="shared" si="7"/>
        <v>0</v>
      </c>
      <c r="BI99" s="202">
        <f t="shared" si="8"/>
        <v>0</v>
      </c>
      <c r="BJ99" s="104" t="s">
        <v>75</v>
      </c>
      <c r="BK99" s="202">
        <f t="shared" si="9"/>
        <v>0</v>
      </c>
      <c r="BL99" s="104" t="s">
        <v>532</v>
      </c>
      <c r="BM99" s="104" t="s">
        <v>312</v>
      </c>
    </row>
    <row r="100" spans="2:65" s="116" customFormat="1" ht="25.5" customHeight="1">
      <c r="B100" s="117"/>
      <c r="C100" s="217" t="s">
        <v>11</v>
      </c>
      <c r="D100" s="217" t="s">
        <v>165</v>
      </c>
      <c r="E100" s="218" t="s">
        <v>756</v>
      </c>
      <c r="F100" s="219" t="s">
        <v>1812</v>
      </c>
      <c r="G100" s="220" t="s">
        <v>1813</v>
      </c>
      <c r="H100" s="221">
        <v>1</v>
      </c>
      <c r="I100" s="7"/>
      <c r="J100" s="222">
        <f t="shared" si="0"/>
        <v>0</v>
      </c>
      <c r="K100" s="219" t="s">
        <v>2443</v>
      </c>
      <c r="L100" s="117"/>
      <c r="M100" s="223" t="s">
        <v>5</v>
      </c>
      <c r="N100" s="224" t="s">
        <v>41</v>
      </c>
      <c r="O100" s="118"/>
      <c r="P100" s="200">
        <f t="shared" si="1"/>
        <v>0</v>
      </c>
      <c r="Q100" s="200">
        <v>0</v>
      </c>
      <c r="R100" s="200">
        <f t="shared" si="2"/>
        <v>0</v>
      </c>
      <c r="S100" s="200">
        <v>0</v>
      </c>
      <c r="T100" s="201">
        <f t="shared" si="3"/>
        <v>0</v>
      </c>
      <c r="AR100" s="104" t="s">
        <v>532</v>
      </c>
      <c r="AT100" s="104" t="s">
        <v>165</v>
      </c>
      <c r="AU100" s="104" t="s">
        <v>75</v>
      </c>
      <c r="AY100" s="104" t="s">
        <v>163</v>
      </c>
      <c r="BE100" s="202">
        <f t="shared" si="4"/>
        <v>0</v>
      </c>
      <c r="BF100" s="202">
        <f t="shared" si="5"/>
        <v>0</v>
      </c>
      <c r="BG100" s="202">
        <f t="shared" si="6"/>
        <v>0</v>
      </c>
      <c r="BH100" s="202">
        <f t="shared" si="7"/>
        <v>0</v>
      </c>
      <c r="BI100" s="202">
        <f t="shared" si="8"/>
        <v>0</v>
      </c>
      <c r="BJ100" s="104" t="s">
        <v>75</v>
      </c>
      <c r="BK100" s="202">
        <f t="shared" si="9"/>
        <v>0</v>
      </c>
      <c r="BL100" s="104" t="s">
        <v>532</v>
      </c>
      <c r="BM100" s="104" t="s">
        <v>320</v>
      </c>
    </row>
    <row r="101" spans="2:65" s="116" customFormat="1" ht="16.5" customHeight="1">
      <c r="B101" s="117"/>
      <c r="C101" s="217" t="s">
        <v>244</v>
      </c>
      <c r="D101" s="217" t="s">
        <v>165</v>
      </c>
      <c r="E101" s="218" t="s">
        <v>1814</v>
      </c>
      <c r="F101" s="219" t="s">
        <v>1815</v>
      </c>
      <c r="G101" s="220" t="s">
        <v>168</v>
      </c>
      <c r="H101" s="221">
        <v>48</v>
      </c>
      <c r="I101" s="7"/>
      <c r="J101" s="222">
        <f t="shared" si="0"/>
        <v>0</v>
      </c>
      <c r="K101" s="219" t="s">
        <v>2443</v>
      </c>
      <c r="L101" s="117"/>
      <c r="M101" s="223" t="s">
        <v>5</v>
      </c>
      <c r="N101" s="224" t="s">
        <v>41</v>
      </c>
      <c r="O101" s="118"/>
      <c r="P101" s="200">
        <f t="shared" si="1"/>
        <v>0</v>
      </c>
      <c r="Q101" s="200">
        <v>0</v>
      </c>
      <c r="R101" s="200">
        <f t="shared" si="2"/>
        <v>0</v>
      </c>
      <c r="S101" s="200">
        <v>0</v>
      </c>
      <c r="T101" s="201">
        <f t="shared" si="3"/>
        <v>0</v>
      </c>
      <c r="AR101" s="104" t="s">
        <v>532</v>
      </c>
      <c r="AT101" s="104" t="s">
        <v>165</v>
      </c>
      <c r="AU101" s="104" t="s">
        <v>75</v>
      </c>
      <c r="AY101" s="104" t="s">
        <v>163</v>
      </c>
      <c r="BE101" s="202">
        <f t="shared" si="4"/>
        <v>0</v>
      </c>
      <c r="BF101" s="202">
        <f t="shared" si="5"/>
        <v>0</v>
      </c>
      <c r="BG101" s="202">
        <f t="shared" si="6"/>
        <v>0</v>
      </c>
      <c r="BH101" s="202">
        <f t="shared" si="7"/>
        <v>0</v>
      </c>
      <c r="BI101" s="202">
        <f t="shared" si="8"/>
        <v>0</v>
      </c>
      <c r="BJ101" s="104" t="s">
        <v>75</v>
      </c>
      <c r="BK101" s="202">
        <f t="shared" si="9"/>
        <v>0</v>
      </c>
      <c r="BL101" s="104" t="s">
        <v>532</v>
      </c>
      <c r="BM101" s="104" t="s">
        <v>329</v>
      </c>
    </row>
    <row r="102" spans="2:65" s="116" customFormat="1" ht="16.5" customHeight="1">
      <c r="B102" s="117"/>
      <c r="C102" s="217" t="s">
        <v>250</v>
      </c>
      <c r="D102" s="217" t="s">
        <v>165</v>
      </c>
      <c r="E102" s="218" t="s">
        <v>1816</v>
      </c>
      <c r="F102" s="219" t="s">
        <v>1817</v>
      </c>
      <c r="G102" s="220" t="s">
        <v>168</v>
      </c>
      <c r="H102" s="221">
        <v>29</v>
      </c>
      <c r="I102" s="7"/>
      <c r="J102" s="222">
        <f t="shared" si="0"/>
        <v>0</v>
      </c>
      <c r="K102" s="219" t="s">
        <v>2443</v>
      </c>
      <c r="L102" s="117"/>
      <c r="M102" s="223" t="s">
        <v>5</v>
      </c>
      <c r="N102" s="224" t="s">
        <v>41</v>
      </c>
      <c r="O102" s="118"/>
      <c r="P102" s="200">
        <f t="shared" si="1"/>
        <v>0</v>
      </c>
      <c r="Q102" s="200">
        <v>0</v>
      </c>
      <c r="R102" s="200">
        <f t="shared" si="2"/>
        <v>0</v>
      </c>
      <c r="S102" s="200">
        <v>0</v>
      </c>
      <c r="T102" s="201">
        <f t="shared" si="3"/>
        <v>0</v>
      </c>
      <c r="AR102" s="104" t="s">
        <v>532</v>
      </c>
      <c r="AT102" s="104" t="s">
        <v>165</v>
      </c>
      <c r="AU102" s="104" t="s">
        <v>75</v>
      </c>
      <c r="AY102" s="104" t="s">
        <v>163</v>
      </c>
      <c r="BE102" s="202">
        <f t="shared" si="4"/>
        <v>0</v>
      </c>
      <c r="BF102" s="202">
        <f t="shared" si="5"/>
        <v>0</v>
      </c>
      <c r="BG102" s="202">
        <f t="shared" si="6"/>
        <v>0</v>
      </c>
      <c r="BH102" s="202">
        <f t="shared" si="7"/>
        <v>0</v>
      </c>
      <c r="BI102" s="202">
        <f t="shared" si="8"/>
        <v>0</v>
      </c>
      <c r="BJ102" s="104" t="s">
        <v>75</v>
      </c>
      <c r="BK102" s="202">
        <f t="shared" si="9"/>
        <v>0</v>
      </c>
      <c r="BL102" s="104" t="s">
        <v>532</v>
      </c>
      <c r="BM102" s="104" t="s">
        <v>339</v>
      </c>
    </row>
    <row r="103" spans="2:65" s="116" customFormat="1" ht="25.5" customHeight="1">
      <c r="B103" s="117"/>
      <c r="C103" s="217" t="s">
        <v>257</v>
      </c>
      <c r="D103" s="217" t="s">
        <v>165</v>
      </c>
      <c r="E103" s="218" t="s">
        <v>1818</v>
      </c>
      <c r="F103" s="219" t="s">
        <v>1819</v>
      </c>
      <c r="G103" s="220" t="s">
        <v>372</v>
      </c>
      <c r="H103" s="221">
        <v>2</v>
      </c>
      <c r="I103" s="7"/>
      <c r="J103" s="222">
        <f t="shared" si="0"/>
        <v>0</v>
      </c>
      <c r="K103" s="219" t="s">
        <v>2443</v>
      </c>
      <c r="L103" s="117"/>
      <c r="M103" s="223" t="s">
        <v>5</v>
      </c>
      <c r="N103" s="224" t="s">
        <v>41</v>
      </c>
      <c r="O103" s="118"/>
      <c r="P103" s="200">
        <f t="shared" si="1"/>
        <v>0</v>
      </c>
      <c r="Q103" s="200">
        <v>0</v>
      </c>
      <c r="R103" s="200">
        <f t="shared" si="2"/>
        <v>0</v>
      </c>
      <c r="S103" s="200">
        <v>0</v>
      </c>
      <c r="T103" s="201">
        <f t="shared" si="3"/>
        <v>0</v>
      </c>
      <c r="AR103" s="104" t="s">
        <v>532</v>
      </c>
      <c r="AT103" s="104" t="s">
        <v>165</v>
      </c>
      <c r="AU103" s="104" t="s">
        <v>75</v>
      </c>
      <c r="AY103" s="104" t="s">
        <v>163</v>
      </c>
      <c r="BE103" s="202">
        <f t="shared" si="4"/>
        <v>0</v>
      </c>
      <c r="BF103" s="202">
        <f t="shared" si="5"/>
        <v>0</v>
      </c>
      <c r="BG103" s="202">
        <f t="shared" si="6"/>
        <v>0</v>
      </c>
      <c r="BH103" s="202">
        <f t="shared" si="7"/>
        <v>0</v>
      </c>
      <c r="BI103" s="202">
        <f t="shared" si="8"/>
        <v>0</v>
      </c>
      <c r="BJ103" s="104" t="s">
        <v>75</v>
      </c>
      <c r="BK103" s="202">
        <f t="shared" si="9"/>
        <v>0</v>
      </c>
      <c r="BL103" s="104" t="s">
        <v>532</v>
      </c>
      <c r="BM103" s="104" t="s">
        <v>350</v>
      </c>
    </row>
    <row r="104" spans="2:65" s="116" customFormat="1" ht="25.5" customHeight="1">
      <c r="B104" s="117"/>
      <c r="C104" s="217" t="s">
        <v>263</v>
      </c>
      <c r="D104" s="217" t="s">
        <v>165</v>
      </c>
      <c r="E104" s="218" t="s">
        <v>1820</v>
      </c>
      <c r="F104" s="219" t="s">
        <v>1821</v>
      </c>
      <c r="G104" s="220" t="s">
        <v>372</v>
      </c>
      <c r="H104" s="221">
        <v>12</v>
      </c>
      <c r="I104" s="7"/>
      <c r="J104" s="222">
        <f t="shared" si="0"/>
        <v>0</v>
      </c>
      <c r="K104" s="219" t="s">
        <v>2443</v>
      </c>
      <c r="L104" s="117"/>
      <c r="M104" s="223" t="s">
        <v>5</v>
      </c>
      <c r="N104" s="224" t="s">
        <v>41</v>
      </c>
      <c r="O104" s="118"/>
      <c r="P104" s="200">
        <f t="shared" si="1"/>
        <v>0</v>
      </c>
      <c r="Q104" s="200">
        <v>0</v>
      </c>
      <c r="R104" s="200">
        <f t="shared" si="2"/>
        <v>0</v>
      </c>
      <c r="S104" s="200">
        <v>0</v>
      </c>
      <c r="T104" s="201">
        <f t="shared" si="3"/>
        <v>0</v>
      </c>
      <c r="AR104" s="104" t="s">
        <v>532</v>
      </c>
      <c r="AT104" s="104" t="s">
        <v>165</v>
      </c>
      <c r="AU104" s="104" t="s">
        <v>75</v>
      </c>
      <c r="AY104" s="104" t="s">
        <v>163</v>
      </c>
      <c r="BE104" s="202">
        <f t="shared" si="4"/>
        <v>0</v>
      </c>
      <c r="BF104" s="202">
        <f t="shared" si="5"/>
        <v>0</v>
      </c>
      <c r="BG104" s="202">
        <f t="shared" si="6"/>
        <v>0</v>
      </c>
      <c r="BH104" s="202">
        <f t="shared" si="7"/>
        <v>0</v>
      </c>
      <c r="BI104" s="202">
        <f t="shared" si="8"/>
        <v>0</v>
      </c>
      <c r="BJ104" s="104" t="s">
        <v>75</v>
      </c>
      <c r="BK104" s="202">
        <f t="shared" si="9"/>
        <v>0</v>
      </c>
      <c r="BL104" s="104" t="s">
        <v>532</v>
      </c>
      <c r="BM104" s="104" t="s">
        <v>363</v>
      </c>
    </row>
    <row r="105" spans="2:65" s="116" customFormat="1" ht="25.5" customHeight="1">
      <c r="B105" s="117"/>
      <c r="C105" s="217" t="s">
        <v>267</v>
      </c>
      <c r="D105" s="217" t="s">
        <v>165</v>
      </c>
      <c r="E105" s="218" t="s">
        <v>1822</v>
      </c>
      <c r="F105" s="219" t="s">
        <v>1823</v>
      </c>
      <c r="G105" s="220" t="s">
        <v>372</v>
      </c>
      <c r="H105" s="221">
        <v>5</v>
      </c>
      <c r="I105" s="7"/>
      <c r="J105" s="222">
        <f t="shared" si="0"/>
        <v>0</v>
      </c>
      <c r="K105" s="219" t="s">
        <v>2443</v>
      </c>
      <c r="L105" s="117"/>
      <c r="M105" s="223" t="s">
        <v>5</v>
      </c>
      <c r="N105" s="224" t="s">
        <v>41</v>
      </c>
      <c r="O105" s="118"/>
      <c r="P105" s="200">
        <f t="shared" si="1"/>
        <v>0</v>
      </c>
      <c r="Q105" s="200">
        <v>0</v>
      </c>
      <c r="R105" s="200">
        <f t="shared" si="2"/>
        <v>0</v>
      </c>
      <c r="S105" s="200">
        <v>0</v>
      </c>
      <c r="T105" s="201">
        <f t="shared" si="3"/>
        <v>0</v>
      </c>
      <c r="AR105" s="104" t="s">
        <v>532</v>
      </c>
      <c r="AT105" s="104" t="s">
        <v>165</v>
      </c>
      <c r="AU105" s="104" t="s">
        <v>75</v>
      </c>
      <c r="AY105" s="104" t="s">
        <v>163</v>
      </c>
      <c r="BE105" s="202">
        <f t="shared" si="4"/>
        <v>0</v>
      </c>
      <c r="BF105" s="202">
        <f t="shared" si="5"/>
        <v>0</v>
      </c>
      <c r="BG105" s="202">
        <f t="shared" si="6"/>
        <v>0</v>
      </c>
      <c r="BH105" s="202">
        <f t="shared" si="7"/>
        <v>0</v>
      </c>
      <c r="BI105" s="202">
        <f t="shared" si="8"/>
        <v>0</v>
      </c>
      <c r="BJ105" s="104" t="s">
        <v>75</v>
      </c>
      <c r="BK105" s="202">
        <f t="shared" si="9"/>
        <v>0</v>
      </c>
      <c r="BL105" s="104" t="s">
        <v>532</v>
      </c>
      <c r="BM105" s="104" t="s">
        <v>375</v>
      </c>
    </row>
    <row r="106" spans="2:65" s="116" customFormat="1" ht="25.5" customHeight="1">
      <c r="B106" s="117"/>
      <c r="C106" s="217" t="s">
        <v>10</v>
      </c>
      <c r="D106" s="217" t="s">
        <v>165</v>
      </c>
      <c r="E106" s="218" t="s">
        <v>1824</v>
      </c>
      <c r="F106" s="219" t="s">
        <v>1825</v>
      </c>
      <c r="G106" s="220" t="s">
        <v>372</v>
      </c>
      <c r="H106" s="221">
        <v>1</v>
      </c>
      <c r="I106" s="7"/>
      <c r="J106" s="222">
        <f t="shared" si="0"/>
        <v>0</v>
      </c>
      <c r="K106" s="219" t="s">
        <v>2443</v>
      </c>
      <c r="L106" s="117"/>
      <c r="M106" s="223" t="s">
        <v>5</v>
      </c>
      <c r="N106" s="224" t="s">
        <v>41</v>
      </c>
      <c r="O106" s="118"/>
      <c r="P106" s="200">
        <f t="shared" si="1"/>
        <v>0</v>
      </c>
      <c r="Q106" s="200">
        <v>0</v>
      </c>
      <c r="R106" s="200">
        <f t="shared" si="2"/>
        <v>0</v>
      </c>
      <c r="S106" s="200">
        <v>0</v>
      </c>
      <c r="T106" s="201">
        <f t="shared" si="3"/>
        <v>0</v>
      </c>
      <c r="AR106" s="104" t="s">
        <v>532</v>
      </c>
      <c r="AT106" s="104" t="s">
        <v>165</v>
      </c>
      <c r="AU106" s="104" t="s">
        <v>75</v>
      </c>
      <c r="AY106" s="104" t="s">
        <v>163</v>
      </c>
      <c r="BE106" s="202">
        <f t="shared" si="4"/>
        <v>0</v>
      </c>
      <c r="BF106" s="202">
        <f t="shared" si="5"/>
        <v>0</v>
      </c>
      <c r="BG106" s="202">
        <f t="shared" si="6"/>
        <v>0</v>
      </c>
      <c r="BH106" s="202">
        <f t="shared" si="7"/>
        <v>0</v>
      </c>
      <c r="BI106" s="202">
        <f t="shared" si="8"/>
        <v>0</v>
      </c>
      <c r="BJ106" s="104" t="s">
        <v>75</v>
      </c>
      <c r="BK106" s="202">
        <f t="shared" si="9"/>
        <v>0</v>
      </c>
      <c r="BL106" s="104" t="s">
        <v>532</v>
      </c>
      <c r="BM106" s="104" t="s">
        <v>388</v>
      </c>
    </row>
    <row r="107" spans="2:65" s="116" customFormat="1" ht="25.5" customHeight="1">
      <c r="B107" s="117"/>
      <c r="C107" s="217" t="s">
        <v>276</v>
      </c>
      <c r="D107" s="217" t="s">
        <v>165</v>
      </c>
      <c r="E107" s="218" t="s">
        <v>1826</v>
      </c>
      <c r="F107" s="219" t="s">
        <v>1827</v>
      </c>
      <c r="G107" s="220" t="s">
        <v>372</v>
      </c>
      <c r="H107" s="221">
        <v>4</v>
      </c>
      <c r="I107" s="7"/>
      <c r="J107" s="222">
        <f t="shared" si="0"/>
        <v>0</v>
      </c>
      <c r="K107" s="219" t="s">
        <v>2443</v>
      </c>
      <c r="L107" s="117"/>
      <c r="M107" s="223" t="s">
        <v>5</v>
      </c>
      <c r="N107" s="224" t="s">
        <v>41</v>
      </c>
      <c r="O107" s="118"/>
      <c r="P107" s="200">
        <f t="shared" si="1"/>
        <v>0</v>
      </c>
      <c r="Q107" s="200">
        <v>0</v>
      </c>
      <c r="R107" s="200">
        <f t="shared" si="2"/>
        <v>0</v>
      </c>
      <c r="S107" s="200">
        <v>0</v>
      </c>
      <c r="T107" s="201">
        <f t="shared" si="3"/>
        <v>0</v>
      </c>
      <c r="AR107" s="104" t="s">
        <v>532</v>
      </c>
      <c r="AT107" s="104" t="s">
        <v>165</v>
      </c>
      <c r="AU107" s="104" t="s">
        <v>75</v>
      </c>
      <c r="AY107" s="104" t="s">
        <v>163</v>
      </c>
      <c r="BE107" s="202">
        <f t="shared" si="4"/>
        <v>0</v>
      </c>
      <c r="BF107" s="202">
        <f t="shared" si="5"/>
        <v>0</v>
      </c>
      <c r="BG107" s="202">
        <f t="shared" si="6"/>
        <v>0</v>
      </c>
      <c r="BH107" s="202">
        <f t="shared" si="7"/>
        <v>0</v>
      </c>
      <c r="BI107" s="202">
        <f t="shared" si="8"/>
        <v>0</v>
      </c>
      <c r="BJ107" s="104" t="s">
        <v>75</v>
      </c>
      <c r="BK107" s="202">
        <f t="shared" si="9"/>
        <v>0</v>
      </c>
      <c r="BL107" s="104" t="s">
        <v>532</v>
      </c>
      <c r="BM107" s="104" t="s">
        <v>397</v>
      </c>
    </row>
    <row r="108" spans="2:65" s="116" customFormat="1" ht="25.5" customHeight="1">
      <c r="B108" s="117"/>
      <c r="C108" s="217" t="s">
        <v>285</v>
      </c>
      <c r="D108" s="217" t="s">
        <v>165</v>
      </c>
      <c r="E108" s="218" t="s">
        <v>1828</v>
      </c>
      <c r="F108" s="219" t="s">
        <v>1829</v>
      </c>
      <c r="G108" s="220" t="s">
        <v>372</v>
      </c>
      <c r="H108" s="221">
        <v>2</v>
      </c>
      <c r="I108" s="7"/>
      <c r="J108" s="222">
        <f t="shared" si="0"/>
        <v>0</v>
      </c>
      <c r="K108" s="219" t="s">
        <v>2443</v>
      </c>
      <c r="L108" s="117"/>
      <c r="M108" s="223" t="s">
        <v>5</v>
      </c>
      <c r="N108" s="224" t="s">
        <v>41</v>
      </c>
      <c r="O108" s="118"/>
      <c r="P108" s="200">
        <f t="shared" si="1"/>
        <v>0</v>
      </c>
      <c r="Q108" s="200">
        <v>0</v>
      </c>
      <c r="R108" s="200">
        <f t="shared" si="2"/>
        <v>0</v>
      </c>
      <c r="S108" s="200">
        <v>0</v>
      </c>
      <c r="T108" s="201">
        <f t="shared" si="3"/>
        <v>0</v>
      </c>
      <c r="AR108" s="104" t="s">
        <v>532</v>
      </c>
      <c r="AT108" s="104" t="s">
        <v>165</v>
      </c>
      <c r="AU108" s="104" t="s">
        <v>75</v>
      </c>
      <c r="AY108" s="104" t="s">
        <v>163</v>
      </c>
      <c r="BE108" s="202">
        <f t="shared" si="4"/>
        <v>0</v>
      </c>
      <c r="BF108" s="202">
        <f t="shared" si="5"/>
        <v>0</v>
      </c>
      <c r="BG108" s="202">
        <f t="shared" si="6"/>
        <v>0</v>
      </c>
      <c r="BH108" s="202">
        <f t="shared" si="7"/>
        <v>0</v>
      </c>
      <c r="BI108" s="202">
        <f t="shared" si="8"/>
        <v>0</v>
      </c>
      <c r="BJ108" s="104" t="s">
        <v>75</v>
      </c>
      <c r="BK108" s="202">
        <f t="shared" si="9"/>
        <v>0</v>
      </c>
      <c r="BL108" s="104" t="s">
        <v>532</v>
      </c>
      <c r="BM108" s="104" t="s">
        <v>408</v>
      </c>
    </row>
    <row r="109" spans="2:65" s="116" customFormat="1" ht="16.5" customHeight="1">
      <c r="B109" s="117"/>
      <c r="C109" s="217" t="s">
        <v>291</v>
      </c>
      <c r="D109" s="217" t="s">
        <v>165</v>
      </c>
      <c r="E109" s="218" t="s">
        <v>1830</v>
      </c>
      <c r="F109" s="219" t="s">
        <v>1831</v>
      </c>
      <c r="G109" s="220" t="s">
        <v>372</v>
      </c>
      <c r="H109" s="221">
        <v>2</v>
      </c>
      <c r="I109" s="7"/>
      <c r="J109" s="222">
        <f t="shared" si="0"/>
        <v>0</v>
      </c>
      <c r="K109" s="219" t="s">
        <v>2443</v>
      </c>
      <c r="L109" s="117"/>
      <c r="M109" s="223" t="s">
        <v>5</v>
      </c>
      <c r="N109" s="224" t="s">
        <v>41</v>
      </c>
      <c r="O109" s="118"/>
      <c r="P109" s="200">
        <f t="shared" si="1"/>
        <v>0</v>
      </c>
      <c r="Q109" s="200">
        <v>0</v>
      </c>
      <c r="R109" s="200">
        <f t="shared" si="2"/>
        <v>0</v>
      </c>
      <c r="S109" s="200">
        <v>0</v>
      </c>
      <c r="T109" s="201">
        <f t="shared" si="3"/>
        <v>0</v>
      </c>
      <c r="AR109" s="104" t="s">
        <v>532</v>
      </c>
      <c r="AT109" s="104" t="s">
        <v>165</v>
      </c>
      <c r="AU109" s="104" t="s">
        <v>75</v>
      </c>
      <c r="AY109" s="104" t="s">
        <v>163</v>
      </c>
      <c r="BE109" s="202">
        <f t="shared" si="4"/>
        <v>0</v>
      </c>
      <c r="BF109" s="202">
        <f t="shared" si="5"/>
        <v>0</v>
      </c>
      <c r="BG109" s="202">
        <f t="shared" si="6"/>
        <v>0</v>
      </c>
      <c r="BH109" s="202">
        <f t="shared" si="7"/>
        <v>0</v>
      </c>
      <c r="BI109" s="202">
        <f t="shared" si="8"/>
        <v>0</v>
      </c>
      <c r="BJ109" s="104" t="s">
        <v>75</v>
      </c>
      <c r="BK109" s="202">
        <f t="shared" si="9"/>
        <v>0</v>
      </c>
      <c r="BL109" s="104" t="s">
        <v>532</v>
      </c>
      <c r="BM109" s="104" t="s">
        <v>419</v>
      </c>
    </row>
    <row r="110" spans="2:65" s="116" customFormat="1" ht="16.5" customHeight="1">
      <c r="B110" s="117"/>
      <c r="C110" s="217" t="s">
        <v>298</v>
      </c>
      <c r="D110" s="217" t="s">
        <v>165</v>
      </c>
      <c r="E110" s="218" t="s">
        <v>1832</v>
      </c>
      <c r="F110" s="219" t="s">
        <v>1833</v>
      </c>
      <c r="G110" s="220" t="s">
        <v>1740</v>
      </c>
      <c r="H110" s="221">
        <v>2</v>
      </c>
      <c r="I110" s="7"/>
      <c r="J110" s="222">
        <f t="shared" si="0"/>
        <v>0</v>
      </c>
      <c r="K110" s="219" t="s">
        <v>2443</v>
      </c>
      <c r="L110" s="117"/>
      <c r="M110" s="223" t="s">
        <v>5</v>
      </c>
      <c r="N110" s="224" t="s">
        <v>41</v>
      </c>
      <c r="O110" s="118"/>
      <c r="P110" s="200">
        <f t="shared" si="1"/>
        <v>0</v>
      </c>
      <c r="Q110" s="200">
        <v>0</v>
      </c>
      <c r="R110" s="200">
        <f t="shared" si="2"/>
        <v>0</v>
      </c>
      <c r="S110" s="200">
        <v>0</v>
      </c>
      <c r="T110" s="201">
        <f t="shared" si="3"/>
        <v>0</v>
      </c>
      <c r="AR110" s="104" t="s">
        <v>532</v>
      </c>
      <c r="AT110" s="104" t="s">
        <v>165</v>
      </c>
      <c r="AU110" s="104" t="s">
        <v>75</v>
      </c>
      <c r="AY110" s="104" t="s">
        <v>163</v>
      </c>
      <c r="BE110" s="202">
        <f t="shared" si="4"/>
        <v>0</v>
      </c>
      <c r="BF110" s="202">
        <f t="shared" si="5"/>
        <v>0</v>
      </c>
      <c r="BG110" s="202">
        <f t="shared" si="6"/>
        <v>0</v>
      </c>
      <c r="BH110" s="202">
        <f t="shared" si="7"/>
        <v>0</v>
      </c>
      <c r="BI110" s="202">
        <f t="shared" si="8"/>
        <v>0</v>
      </c>
      <c r="BJ110" s="104" t="s">
        <v>75</v>
      </c>
      <c r="BK110" s="202">
        <f t="shared" si="9"/>
        <v>0</v>
      </c>
      <c r="BL110" s="104" t="s">
        <v>532</v>
      </c>
      <c r="BM110" s="104" t="s">
        <v>428</v>
      </c>
    </row>
    <row r="111" spans="2:65" s="116" customFormat="1" ht="16.5" customHeight="1">
      <c r="B111" s="117"/>
      <c r="C111" s="217" t="s">
        <v>302</v>
      </c>
      <c r="D111" s="217" t="s">
        <v>165</v>
      </c>
      <c r="E111" s="218" t="s">
        <v>1834</v>
      </c>
      <c r="F111" s="219" t="s">
        <v>1835</v>
      </c>
      <c r="G111" s="220" t="s">
        <v>1740</v>
      </c>
      <c r="H111" s="221">
        <v>2</v>
      </c>
      <c r="I111" s="7"/>
      <c r="J111" s="222">
        <f t="shared" si="0"/>
        <v>0</v>
      </c>
      <c r="K111" s="219" t="s">
        <v>2443</v>
      </c>
      <c r="L111" s="117"/>
      <c r="M111" s="223" t="s">
        <v>5</v>
      </c>
      <c r="N111" s="224" t="s">
        <v>41</v>
      </c>
      <c r="O111" s="118"/>
      <c r="P111" s="200">
        <f t="shared" si="1"/>
        <v>0</v>
      </c>
      <c r="Q111" s="200">
        <v>0</v>
      </c>
      <c r="R111" s="200">
        <f t="shared" si="2"/>
        <v>0</v>
      </c>
      <c r="S111" s="200">
        <v>0</v>
      </c>
      <c r="T111" s="201">
        <f t="shared" si="3"/>
        <v>0</v>
      </c>
      <c r="AR111" s="104" t="s">
        <v>532</v>
      </c>
      <c r="AT111" s="104" t="s">
        <v>165</v>
      </c>
      <c r="AU111" s="104" t="s">
        <v>75</v>
      </c>
      <c r="AY111" s="104" t="s">
        <v>163</v>
      </c>
      <c r="BE111" s="202">
        <f t="shared" si="4"/>
        <v>0</v>
      </c>
      <c r="BF111" s="202">
        <f t="shared" si="5"/>
        <v>0</v>
      </c>
      <c r="BG111" s="202">
        <f t="shared" si="6"/>
        <v>0</v>
      </c>
      <c r="BH111" s="202">
        <f t="shared" si="7"/>
        <v>0</v>
      </c>
      <c r="BI111" s="202">
        <f t="shared" si="8"/>
        <v>0</v>
      </c>
      <c r="BJ111" s="104" t="s">
        <v>75</v>
      </c>
      <c r="BK111" s="202">
        <f t="shared" si="9"/>
        <v>0</v>
      </c>
      <c r="BL111" s="104" t="s">
        <v>532</v>
      </c>
      <c r="BM111" s="104" t="s">
        <v>445</v>
      </c>
    </row>
    <row r="112" spans="2:65" s="116" customFormat="1" ht="25.5" customHeight="1">
      <c r="B112" s="117"/>
      <c r="C112" s="217" t="s">
        <v>306</v>
      </c>
      <c r="D112" s="217" t="s">
        <v>165</v>
      </c>
      <c r="E112" s="218" t="s">
        <v>1836</v>
      </c>
      <c r="F112" s="219" t="s">
        <v>1837</v>
      </c>
      <c r="G112" s="220" t="s">
        <v>168</v>
      </c>
      <c r="H112" s="221">
        <v>38</v>
      </c>
      <c r="I112" s="7"/>
      <c r="J112" s="222">
        <f t="shared" si="0"/>
        <v>0</v>
      </c>
      <c r="K112" s="219" t="s">
        <v>2443</v>
      </c>
      <c r="L112" s="117"/>
      <c r="M112" s="223" t="s">
        <v>5</v>
      </c>
      <c r="N112" s="224" t="s">
        <v>41</v>
      </c>
      <c r="O112" s="118"/>
      <c r="P112" s="200">
        <f t="shared" si="1"/>
        <v>0</v>
      </c>
      <c r="Q112" s="200">
        <v>0</v>
      </c>
      <c r="R112" s="200">
        <f t="shared" si="2"/>
        <v>0</v>
      </c>
      <c r="S112" s="200">
        <v>0</v>
      </c>
      <c r="T112" s="201">
        <f t="shared" si="3"/>
        <v>0</v>
      </c>
      <c r="AR112" s="104" t="s">
        <v>532</v>
      </c>
      <c r="AT112" s="104" t="s">
        <v>165</v>
      </c>
      <c r="AU112" s="104" t="s">
        <v>75</v>
      </c>
      <c r="AY112" s="104" t="s">
        <v>163</v>
      </c>
      <c r="BE112" s="202">
        <f t="shared" si="4"/>
        <v>0</v>
      </c>
      <c r="BF112" s="202">
        <f t="shared" si="5"/>
        <v>0</v>
      </c>
      <c r="BG112" s="202">
        <f t="shared" si="6"/>
        <v>0</v>
      </c>
      <c r="BH112" s="202">
        <f t="shared" si="7"/>
        <v>0</v>
      </c>
      <c r="BI112" s="202">
        <f t="shared" si="8"/>
        <v>0</v>
      </c>
      <c r="BJ112" s="104" t="s">
        <v>75</v>
      </c>
      <c r="BK112" s="202">
        <f t="shared" si="9"/>
        <v>0</v>
      </c>
      <c r="BL112" s="104" t="s">
        <v>532</v>
      </c>
      <c r="BM112" s="104" t="s">
        <v>476</v>
      </c>
    </row>
    <row r="113" spans="2:65" s="116" customFormat="1" ht="16.5" customHeight="1">
      <c r="B113" s="117"/>
      <c r="C113" s="217" t="s">
        <v>312</v>
      </c>
      <c r="D113" s="217" t="s">
        <v>165</v>
      </c>
      <c r="E113" s="218" t="s">
        <v>1838</v>
      </c>
      <c r="F113" s="219" t="s">
        <v>1839</v>
      </c>
      <c r="G113" s="220" t="s">
        <v>168</v>
      </c>
      <c r="H113" s="221">
        <v>1</v>
      </c>
      <c r="I113" s="7"/>
      <c r="J113" s="222">
        <f t="shared" si="0"/>
        <v>0</v>
      </c>
      <c r="K113" s="219" t="s">
        <v>2443</v>
      </c>
      <c r="L113" s="117"/>
      <c r="M113" s="223" t="s">
        <v>5</v>
      </c>
      <c r="N113" s="224" t="s">
        <v>41</v>
      </c>
      <c r="O113" s="118"/>
      <c r="P113" s="200">
        <f t="shared" si="1"/>
        <v>0</v>
      </c>
      <c r="Q113" s="200">
        <v>0</v>
      </c>
      <c r="R113" s="200">
        <f t="shared" si="2"/>
        <v>0</v>
      </c>
      <c r="S113" s="200">
        <v>0</v>
      </c>
      <c r="T113" s="201">
        <f t="shared" si="3"/>
        <v>0</v>
      </c>
      <c r="AR113" s="104" t="s">
        <v>532</v>
      </c>
      <c r="AT113" s="104" t="s">
        <v>165</v>
      </c>
      <c r="AU113" s="104" t="s">
        <v>75</v>
      </c>
      <c r="AY113" s="104" t="s">
        <v>163</v>
      </c>
      <c r="BE113" s="202">
        <f t="shared" si="4"/>
        <v>0</v>
      </c>
      <c r="BF113" s="202">
        <f t="shared" si="5"/>
        <v>0</v>
      </c>
      <c r="BG113" s="202">
        <f t="shared" si="6"/>
        <v>0</v>
      </c>
      <c r="BH113" s="202">
        <f t="shared" si="7"/>
        <v>0</v>
      </c>
      <c r="BI113" s="202">
        <f t="shared" si="8"/>
        <v>0</v>
      </c>
      <c r="BJ113" s="104" t="s">
        <v>75</v>
      </c>
      <c r="BK113" s="202">
        <f t="shared" si="9"/>
        <v>0</v>
      </c>
      <c r="BL113" s="104" t="s">
        <v>532</v>
      </c>
      <c r="BM113" s="104" t="s">
        <v>488</v>
      </c>
    </row>
    <row r="114" spans="2:65" s="116" customFormat="1" ht="16.5" customHeight="1">
      <c r="B114" s="117"/>
      <c r="C114" s="217" t="s">
        <v>316</v>
      </c>
      <c r="D114" s="217" t="s">
        <v>165</v>
      </c>
      <c r="E114" s="218" t="s">
        <v>1840</v>
      </c>
      <c r="F114" s="219" t="s">
        <v>1841</v>
      </c>
      <c r="G114" s="220" t="s">
        <v>638</v>
      </c>
      <c r="H114" s="221">
        <v>1</v>
      </c>
      <c r="I114" s="7"/>
      <c r="J114" s="222">
        <f t="shared" si="0"/>
        <v>0</v>
      </c>
      <c r="K114" s="219" t="s">
        <v>2443</v>
      </c>
      <c r="L114" s="117"/>
      <c r="M114" s="223" t="s">
        <v>5</v>
      </c>
      <c r="N114" s="224" t="s">
        <v>41</v>
      </c>
      <c r="O114" s="118"/>
      <c r="P114" s="200">
        <f t="shared" si="1"/>
        <v>0</v>
      </c>
      <c r="Q114" s="200">
        <v>0</v>
      </c>
      <c r="R114" s="200">
        <f t="shared" si="2"/>
        <v>0</v>
      </c>
      <c r="S114" s="200">
        <v>0</v>
      </c>
      <c r="T114" s="201">
        <f t="shared" si="3"/>
        <v>0</v>
      </c>
      <c r="AR114" s="104" t="s">
        <v>532</v>
      </c>
      <c r="AT114" s="104" t="s">
        <v>165</v>
      </c>
      <c r="AU114" s="104" t="s">
        <v>75</v>
      </c>
      <c r="AY114" s="104" t="s">
        <v>163</v>
      </c>
      <c r="BE114" s="202">
        <f t="shared" si="4"/>
        <v>0</v>
      </c>
      <c r="BF114" s="202">
        <f t="shared" si="5"/>
        <v>0</v>
      </c>
      <c r="BG114" s="202">
        <f t="shared" si="6"/>
        <v>0</v>
      </c>
      <c r="BH114" s="202">
        <f t="shared" si="7"/>
        <v>0</v>
      </c>
      <c r="BI114" s="202">
        <f t="shared" si="8"/>
        <v>0</v>
      </c>
      <c r="BJ114" s="104" t="s">
        <v>75</v>
      </c>
      <c r="BK114" s="202">
        <f t="shared" si="9"/>
        <v>0</v>
      </c>
      <c r="BL114" s="104" t="s">
        <v>532</v>
      </c>
      <c r="BM114" s="104" t="s">
        <v>1842</v>
      </c>
    </row>
    <row r="115" spans="2:65" s="116" customFormat="1" ht="16.5" customHeight="1">
      <c r="B115" s="117"/>
      <c r="C115" s="217" t="s">
        <v>320</v>
      </c>
      <c r="D115" s="217" t="s">
        <v>165</v>
      </c>
      <c r="E115" s="218" t="s">
        <v>1843</v>
      </c>
      <c r="F115" s="219" t="s">
        <v>1844</v>
      </c>
      <c r="G115" s="220" t="s">
        <v>638</v>
      </c>
      <c r="H115" s="221">
        <v>1</v>
      </c>
      <c r="I115" s="7"/>
      <c r="J115" s="222">
        <f t="shared" si="0"/>
        <v>0</v>
      </c>
      <c r="K115" s="219" t="s">
        <v>2443</v>
      </c>
      <c r="L115" s="117"/>
      <c r="M115" s="223" t="s">
        <v>5</v>
      </c>
      <c r="N115" s="224" t="s">
        <v>41</v>
      </c>
      <c r="O115" s="118"/>
      <c r="P115" s="200">
        <f t="shared" si="1"/>
        <v>0</v>
      </c>
      <c r="Q115" s="200">
        <v>0</v>
      </c>
      <c r="R115" s="200">
        <f t="shared" si="2"/>
        <v>0</v>
      </c>
      <c r="S115" s="200">
        <v>0</v>
      </c>
      <c r="T115" s="201">
        <f t="shared" si="3"/>
        <v>0</v>
      </c>
      <c r="AR115" s="104" t="s">
        <v>532</v>
      </c>
      <c r="AT115" s="104" t="s">
        <v>165</v>
      </c>
      <c r="AU115" s="104" t="s">
        <v>75</v>
      </c>
      <c r="AY115" s="104" t="s">
        <v>163</v>
      </c>
      <c r="BE115" s="202">
        <f t="shared" si="4"/>
        <v>0</v>
      </c>
      <c r="BF115" s="202">
        <f t="shared" si="5"/>
        <v>0</v>
      </c>
      <c r="BG115" s="202">
        <f t="shared" si="6"/>
        <v>0</v>
      </c>
      <c r="BH115" s="202">
        <f t="shared" si="7"/>
        <v>0</v>
      </c>
      <c r="BI115" s="202">
        <f t="shared" si="8"/>
        <v>0</v>
      </c>
      <c r="BJ115" s="104" t="s">
        <v>75</v>
      </c>
      <c r="BK115" s="202">
        <f t="shared" si="9"/>
        <v>0</v>
      </c>
      <c r="BL115" s="104" t="s">
        <v>532</v>
      </c>
      <c r="BM115" s="104" t="s">
        <v>1845</v>
      </c>
    </row>
    <row r="116" spans="2:65" s="116" customFormat="1" ht="16.5" customHeight="1">
      <c r="B116" s="117"/>
      <c r="C116" s="217" t="s">
        <v>324</v>
      </c>
      <c r="D116" s="217" t="s">
        <v>165</v>
      </c>
      <c r="E116" s="218" t="s">
        <v>1846</v>
      </c>
      <c r="F116" s="219" t="s">
        <v>1847</v>
      </c>
      <c r="G116" s="220" t="s">
        <v>638</v>
      </c>
      <c r="H116" s="221">
        <v>1</v>
      </c>
      <c r="I116" s="7"/>
      <c r="J116" s="222">
        <f t="shared" si="0"/>
        <v>0</v>
      </c>
      <c r="K116" s="219" t="s">
        <v>2443</v>
      </c>
      <c r="L116" s="117"/>
      <c r="M116" s="223" t="s">
        <v>5</v>
      </c>
      <c r="N116" s="224" t="s">
        <v>41</v>
      </c>
      <c r="O116" s="118"/>
      <c r="P116" s="200">
        <f t="shared" si="1"/>
        <v>0</v>
      </c>
      <c r="Q116" s="200">
        <v>0</v>
      </c>
      <c r="R116" s="200">
        <f t="shared" si="2"/>
        <v>0</v>
      </c>
      <c r="S116" s="200">
        <v>0</v>
      </c>
      <c r="T116" s="201">
        <f t="shared" si="3"/>
        <v>0</v>
      </c>
      <c r="AR116" s="104" t="s">
        <v>532</v>
      </c>
      <c r="AT116" s="104" t="s">
        <v>165</v>
      </c>
      <c r="AU116" s="104" t="s">
        <v>75</v>
      </c>
      <c r="AY116" s="104" t="s">
        <v>163</v>
      </c>
      <c r="BE116" s="202">
        <f t="shared" si="4"/>
        <v>0</v>
      </c>
      <c r="BF116" s="202">
        <f t="shared" si="5"/>
        <v>0</v>
      </c>
      <c r="BG116" s="202">
        <f t="shared" si="6"/>
        <v>0</v>
      </c>
      <c r="BH116" s="202">
        <f t="shared" si="7"/>
        <v>0</v>
      </c>
      <c r="BI116" s="202">
        <f t="shared" si="8"/>
        <v>0</v>
      </c>
      <c r="BJ116" s="104" t="s">
        <v>75</v>
      </c>
      <c r="BK116" s="202">
        <f t="shared" si="9"/>
        <v>0</v>
      </c>
      <c r="BL116" s="104" t="s">
        <v>532</v>
      </c>
      <c r="BM116" s="104" t="s">
        <v>1848</v>
      </c>
    </row>
    <row r="117" spans="2:65" s="116" customFormat="1" ht="16.5" customHeight="1">
      <c r="B117" s="117"/>
      <c r="C117" s="217" t="s">
        <v>329</v>
      </c>
      <c r="D117" s="217" t="s">
        <v>165</v>
      </c>
      <c r="E117" s="218" t="s">
        <v>1849</v>
      </c>
      <c r="F117" s="219" t="s">
        <v>1850</v>
      </c>
      <c r="G117" s="220" t="s">
        <v>638</v>
      </c>
      <c r="H117" s="221">
        <v>1</v>
      </c>
      <c r="I117" s="7"/>
      <c r="J117" s="222">
        <f t="shared" si="0"/>
        <v>0</v>
      </c>
      <c r="K117" s="219" t="s">
        <v>2443</v>
      </c>
      <c r="L117" s="117"/>
      <c r="M117" s="223" t="s">
        <v>5</v>
      </c>
      <c r="N117" s="224" t="s">
        <v>41</v>
      </c>
      <c r="O117" s="118"/>
      <c r="P117" s="200">
        <f t="shared" si="1"/>
        <v>0</v>
      </c>
      <c r="Q117" s="200">
        <v>0</v>
      </c>
      <c r="R117" s="200">
        <f t="shared" si="2"/>
        <v>0</v>
      </c>
      <c r="S117" s="200">
        <v>0</v>
      </c>
      <c r="T117" s="201">
        <f t="shared" si="3"/>
        <v>0</v>
      </c>
      <c r="AR117" s="104" t="s">
        <v>532</v>
      </c>
      <c r="AT117" s="104" t="s">
        <v>165</v>
      </c>
      <c r="AU117" s="104" t="s">
        <v>75</v>
      </c>
      <c r="AY117" s="104" t="s">
        <v>163</v>
      </c>
      <c r="BE117" s="202">
        <f t="shared" si="4"/>
        <v>0</v>
      </c>
      <c r="BF117" s="202">
        <f t="shared" si="5"/>
        <v>0</v>
      </c>
      <c r="BG117" s="202">
        <f t="shared" si="6"/>
        <v>0</v>
      </c>
      <c r="BH117" s="202">
        <f t="shared" si="7"/>
        <v>0</v>
      </c>
      <c r="BI117" s="202">
        <f t="shared" si="8"/>
        <v>0</v>
      </c>
      <c r="BJ117" s="104" t="s">
        <v>75</v>
      </c>
      <c r="BK117" s="202">
        <f t="shared" si="9"/>
        <v>0</v>
      </c>
      <c r="BL117" s="104" t="s">
        <v>532</v>
      </c>
      <c r="BM117" s="104" t="s">
        <v>1851</v>
      </c>
    </row>
    <row r="118" spans="2:65" s="116" customFormat="1" ht="16.5" customHeight="1">
      <c r="B118" s="117"/>
      <c r="C118" s="217" t="s">
        <v>334</v>
      </c>
      <c r="D118" s="217" t="s">
        <v>165</v>
      </c>
      <c r="E118" s="218" t="s">
        <v>1852</v>
      </c>
      <c r="F118" s="219" t="s">
        <v>1853</v>
      </c>
      <c r="G118" s="220" t="s">
        <v>638</v>
      </c>
      <c r="H118" s="221">
        <v>1</v>
      </c>
      <c r="I118" s="7"/>
      <c r="J118" s="222">
        <f t="shared" si="0"/>
        <v>0</v>
      </c>
      <c r="K118" s="219" t="s">
        <v>2443</v>
      </c>
      <c r="L118" s="117"/>
      <c r="M118" s="223" t="s">
        <v>5</v>
      </c>
      <c r="N118" s="224" t="s">
        <v>41</v>
      </c>
      <c r="O118" s="118"/>
      <c r="P118" s="200">
        <f t="shared" si="1"/>
        <v>0</v>
      </c>
      <c r="Q118" s="200">
        <v>0</v>
      </c>
      <c r="R118" s="200">
        <f t="shared" si="2"/>
        <v>0</v>
      </c>
      <c r="S118" s="200">
        <v>0</v>
      </c>
      <c r="T118" s="201">
        <f t="shared" si="3"/>
        <v>0</v>
      </c>
      <c r="AR118" s="104" t="s">
        <v>532</v>
      </c>
      <c r="AT118" s="104" t="s">
        <v>165</v>
      </c>
      <c r="AU118" s="104" t="s">
        <v>75</v>
      </c>
      <c r="AY118" s="104" t="s">
        <v>163</v>
      </c>
      <c r="BE118" s="202">
        <f t="shared" si="4"/>
        <v>0</v>
      </c>
      <c r="BF118" s="202">
        <f t="shared" si="5"/>
        <v>0</v>
      </c>
      <c r="BG118" s="202">
        <f t="shared" si="6"/>
        <v>0</v>
      </c>
      <c r="BH118" s="202">
        <f t="shared" si="7"/>
        <v>0</v>
      </c>
      <c r="BI118" s="202">
        <f t="shared" si="8"/>
        <v>0</v>
      </c>
      <c r="BJ118" s="104" t="s">
        <v>75</v>
      </c>
      <c r="BK118" s="202">
        <f t="shared" si="9"/>
        <v>0</v>
      </c>
      <c r="BL118" s="104" t="s">
        <v>532</v>
      </c>
      <c r="BM118" s="104" t="s">
        <v>1854</v>
      </c>
    </row>
    <row r="119" spans="2:65" s="116" customFormat="1" ht="38.25" customHeight="1">
      <c r="B119" s="117"/>
      <c r="C119" s="217" t="s">
        <v>339</v>
      </c>
      <c r="D119" s="217" t="s">
        <v>165</v>
      </c>
      <c r="E119" s="218" t="s">
        <v>1855</v>
      </c>
      <c r="F119" s="219" t="s">
        <v>1856</v>
      </c>
      <c r="G119" s="220" t="s">
        <v>638</v>
      </c>
      <c r="H119" s="221">
        <v>1</v>
      </c>
      <c r="I119" s="7"/>
      <c r="J119" s="222">
        <f t="shared" si="0"/>
        <v>0</v>
      </c>
      <c r="K119" s="219" t="s">
        <v>2443</v>
      </c>
      <c r="L119" s="117"/>
      <c r="M119" s="223" t="s">
        <v>5</v>
      </c>
      <c r="N119" s="225" t="s">
        <v>41</v>
      </c>
      <c r="O119" s="226"/>
      <c r="P119" s="227">
        <f t="shared" si="1"/>
        <v>0</v>
      </c>
      <c r="Q119" s="227">
        <v>0</v>
      </c>
      <c r="R119" s="227">
        <f t="shared" si="2"/>
        <v>0</v>
      </c>
      <c r="S119" s="227">
        <v>0</v>
      </c>
      <c r="T119" s="228">
        <f t="shared" si="3"/>
        <v>0</v>
      </c>
      <c r="AR119" s="104" t="s">
        <v>532</v>
      </c>
      <c r="AT119" s="104" t="s">
        <v>165</v>
      </c>
      <c r="AU119" s="104" t="s">
        <v>75</v>
      </c>
      <c r="AY119" s="104" t="s">
        <v>163</v>
      </c>
      <c r="BE119" s="202">
        <f t="shared" si="4"/>
        <v>0</v>
      </c>
      <c r="BF119" s="202">
        <f t="shared" si="5"/>
        <v>0</v>
      </c>
      <c r="BG119" s="202">
        <f t="shared" si="6"/>
        <v>0</v>
      </c>
      <c r="BH119" s="202">
        <f t="shared" si="7"/>
        <v>0</v>
      </c>
      <c r="BI119" s="202">
        <f t="shared" si="8"/>
        <v>0</v>
      </c>
      <c r="BJ119" s="104" t="s">
        <v>75</v>
      </c>
      <c r="BK119" s="202">
        <f t="shared" si="9"/>
        <v>0</v>
      </c>
      <c r="BL119" s="104" t="s">
        <v>532</v>
      </c>
      <c r="BM119" s="104" t="s">
        <v>1857</v>
      </c>
    </row>
    <row r="120" spans="2:65" s="116" customFormat="1" ht="6.9" customHeight="1">
      <c r="B120" s="144"/>
      <c r="C120" s="145"/>
      <c r="D120" s="145"/>
      <c r="E120" s="145"/>
      <c r="F120" s="145"/>
      <c r="G120" s="145"/>
      <c r="H120" s="145"/>
      <c r="I120" s="145"/>
      <c r="J120" s="145"/>
      <c r="K120" s="145"/>
      <c r="L120" s="117"/>
    </row>
  </sheetData>
  <sheetProtection algorithmName="SHA-512" hashValue="PokC8MFAQgvEfwICY7XiHjgS0KMny2y13D1tMsZdq52ORxNUcyD7JD5PeVIEQHbMak26cUhqtUdNRiAUnvI5Og==" saltValue="Q9Ga+7yWsToX0EeA8kHVdQ==" spinCount="100000" sheet="1" objects="1" scenarios="1"/>
  <autoFilter ref="C76:K119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5"/>
  <sheetViews>
    <sheetView showGridLines="0" workbookViewId="0">
      <pane ySplit="1" topLeftCell="A2" activePane="bottomLeft" state="frozen"/>
      <selection pane="bottomLeft" activeCell="H143" sqref="H143:I143"/>
    </sheetView>
  </sheetViews>
  <sheetFormatPr defaultRowHeight="12"/>
  <cols>
    <col min="1" max="1" width="8.28515625" style="101" customWidth="1"/>
    <col min="2" max="2" width="1.7109375" style="101" customWidth="1"/>
    <col min="3" max="3" width="4.140625" style="101" customWidth="1"/>
    <col min="4" max="4" width="4.28515625" style="101" customWidth="1"/>
    <col min="5" max="5" width="17.140625" style="101" customWidth="1"/>
    <col min="6" max="6" width="75" style="101" customWidth="1"/>
    <col min="7" max="7" width="8.7109375" style="101" customWidth="1"/>
    <col min="8" max="8" width="11.140625" style="101" customWidth="1"/>
    <col min="9" max="9" width="12.7109375" style="101" customWidth="1"/>
    <col min="10" max="10" width="23.42578125" style="101" customWidth="1"/>
    <col min="11" max="11" width="15.42578125" style="101" customWidth="1"/>
    <col min="12" max="12" width="9.140625" style="101"/>
    <col min="13" max="18" width="9.28515625" style="101" hidden="1"/>
    <col min="19" max="19" width="8.140625" style="101" hidden="1" customWidth="1"/>
    <col min="20" max="20" width="29.7109375" style="101" hidden="1" customWidth="1"/>
    <col min="21" max="21" width="16.28515625" style="101" hidden="1" customWidth="1"/>
    <col min="22" max="22" width="12.28515625" style="101" customWidth="1"/>
    <col min="23" max="23" width="16.28515625" style="101" customWidth="1"/>
    <col min="24" max="24" width="12.28515625" style="101" customWidth="1"/>
    <col min="25" max="25" width="15" style="101" customWidth="1"/>
    <col min="26" max="26" width="11" style="101" customWidth="1"/>
    <col min="27" max="27" width="15" style="101" customWidth="1"/>
    <col min="28" max="28" width="16.28515625" style="101" customWidth="1"/>
    <col min="29" max="29" width="11" style="101" customWidth="1"/>
    <col min="30" max="30" width="15" style="101" customWidth="1"/>
    <col min="31" max="31" width="16.28515625" style="101" customWidth="1"/>
    <col min="32" max="43" width="9.140625" style="101"/>
    <col min="44" max="65" width="9.28515625" style="101" hidden="1"/>
    <col min="66" max="16384" width="9.140625" style="101"/>
  </cols>
  <sheetData>
    <row r="1" spans="1:70" ht="21.75" customHeight="1">
      <c r="A1" s="97"/>
      <c r="B1" s="3"/>
      <c r="C1" s="3"/>
      <c r="D1" s="4" t="s">
        <v>1</v>
      </c>
      <c r="E1" s="3"/>
      <c r="F1" s="98" t="s">
        <v>110</v>
      </c>
      <c r="G1" s="99" t="s">
        <v>111</v>
      </c>
      <c r="H1" s="99"/>
      <c r="I1" s="3"/>
      <c r="J1" s="98" t="s">
        <v>112</v>
      </c>
      <c r="K1" s="4" t="s">
        <v>113</v>
      </c>
      <c r="L1" s="98" t="s">
        <v>114</v>
      </c>
      <c r="M1" s="98"/>
      <c r="N1" s="98"/>
      <c r="O1" s="98"/>
      <c r="P1" s="98"/>
      <c r="Q1" s="98"/>
      <c r="R1" s="98"/>
      <c r="S1" s="98"/>
      <c r="T1" s="98"/>
      <c r="U1" s="100"/>
      <c r="V1" s="100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</row>
    <row r="2" spans="1:70" ht="36.9" customHeight="1">
      <c r="L2" s="102" t="s">
        <v>8</v>
      </c>
      <c r="M2" s="103"/>
      <c r="N2" s="103"/>
      <c r="O2" s="103"/>
      <c r="P2" s="103"/>
      <c r="Q2" s="103"/>
      <c r="R2" s="103"/>
      <c r="S2" s="103"/>
      <c r="T2" s="103"/>
      <c r="U2" s="103"/>
      <c r="V2" s="103"/>
      <c r="AT2" s="104" t="s">
        <v>94</v>
      </c>
    </row>
    <row r="3" spans="1:70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7"/>
      <c r="AT3" s="104" t="s">
        <v>79</v>
      </c>
    </row>
    <row r="4" spans="1:70" ht="36.9" customHeight="1">
      <c r="B4" s="108"/>
      <c r="C4" s="109"/>
      <c r="D4" s="110" t="s">
        <v>115</v>
      </c>
      <c r="E4" s="109"/>
      <c r="F4" s="109"/>
      <c r="G4" s="109"/>
      <c r="H4" s="109"/>
      <c r="I4" s="109"/>
      <c r="J4" s="109"/>
      <c r="K4" s="111"/>
      <c r="M4" s="112" t="s">
        <v>13</v>
      </c>
      <c r="AT4" s="104" t="s">
        <v>6</v>
      </c>
    </row>
    <row r="5" spans="1:70" ht="6.9" customHeight="1">
      <c r="B5" s="108"/>
      <c r="C5" s="109"/>
      <c r="D5" s="109"/>
      <c r="E5" s="109"/>
      <c r="F5" s="109"/>
      <c r="G5" s="109"/>
      <c r="H5" s="109"/>
      <c r="I5" s="109"/>
      <c r="J5" s="109"/>
      <c r="K5" s="111"/>
    </row>
    <row r="6" spans="1:70" ht="13.2">
      <c r="B6" s="108"/>
      <c r="C6" s="109"/>
      <c r="D6" s="113" t="s">
        <v>18</v>
      </c>
      <c r="E6" s="109"/>
      <c r="F6" s="109"/>
      <c r="G6" s="109"/>
      <c r="H6" s="109"/>
      <c r="I6" s="109"/>
      <c r="J6" s="109"/>
      <c r="K6" s="111"/>
    </row>
    <row r="7" spans="1:70" ht="16.5" customHeight="1">
      <c r="B7" s="108"/>
      <c r="C7" s="109"/>
      <c r="D7" s="109"/>
      <c r="E7" s="114" t="str">
        <f>'Rekapitulace stavby'!K6</f>
        <v>Modernizace stravovacího zařízení Střední školy chovu koní a jezdectví</v>
      </c>
      <c r="F7" s="115"/>
      <c r="G7" s="115"/>
      <c r="H7" s="115"/>
      <c r="I7" s="109"/>
      <c r="J7" s="109"/>
      <c r="K7" s="111"/>
    </row>
    <row r="8" spans="1:70" ht="13.2">
      <c r="B8" s="108"/>
      <c r="C8" s="109"/>
      <c r="D8" s="113" t="s">
        <v>116</v>
      </c>
      <c r="E8" s="109"/>
      <c r="F8" s="109"/>
      <c r="G8" s="109"/>
      <c r="H8" s="109"/>
      <c r="I8" s="109"/>
      <c r="J8" s="109"/>
      <c r="K8" s="111"/>
    </row>
    <row r="9" spans="1:70" s="116" customFormat="1" ht="16.5" customHeight="1">
      <c r="B9" s="117"/>
      <c r="C9" s="118"/>
      <c r="D9" s="118"/>
      <c r="E9" s="114" t="s">
        <v>1858</v>
      </c>
      <c r="F9" s="119"/>
      <c r="G9" s="119"/>
      <c r="H9" s="119"/>
      <c r="I9" s="118"/>
      <c r="J9" s="118"/>
      <c r="K9" s="120"/>
    </row>
    <row r="10" spans="1:70" s="116" customFormat="1" ht="13.2">
      <c r="B10" s="117"/>
      <c r="C10" s="118"/>
      <c r="D10" s="113" t="s">
        <v>1859</v>
      </c>
      <c r="E10" s="118"/>
      <c r="F10" s="118"/>
      <c r="G10" s="118"/>
      <c r="H10" s="118"/>
      <c r="I10" s="118"/>
      <c r="J10" s="118"/>
      <c r="K10" s="120"/>
    </row>
    <row r="11" spans="1:70" s="116" customFormat="1" ht="36.9" customHeight="1">
      <c r="B11" s="117"/>
      <c r="C11" s="118"/>
      <c r="D11" s="118"/>
      <c r="E11" s="121" t="s">
        <v>1860</v>
      </c>
      <c r="F11" s="119"/>
      <c r="G11" s="119"/>
      <c r="H11" s="119"/>
      <c r="I11" s="118"/>
      <c r="J11" s="118"/>
      <c r="K11" s="120"/>
    </row>
    <row r="12" spans="1:70" s="116" customFormat="1">
      <c r="B12" s="117"/>
      <c r="C12" s="118"/>
      <c r="D12" s="118"/>
      <c r="E12" s="118"/>
      <c r="F12" s="118"/>
      <c r="G12" s="118"/>
      <c r="H12" s="118"/>
      <c r="I12" s="118"/>
      <c r="J12" s="118"/>
      <c r="K12" s="120"/>
    </row>
    <row r="13" spans="1:70" s="116" customFormat="1" ht="14.4" customHeight="1">
      <c r="B13" s="117"/>
      <c r="C13" s="118"/>
      <c r="D13" s="113" t="s">
        <v>20</v>
      </c>
      <c r="E13" s="118"/>
      <c r="F13" s="122" t="s">
        <v>5</v>
      </c>
      <c r="G13" s="118"/>
      <c r="H13" s="118"/>
      <c r="I13" s="113" t="s">
        <v>21</v>
      </c>
      <c r="J13" s="122" t="s">
        <v>5</v>
      </c>
      <c r="K13" s="120"/>
    </row>
    <row r="14" spans="1:70" s="116" customFormat="1" ht="14.4" customHeight="1">
      <c r="B14" s="117"/>
      <c r="C14" s="118"/>
      <c r="D14" s="113" t="s">
        <v>22</v>
      </c>
      <c r="E14" s="118"/>
      <c r="F14" s="122" t="s">
        <v>1546</v>
      </c>
      <c r="G14" s="118"/>
      <c r="H14" s="118"/>
      <c r="I14" s="113" t="s">
        <v>24</v>
      </c>
      <c r="J14" s="123" t="str">
        <f>'Rekapitulace stavby'!AN8</f>
        <v>14. 10. 2018</v>
      </c>
      <c r="K14" s="120"/>
    </row>
    <row r="15" spans="1:70" s="116" customFormat="1" ht="10.95" customHeight="1">
      <c r="B15" s="117"/>
      <c r="C15" s="118"/>
      <c r="D15" s="118"/>
      <c r="E15" s="118"/>
      <c r="F15" s="118"/>
      <c r="G15" s="118"/>
      <c r="H15" s="118"/>
      <c r="I15" s="118"/>
      <c r="J15" s="118"/>
      <c r="K15" s="120"/>
    </row>
    <row r="16" spans="1:70" s="116" customFormat="1" ht="14.4" customHeight="1">
      <c r="B16" s="117"/>
      <c r="C16" s="118"/>
      <c r="D16" s="113" t="s">
        <v>26</v>
      </c>
      <c r="E16" s="118"/>
      <c r="F16" s="118"/>
      <c r="G16" s="118"/>
      <c r="H16" s="118"/>
      <c r="I16" s="113" t="s">
        <v>27</v>
      </c>
      <c r="J16" s="122" t="s">
        <v>5</v>
      </c>
      <c r="K16" s="120"/>
    </row>
    <row r="17" spans="2:11" s="116" customFormat="1" ht="18" customHeight="1">
      <c r="B17" s="117"/>
      <c r="C17" s="118"/>
      <c r="D17" s="118"/>
      <c r="E17" s="122" t="s">
        <v>1546</v>
      </c>
      <c r="F17" s="118"/>
      <c r="G17" s="118"/>
      <c r="H17" s="118"/>
      <c r="I17" s="113" t="s">
        <v>29</v>
      </c>
      <c r="J17" s="122" t="s">
        <v>5</v>
      </c>
      <c r="K17" s="120"/>
    </row>
    <row r="18" spans="2:11" s="116" customFormat="1" ht="6.9" customHeight="1">
      <c r="B18" s="117"/>
      <c r="C18" s="118"/>
      <c r="D18" s="118"/>
      <c r="E18" s="118"/>
      <c r="F18" s="118"/>
      <c r="G18" s="118"/>
      <c r="H18" s="118"/>
      <c r="I18" s="118"/>
      <c r="J18" s="118"/>
      <c r="K18" s="120"/>
    </row>
    <row r="19" spans="2:11" s="116" customFormat="1" ht="14.4" customHeight="1">
      <c r="B19" s="117"/>
      <c r="C19" s="118"/>
      <c r="D19" s="113" t="s">
        <v>30</v>
      </c>
      <c r="E19" s="118"/>
      <c r="F19" s="118"/>
      <c r="G19" s="118"/>
      <c r="H19" s="118"/>
      <c r="I19" s="113" t="s">
        <v>27</v>
      </c>
      <c r="J19" s="122" t="str">
        <f>IF('Rekapitulace stavby'!AN13="Vyplň údaj","",IF('Rekapitulace stavby'!AN13="","",'Rekapitulace stavby'!AN13))</f>
        <v/>
      </c>
      <c r="K19" s="120"/>
    </row>
    <row r="20" spans="2:11" s="116" customFormat="1" ht="18" customHeight="1">
      <c r="B20" s="117"/>
      <c r="C20" s="118"/>
      <c r="D20" s="118"/>
      <c r="E20" s="122" t="str">
        <f>IF('Rekapitulace stavby'!E14="Vyplň údaj","",IF('Rekapitulace stavby'!E14="","",'Rekapitulace stavby'!E14))</f>
        <v/>
      </c>
      <c r="F20" s="118"/>
      <c r="G20" s="118"/>
      <c r="H20" s="118"/>
      <c r="I20" s="113" t="s">
        <v>29</v>
      </c>
      <c r="J20" s="122" t="str">
        <f>IF('Rekapitulace stavby'!AN14="Vyplň údaj","",IF('Rekapitulace stavby'!AN14="","",'Rekapitulace stavby'!AN14))</f>
        <v/>
      </c>
      <c r="K20" s="120"/>
    </row>
    <row r="21" spans="2:11" s="116" customFormat="1" ht="6.9" customHeight="1">
      <c r="B21" s="117"/>
      <c r="C21" s="118"/>
      <c r="D21" s="118"/>
      <c r="E21" s="118"/>
      <c r="F21" s="118"/>
      <c r="G21" s="118"/>
      <c r="H21" s="118"/>
      <c r="I21" s="118"/>
      <c r="J21" s="118"/>
      <c r="K21" s="120"/>
    </row>
    <row r="22" spans="2:11" s="116" customFormat="1" ht="14.4" customHeight="1">
      <c r="B22" s="117"/>
      <c r="C22" s="118"/>
      <c r="D22" s="113" t="s">
        <v>32</v>
      </c>
      <c r="E22" s="118"/>
      <c r="F22" s="118"/>
      <c r="G22" s="118"/>
      <c r="H22" s="118"/>
      <c r="I22" s="113" t="s">
        <v>27</v>
      </c>
      <c r="J22" s="122" t="s">
        <v>5</v>
      </c>
      <c r="K22" s="120"/>
    </row>
    <row r="23" spans="2:11" s="116" customFormat="1" ht="18" customHeight="1">
      <c r="B23" s="117"/>
      <c r="C23" s="118"/>
      <c r="D23" s="118"/>
      <c r="E23" s="122" t="s">
        <v>1546</v>
      </c>
      <c r="F23" s="118"/>
      <c r="G23" s="118"/>
      <c r="H23" s="118"/>
      <c r="I23" s="113" t="s">
        <v>29</v>
      </c>
      <c r="J23" s="122" t="s">
        <v>5</v>
      </c>
      <c r="K23" s="120"/>
    </row>
    <row r="24" spans="2:11" s="116" customFormat="1" ht="6.9" customHeight="1">
      <c r="B24" s="117"/>
      <c r="C24" s="118"/>
      <c r="D24" s="118"/>
      <c r="E24" s="118"/>
      <c r="F24" s="118"/>
      <c r="G24" s="118"/>
      <c r="H24" s="118"/>
      <c r="I24" s="118"/>
      <c r="J24" s="118"/>
      <c r="K24" s="120"/>
    </row>
    <row r="25" spans="2:11" s="116" customFormat="1" ht="14.4" customHeight="1">
      <c r="B25" s="117"/>
      <c r="C25" s="118"/>
      <c r="D25" s="113" t="s">
        <v>35</v>
      </c>
      <c r="E25" s="118"/>
      <c r="F25" s="118"/>
      <c r="G25" s="118"/>
      <c r="H25" s="118"/>
      <c r="I25" s="118"/>
      <c r="J25" s="118"/>
      <c r="K25" s="120"/>
    </row>
    <row r="26" spans="2:11" s="128" customFormat="1" ht="16.5" customHeight="1">
      <c r="B26" s="124"/>
      <c r="C26" s="125"/>
      <c r="D26" s="125"/>
      <c r="E26" s="126" t="s">
        <v>5</v>
      </c>
      <c r="F26" s="126"/>
      <c r="G26" s="126"/>
      <c r="H26" s="126"/>
      <c r="I26" s="125"/>
      <c r="J26" s="125"/>
      <c r="K26" s="127"/>
    </row>
    <row r="27" spans="2:11" s="116" customFormat="1" ht="6.9" customHeight="1">
      <c r="B27" s="117"/>
      <c r="C27" s="118"/>
      <c r="D27" s="118"/>
      <c r="E27" s="118"/>
      <c r="F27" s="118"/>
      <c r="G27" s="118"/>
      <c r="H27" s="118"/>
      <c r="I27" s="118"/>
      <c r="J27" s="118"/>
      <c r="K27" s="120"/>
    </row>
    <row r="28" spans="2:11" s="116" customFormat="1" ht="6.9" customHeight="1">
      <c r="B28" s="117"/>
      <c r="C28" s="118"/>
      <c r="D28" s="129"/>
      <c r="E28" s="129"/>
      <c r="F28" s="129"/>
      <c r="G28" s="129"/>
      <c r="H28" s="129"/>
      <c r="I28" s="129"/>
      <c r="J28" s="129"/>
      <c r="K28" s="130"/>
    </row>
    <row r="29" spans="2:11" s="116" customFormat="1" ht="25.35" customHeight="1">
      <c r="B29" s="117"/>
      <c r="C29" s="118"/>
      <c r="D29" s="131" t="s">
        <v>36</v>
      </c>
      <c r="E29" s="118"/>
      <c r="F29" s="118"/>
      <c r="G29" s="118"/>
      <c r="H29" s="118"/>
      <c r="I29" s="118"/>
      <c r="J29" s="132">
        <f>ROUND(J87,2)</f>
        <v>0</v>
      </c>
      <c r="K29" s="120"/>
    </row>
    <row r="30" spans="2:11" s="116" customFormat="1" ht="6.9" customHeight="1">
      <c r="B30" s="117"/>
      <c r="C30" s="118"/>
      <c r="D30" s="129"/>
      <c r="E30" s="129"/>
      <c r="F30" s="129"/>
      <c r="G30" s="129"/>
      <c r="H30" s="129"/>
      <c r="I30" s="129"/>
      <c r="J30" s="129"/>
      <c r="K30" s="130"/>
    </row>
    <row r="31" spans="2:11" s="116" customFormat="1" ht="14.4" customHeight="1">
      <c r="B31" s="117"/>
      <c r="C31" s="118"/>
      <c r="D31" s="118"/>
      <c r="E31" s="118"/>
      <c r="F31" s="133" t="s">
        <v>38</v>
      </c>
      <c r="G31" s="118"/>
      <c r="H31" s="118"/>
      <c r="I31" s="133" t="s">
        <v>37</v>
      </c>
      <c r="J31" s="133" t="s">
        <v>39</v>
      </c>
      <c r="K31" s="120"/>
    </row>
    <row r="32" spans="2:11" s="116" customFormat="1" ht="14.4" customHeight="1">
      <c r="B32" s="117"/>
      <c r="C32" s="118"/>
      <c r="D32" s="134" t="s">
        <v>40</v>
      </c>
      <c r="E32" s="134" t="s">
        <v>41</v>
      </c>
      <c r="F32" s="135">
        <f>ROUND(SUM(BE87:BE144), 2)</f>
        <v>0</v>
      </c>
      <c r="G32" s="118"/>
      <c r="H32" s="118"/>
      <c r="I32" s="136">
        <v>0.21</v>
      </c>
      <c r="J32" s="135">
        <f>ROUND(ROUND((SUM(BE87:BE144)), 2)*I32, 2)</f>
        <v>0</v>
      </c>
      <c r="K32" s="120"/>
    </row>
    <row r="33" spans="2:11" s="116" customFormat="1" ht="14.4" customHeight="1">
      <c r="B33" s="117"/>
      <c r="C33" s="118"/>
      <c r="D33" s="118"/>
      <c r="E33" s="134" t="s">
        <v>42</v>
      </c>
      <c r="F33" s="135">
        <f>ROUND(SUM(BF87:BF144), 2)</f>
        <v>0</v>
      </c>
      <c r="G33" s="118"/>
      <c r="H33" s="118"/>
      <c r="I33" s="136">
        <v>0.15</v>
      </c>
      <c r="J33" s="135">
        <f>ROUND(ROUND((SUM(BF87:BF144)), 2)*I33, 2)</f>
        <v>0</v>
      </c>
      <c r="K33" s="120"/>
    </row>
    <row r="34" spans="2:11" s="116" customFormat="1" ht="14.4" hidden="1" customHeight="1">
      <c r="B34" s="117"/>
      <c r="C34" s="118"/>
      <c r="D34" s="118"/>
      <c r="E34" s="134" t="s">
        <v>43</v>
      </c>
      <c r="F34" s="135">
        <f>ROUND(SUM(BG87:BG144), 2)</f>
        <v>0</v>
      </c>
      <c r="G34" s="118"/>
      <c r="H34" s="118"/>
      <c r="I34" s="136">
        <v>0.21</v>
      </c>
      <c r="J34" s="135">
        <v>0</v>
      </c>
      <c r="K34" s="120"/>
    </row>
    <row r="35" spans="2:11" s="116" customFormat="1" ht="14.4" hidden="1" customHeight="1">
      <c r="B35" s="117"/>
      <c r="C35" s="118"/>
      <c r="D35" s="118"/>
      <c r="E35" s="134" t="s">
        <v>44</v>
      </c>
      <c r="F35" s="135">
        <f>ROUND(SUM(BH87:BH144), 2)</f>
        <v>0</v>
      </c>
      <c r="G35" s="118"/>
      <c r="H35" s="118"/>
      <c r="I35" s="136">
        <v>0.15</v>
      </c>
      <c r="J35" s="135">
        <v>0</v>
      </c>
      <c r="K35" s="120"/>
    </row>
    <row r="36" spans="2:11" s="116" customFormat="1" ht="14.4" hidden="1" customHeight="1">
      <c r="B36" s="117"/>
      <c r="C36" s="118"/>
      <c r="D36" s="118"/>
      <c r="E36" s="134" t="s">
        <v>45</v>
      </c>
      <c r="F36" s="135">
        <f>ROUND(SUM(BI87:BI144), 2)</f>
        <v>0</v>
      </c>
      <c r="G36" s="118"/>
      <c r="H36" s="118"/>
      <c r="I36" s="136">
        <v>0</v>
      </c>
      <c r="J36" s="135">
        <v>0</v>
      </c>
      <c r="K36" s="120"/>
    </row>
    <row r="37" spans="2:11" s="116" customFormat="1" ht="6.9" customHeight="1">
      <c r="B37" s="117"/>
      <c r="C37" s="118"/>
      <c r="D37" s="118"/>
      <c r="E37" s="118"/>
      <c r="F37" s="118"/>
      <c r="G37" s="118"/>
      <c r="H37" s="118"/>
      <c r="I37" s="118"/>
      <c r="J37" s="118"/>
      <c r="K37" s="120"/>
    </row>
    <row r="38" spans="2:11" s="116" customFormat="1" ht="25.35" customHeight="1">
      <c r="B38" s="117"/>
      <c r="C38" s="137"/>
      <c r="D38" s="138" t="s">
        <v>46</v>
      </c>
      <c r="E38" s="139"/>
      <c r="F38" s="139"/>
      <c r="G38" s="140" t="s">
        <v>47</v>
      </c>
      <c r="H38" s="141" t="s">
        <v>48</v>
      </c>
      <c r="I38" s="139"/>
      <c r="J38" s="142">
        <f>SUM(J29:J36)</f>
        <v>0</v>
      </c>
      <c r="K38" s="143"/>
    </row>
    <row r="39" spans="2:11" s="116" customFormat="1" ht="14.4" customHeight="1">
      <c r="B39" s="144"/>
      <c r="C39" s="145"/>
      <c r="D39" s="145"/>
      <c r="E39" s="145"/>
      <c r="F39" s="145"/>
      <c r="G39" s="145"/>
      <c r="H39" s="145"/>
      <c r="I39" s="145"/>
      <c r="J39" s="145"/>
      <c r="K39" s="146"/>
    </row>
    <row r="43" spans="2:11" s="116" customFormat="1" ht="6.9" customHeight="1">
      <c r="B43" s="147"/>
      <c r="C43" s="148"/>
      <c r="D43" s="148"/>
      <c r="E43" s="148"/>
      <c r="F43" s="148"/>
      <c r="G43" s="148"/>
      <c r="H43" s="148"/>
      <c r="I43" s="148"/>
      <c r="J43" s="148"/>
      <c r="K43" s="149"/>
    </row>
    <row r="44" spans="2:11" s="116" customFormat="1" ht="36.9" customHeight="1">
      <c r="B44" s="117"/>
      <c r="C44" s="110" t="s">
        <v>118</v>
      </c>
      <c r="D44" s="118"/>
      <c r="E44" s="118"/>
      <c r="F44" s="118"/>
      <c r="G44" s="118"/>
      <c r="H44" s="118"/>
      <c r="I44" s="118"/>
      <c r="J44" s="118"/>
      <c r="K44" s="120"/>
    </row>
    <row r="45" spans="2:11" s="116" customFormat="1" ht="6.9" customHeight="1">
      <c r="B45" s="117"/>
      <c r="C45" s="118"/>
      <c r="D45" s="118"/>
      <c r="E45" s="118"/>
      <c r="F45" s="118"/>
      <c r="G45" s="118"/>
      <c r="H45" s="118"/>
      <c r="I45" s="118"/>
      <c r="J45" s="118"/>
      <c r="K45" s="120"/>
    </row>
    <row r="46" spans="2:11" s="116" customFormat="1" ht="14.4" customHeight="1">
      <c r="B46" s="117"/>
      <c r="C46" s="113" t="s">
        <v>18</v>
      </c>
      <c r="D46" s="118"/>
      <c r="E46" s="118"/>
      <c r="F46" s="118"/>
      <c r="G46" s="118"/>
      <c r="H46" s="118"/>
      <c r="I46" s="118"/>
      <c r="J46" s="118"/>
      <c r="K46" s="120"/>
    </row>
    <row r="47" spans="2:11" s="116" customFormat="1" ht="16.5" customHeight="1">
      <c r="B47" s="117"/>
      <c r="C47" s="118"/>
      <c r="D47" s="118"/>
      <c r="E47" s="114" t="str">
        <f>E7</f>
        <v>Modernizace stravovacího zařízení Střední školy chovu koní a jezdectví</v>
      </c>
      <c r="F47" s="115"/>
      <c r="G47" s="115"/>
      <c r="H47" s="115"/>
      <c r="I47" s="118"/>
      <c r="J47" s="118"/>
      <c r="K47" s="120"/>
    </row>
    <row r="48" spans="2:11" ht="13.2">
      <c r="B48" s="108"/>
      <c r="C48" s="113" t="s">
        <v>116</v>
      </c>
      <c r="D48" s="109"/>
      <c r="E48" s="109"/>
      <c r="F48" s="109"/>
      <c r="G48" s="109"/>
      <c r="H48" s="109"/>
      <c r="I48" s="109"/>
      <c r="J48" s="109"/>
      <c r="K48" s="111"/>
    </row>
    <row r="49" spans="2:47" s="116" customFormat="1" ht="16.5" customHeight="1">
      <c r="B49" s="117"/>
      <c r="C49" s="118"/>
      <c r="D49" s="118"/>
      <c r="E49" s="114" t="s">
        <v>1858</v>
      </c>
      <c r="F49" s="119"/>
      <c r="G49" s="119"/>
      <c r="H49" s="119"/>
      <c r="I49" s="118"/>
      <c r="J49" s="118"/>
      <c r="K49" s="120"/>
    </row>
    <row r="50" spans="2:47" s="116" customFormat="1" ht="14.4" customHeight="1">
      <c r="B50" s="117"/>
      <c r="C50" s="113" t="s">
        <v>1859</v>
      </c>
      <c r="D50" s="118"/>
      <c r="E50" s="118"/>
      <c r="F50" s="118"/>
      <c r="G50" s="118"/>
      <c r="H50" s="118"/>
      <c r="I50" s="118"/>
      <c r="J50" s="118"/>
      <c r="K50" s="120"/>
    </row>
    <row r="51" spans="2:47" s="116" customFormat="1" ht="17.25" customHeight="1">
      <c r="B51" s="117"/>
      <c r="C51" s="118"/>
      <c r="D51" s="118"/>
      <c r="E51" s="121" t="str">
        <f>E11</f>
        <v>01 - Silnoproudá elektroinstalace</v>
      </c>
      <c r="F51" s="119"/>
      <c r="G51" s="119"/>
      <c r="H51" s="119"/>
      <c r="I51" s="118"/>
      <c r="J51" s="118"/>
      <c r="K51" s="120"/>
    </row>
    <row r="52" spans="2:47" s="116" customFormat="1" ht="6.9" customHeight="1">
      <c r="B52" s="117"/>
      <c r="C52" s="118"/>
      <c r="D52" s="118"/>
      <c r="E52" s="118"/>
      <c r="F52" s="118"/>
      <c r="G52" s="118"/>
      <c r="H52" s="118"/>
      <c r="I52" s="118"/>
      <c r="J52" s="118"/>
      <c r="K52" s="120"/>
    </row>
    <row r="53" spans="2:47" s="116" customFormat="1" ht="18" customHeight="1">
      <c r="B53" s="117"/>
      <c r="C53" s="113" t="s">
        <v>22</v>
      </c>
      <c r="D53" s="118"/>
      <c r="E53" s="118"/>
      <c r="F53" s="122" t="str">
        <f>F14</f>
        <v xml:space="preserve"> </v>
      </c>
      <c r="G53" s="118"/>
      <c r="H53" s="118"/>
      <c r="I53" s="113" t="s">
        <v>24</v>
      </c>
      <c r="J53" s="123" t="str">
        <f>IF(J14="","",J14)</f>
        <v>14. 10. 2018</v>
      </c>
      <c r="K53" s="120"/>
    </row>
    <row r="54" spans="2:47" s="116" customFormat="1" ht="6.9" customHeight="1">
      <c r="B54" s="117"/>
      <c r="C54" s="118"/>
      <c r="D54" s="118"/>
      <c r="E54" s="118"/>
      <c r="F54" s="118"/>
      <c r="G54" s="118"/>
      <c r="H54" s="118"/>
      <c r="I54" s="118"/>
      <c r="J54" s="118"/>
      <c r="K54" s="120"/>
    </row>
    <row r="55" spans="2:47" s="116" customFormat="1" ht="13.2">
      <c r="B55" s="117"/>
      <c r="C55" s="113" t="s">
        <v>26</v>
      </c>
      <c r="D55" s="118"/>
      <c r="E55" s="118"/>
      <c r="F55" s="122" t="str">
        <f>E17</f>
        <v xml:space="preserve"> </v>
      </c>
      <c r="G55" s="118"/>
      <c r="H55" s="118"/>
      <c r="I55" s="113" t="s">
        <v>32</v>
      </c>
      <c r="J55" s="126" t="str">
        <f>E23</f>
        <v xml:space="preserve"> </v>
      </c>
      <c r="K55" s="120"/>
    </row>
    <row r="56" spans="2:47" s="116" customFormat="1" ht="14.4" customHeight="1">
      <c r="B56" s="117"/>
      <c r="C56" s="113" t="s">
        <v>30</v>
      </c>
      <c r="D56" s="118"/>
      <c r="E56" s="118"/>
      <c r="F56" s="122" t="str">
        <f>IF(E20="","",E20)</f>
        <v/>
      </c>
      <c r="G56" s="118"/>
      <c r="H56" s="118"/>
      <c r="I56" s="118"/>
      <c r="J56" s="150"/>
      <c r="K56" s="120"/>
    </row>
    <row r="57" spans="2:47" s="116" customFormat="1" ht="10.35" customHeight="1">
      <c r="B57" s="117"/>
      <c r="C57" s="118"/>
      <c r="D57" s="118"/>
      <c r="E57" s="118"/>
      <c r="F57" s="118"/>
      <c r="G57" s="118"/>
      <c r="H57" s="118"/>
      <c r="I57" s="118"/>
      <c r="J57" s="118"/>
      <c r="K57" s="120"/>
    </row>
    <row r="58" spans="2:47" s="116" customFormat="1" ht="29.25" customHeight="1">
      <c r="B58" s="117"/>
      <c r="C58" s="151" t="s">
        <v>119</v>
      </c>
      <c r="D58" s="137"/>
      <c r="E58" s="137"/>
      <c r="F58" s="137"/>
      <c r="G58" s="137"/>
      <c r="H58" s="137"/>
      <c r="I58" s="137"/>
      <c r="J58" s="152" t="s">
        <v>120</v>
      </c>
      <c r="K58" s="153"/>
    </row>
    <row r="59" spans="2:47" s="116" customFormat="1" ht="10.35" customHeight="1">
      <c r="B59" s="117"/>
      <c r="C59" s="118"/>
      <c r="D59" s="118"/>
      <c r="E59" s="118"/>
      <c r="F59" s="118"/>
      <c r="G59" s="118"/>
      <c r="H59" s="118"/>
      <c r="I59" s="118"/>
      <c r="J59" s="118"/>
      <c r="K59" s="120"/>
    </row>
    <row r="60" spans="2:47" s="116" customFormat="1" ht="29.25" customHeight="1">
      <c r="B60" s="117"/>
      <c r="C60" s="154" t="s">
        <v>121</v>
      </c>
      <c r="D60" s="118"/>
      <c r="E60" s="118"/>
      <c r="F60" s="118"/>
      <c r="G60" s="118"/>
      <c r="H60" s="118"/>
      <c r="I60" s="118"/>
      <c r="J60" s="132">
        <f>J87</f>
        <v>0</v>
      </c>
      <c r="K60" s="120"/>
      <c r="AU60" s="104" t="s">
        <v>122</v>
      </c>
    </row>
    <row r="61" spans="2:47" s="161" customFormat="1" ht="24.9" customHeight="1">
      <c r="B61" s="155"/>
      <c r="C61" s="156"/>
      <c r="D61" s="157" t="s">
        <v>1861</v>
      </c>
      <c r="E61" s="158"/>
      <c r="F61" s="158"/>
      <c r="G61" s="158"/>
      <c r="H61" s="158"/>
      <c r="I61" s="158"/>
      <c r="J61" s="159">
        <f>J114</f>
        <v>0</v>
      </c>
      <c r="K61" s="160"/>
    </row>
    <row r="62" spans="2:47" s="168" customFormat="1" ht="19.95" customHeight="1">
      <c r="B62" s="162"/>
      <c r="C62" s="163"/>
      <c r="D62" s="164" t="s">
        <v>1862</v>
      </c>
      <c r="E62" s="165"/>
      <c r="F62" s="165"/>
      <c r="G62" s="165"/>
      <c r="H62" s="165"/>
      <c r="I62" s="165"/>
      <c r="J62" s="166">
        <f>J115</f>
        <v>0</v>
      </c>
      <c r="K62" s="167"/>
    </row>
    <row r="63" spans="2:47" s="168" customFormat="1" ht="19.95" customHeight="1">
      <c r="B63" s="162"/>
      <c r="C63" s="163"/>
      <c r="D63" s="164" t="s">
        <v>1863</v>
      </c>
      <c r="E63" s="165"/>
      <c r="F63" s="165"/>
      <c r="G63" s="165"/>
      <c r="H63" s="165"/>
      <c r="I63" s="165"/>
      <c r="J63" s="166">
        <f>J117</f>
        <v>0</v>
      </c>
      <c r="K63" s="167"/>
    </row>
    <row r="64" spans="2:47" s="161" customFormat="1" ht="24.9" customHeight="1">
      <c r="B64" s="155"/>
      <c r="C64" s="156"/>
      <c r="D64" s="157" t="s">
        <v>1864</v>
      </c>
      <c r="E64" s="158"/>
      <c r="F64" s="158"/>
      <c r="G64" s="158"/>
      <c r="H64" s="158"/>
      <c r="I64" s="158"/>
      <c r="J64" s="159">
        <f>J122</f>
        <v>0</v>
      </c>
      <c r="K64" s="160"/>
    </row>
    <row r="65" spans="2:12" s="168" customFormat="1" ht="19.95" customHeight="1">
      <c r="B65" s="162"/>
      <c r="C65" s="163"/>
      <c r="D65" s="164" t="s">
        <v>1865</v>
      </c>
      <c r="E65" s="165"/>
      <c r="F65" s="165"/>
      <c r="G65" s="165"/>
      <c r="H65" s="165"/>
      <c r="I65" s="165"/>
      <c r="J65" s="166">
        <f>J123</f>
        <v>0</v>
      </c>
      <c r="K65" s="167"/>
    </row>
    <row r="66" spans="2:12" s="116" customFormat="1" ht="21.75" customHeight="1">
      <c r="B66" s="117"/>
      <c r="C66" s="118"/>
      <c r="D66" s="118"/>
      <c r="E66" s="118"/>
      <c r="F66" s="118"/>
      <c r="G66" s="118"/>
      <c r="H66" s="118"/>
      <c r="I66" s="118"/>
      <c r="J66" s="118"/>
      <c r="K66" s="120"/>
    </row>
    <row r="67" spans="2:12" s="116" customFormat="1" ht="6.9" customHeight="1">
      <c r="B67" s="144"/>
      <c r="C67" s="145"/>
      <c r="D67" s="145"/>
      <c r="E67" s="145"/>
      <c r="F67" s="145"/>
      <c r="G67" s="145"/>
      <c r="H67" s="145"/>
      <c r="I67" s="145"/>
      <c r="J67" s="145"/>
      <c r="K67" s="146"/>
    </row>
    <row r="71" spans="2:12" s="116" customFormat="1" ht="6.9" customHeight="1"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17"/>
    </row>
    <row r="72" spans="2:12" s="116" customFormat="1" ht="36.9" customHeight="1">
      <c r="B72" s="117"/>
      <c r="C72" s="169" t="s">
        <v>147</v>
      </c>
      <c r="L72" s="117"/>
    </row>
    <row r="73" spans="2:12" s="116" customFormat="1" ht="6.9" customHeight="1">
      <c r="B73" s="117"/>
      <c r="L73" s="117"/>
    </row>
    <row r="74" spans="2:12" s="116" customFormat="1" ht="14.4" customHeight="1">
      <c r="B74" s="117"/>
      <c r="C74" s="170" t="s">
        <v>18</v>
      </c>
      <c r="L74" s="117"/>
    </row>
    <row r="75" spans="2:12" s="116" customFormat="1" ht="16.5" customHeight="1">
      <c r="B75" s="117"/>
      <c r="E75" s="171" t="str">
        <f>E7</f>
        <v>Modernizace stravovacího zařízení Střední školy chovu koní a jezdectví</v>
      </c>
      <c r="F75" s="172"/>
      <c r="G75" s="172"/>
      <c r="H75" s="172"/>
      <c r="L75" s="117"/>
    </row>
    <row r="76" spans="2:12" ht="13.2">
      <c r="B76" s="108"/>
      <c r="C76" s="170" t="s">
        <v>116</v>
      </c>
      <c r="L76" s="108"/>
    </row>
    <row r="77" spans="2:12" s="116" customFormat="1" ht="16.5" customHeight="1">
      <c r="B77" s="117"/>
      <c r="E77" s="171" t="s">
        <v>1858</v>
      </c>
      <c r="F77" s="173"/>
      <c r="G77" s="173"/>
      <c r="H77" s="173"/>
      <c r="L77" s="117"/>
    </row>
    <row r="78" spans="2:12" s="116" customFormat="1" ht="14.4" customHeight="1">
      <c r="B78" s="117"/>
      <c r="C78" s="170" t="s">
        <v>1859</v>
      </c>
      <c r="L78" s="117"/>
    </row>
    <row r="79" spans="2:12" s="116" customFormat="1" ht="17.25" customHeight="1">
      <c r="B79" s="117"/>
      <c r="E79" s="174" t="str">
        <f>E11</f>
        <v>01 - Silnoproudá elektroinstalace</v>
      </c>
      <c r="F79" s="173"/>
      <c r="G79" s="173"/>
      <c r="H79" s="173"/>
      <c r="L79" s="117"/>
    </row>
    <row r="80" spans="2:12" s="116" customFormat="1" ht="6.9" customHeight="1">
      <c r="B80" s="117"/>
      <c r="L80" s="117"/>
    </row>
    <row r="81" spans="2:65" s="116" customFormat="1" ht="18" customHeight="1">
      <c r="B81" s="117"/>
      <c r="C81" s="170" t="s">
        <v>22</v>
      </c>
      <c r="F81" s="175" t="str">
        <f>F14</f>
        <v xml:space="preserve"> </v>
      </c>
      <c r="I81" s="170" t="s">
        <v>24</v>
      </c>
      <c r="J81" s="176" t="str">
        <f>IF(J14="","",J14)</f>
        <v>14. 10. 2018</v>
      </c>
      <c r="L81" s="117"/>
    </row>
    <row r="82" spans="2:65" s="116" customFormat="1" ht="6.9" customHeight="1">
      <c r="B82" s="117"/>
      <c r="L82" s="117"/>
    </row>
    <row r="83" spans="2:65" s="116" customFormat="1" ht="13.2">
      <c r="B83" s="117"/>
      <c r="C83" s="170" t="s">
        <v>26</v>
      </c>
      <c r="F83" s="175" t="str">
        <f>E17</f>
        <v xml:space="preserve"> </v>
      </c>
      <c r="I83" s="170" t="s">
        <v>32</v>
      </c>
      <c r="J83" s="175" t="str">
        <f>E23</f>
        <v xml:space="preserve"> </v>
      </c>
      <c r="L83" s="117"/>
    </row>
    <row r="84" spans="2:65" s="116" customFormat="1" ht="14.4" customHeight="1">
      <c r="B84" s="117"/>
      <c r="C84" s="170" t="s">
        <v>30</v>
      </c>
      <c r="F84" s="175" t="str">
        <f>IF(E20="","",E20)</f>
        <v/>
      </c>
      <c r="L84" s="117"/>
    </row>
    <row r="85" spans="2:65" s="116" customFormat="1" ht="10.35" customHeight="1">
      <c r="B85" s="117"/>
      <c r="L85" s="117"/>
    </row>
    <row r="86" spans="2:65" s="184" customFormat="1" ht="29.25" customHeight="1">
      <c r="B86" s="177"/>
      <c r="C86" s="178" t="s">
        <v>148</v>
      </c>
      <c r="D86" s="179" t="s">
        <v>55</v>
      </c>
      <c r="E86" s="179" t="s">
        <v>51</v>
      </c>
      <c r="F86" s="179" t="s">
        <v>149</v>
      </c>
      <c r="G86" s="179" t="s">
        <v>150</v>
      </c>
      <c r="H86" s="179" t="s">
        <v>151</v>
      </c>
      <c r="I86" s="179" t="s">
        <v>152</v>
      </c>
      <c r="J86" s="179" t="s">
        <v>120</v>
      </c>
      <c r="K86" s="180" t="s">
        <v>153</v>
      </c>
      <c r="L86" s="177"/>
      <c r="M86" s="181" t="s">
        <v>154</v>
      </c>
      <c r="N86" s="182" t="s">
        <v>40</v>
      </c>
      <c r="O86" s="182" t="s">
        <v>155</v>
      </c>
      <c r="P86" s="182" t="s">
        <v>156</v>
      </c>
      <c r="Q86" s="182" t="s">
        <v>157</v>
      </c>
      <c r="R86" s="182" t="s">
        <v>158</v>
      </c>
      <c r="S86" s="182" t="s">
        <v>159</v>
      </c>
      <c r="T86" s="183" t="s">
        <v>160</v>
      </c>
    </row>
    <row r="87" spans="2:65" s="116" customFormat="1" ht="29.25" customHeight="1">
      <c r="B87" s="117"/>
      <c r="C87" s="185" t="s">
        <v>121</v>
      </c>
      <c r="J87" s="186">
        <f>BK87</f>
        <v>0</v>
      </c>
      <c r="L87" s="117"/>
      <c r="M87" s="187"/>
      <c r="N87" s="129"/>
      <c r="O87" s="129"/>
      <c r="P87" s="188">
        <f>P88+SUM(P89:P114)+P122</f>
        <v>0</v>
      </c>
      <c r="Q87" s="129"/>
      <c r="R87" s="188">
        <f>R88+SUM(R89:R114)+R122</f>
        <v>1.969632</v>
      </c>
      <c r="S87" s="129"/>
      <c r="T87" s="189">
        <f>T88+SUM(T89:T114)+T122</f>
        <v>1.1380000000000001</v>
      </c>
      <c r="AT87" s="104" t="s">
        <v>69</v>
      </c>
      <c r="AU87" s="104" t="s">
        <v>122</v>
      </c>
      <c r="BK87" s="190">
        <f>BK88+SUM(BK89:BK114)+BK122</f>
        <v>0</v>
      </c>
    </row>
    <row r="88" spans="2:65" s="116" customFormat="1" ht="33.6" customHeight="1">
      <c r="B88" s="117"/>
      <c r="C88" s="191" t="s">
        <v>75</v>
      </c>
      <c r="D88" s="191" t="s">
        <v>251</v>
      </c>
      <c r="E88" s="192" t="s">
        <v>1866</v>
      </c>
      <c r="F88" s="193" t="s">
        <v>2442</v>
      </c>
      <c r="G88" s="194" t="s">
        <v>288</v>
      </c>
      <c r="H88" s="195">
        <v>1</v>
      </c>
      <c r="I88" s="8"/>
      <c r="J88" s="196">
        <f t="shared" ref="J88:J113" si="0">ROUND(I88*H88,2)</f>
        <v>0</v>
      </c>
      <c r="K88" s="193" t="s">
        <v>2443</v>
      </c>
      <c r="L88" s="197"/>
      <c r="M88" s="198" t="s">
        <v>5</v>
      </c>
      <c r="N88" s="199" t="s">
        <v>41</v>
      </c>
      <c r="O88" s="118"/>
      <c r="P88" s="200">
        <f t="shared" ref="P88:P113" si="1">O88*H88</f>
        <v>0</v>
      </c>
      <c r="Q88" s="200">
        <v>0</v>
      </c>
      <c r="R88" s="200">
        <f t="shared" ref="R88:R113" si="2">Q88*H88</f>
        <v>0</v>
      </c>
      <c r="S88" s="200">
        <v>0</v>
      </c>
      <c r="T88" s="201">
        <f t="shared" ref="T88:T113" si="3">S88*H88</f>
        <v>0</v>
      </c>
      <c r="AR88" s="104" t="s">
        <v>206</v>
      </c>
      <c r="AT88" s="104" t="s">
        <v>251</v>
      </c>
      <c r="AU88" s="104" t="s">
        <v>70</v>
      </c>
      <c r="AY88" s="104" t="s">
        <v>163</v>
      </c>
      <c r="BE88" s="202">
        <f t="shared" ref="BE88:BE113" si="4">IF(N88="základní",J88,0)</f>
        <v>0</v>
      </c>
      <c r="BF88" s="202">
        <f t="shared" ref="BF88:BF113" si="5">IF(N88="snížená",J88,0)</f>
        <v>0</v>
      </c>
      <c r="BG88" s="202">
        <f t="shared" ref="BG88:BG113" si="6">IF(N88="zákl. přenesená",J88,0)</f>
        <v>0</v>
      </c>
      <c r="BH88" s="202">
        <f t="shared" ref="BH88:BH113" si="7">IF(N88="sníž. přenesená",J88,0)</f>
        <v>0</v>
      </c>
      <c r="BI88" s="202">
        <f t="shared" ref="BI88:BI113" si="8">IF(N88="nulová",J88,0)</f>
        <v>0</v>
      </c>
      <c r="BJ88" s="104" t="s">
        <v>75</v>
      </c>
      <c r="BK88" s="202">
        <f t="shared" ref="BK88:BK113" si="9">ROUND(I88*H88,2)</f>
        <v>0</v>
      </c>
      <c r="BL88" s="104" t="s">
        <v>85</v>
      </c>
      <c r="BM88" s="104" t="s">
        <v>1867</v>
      </c>
    </row>
    <row r="89" spans="2:65" s="116" customFormat="1" ht="16.5" customHeight="1">
      <c r="B89" s="117"/>
      <c r="C89" s="191" t="s">
        <v>79</v>
      </c>
      <c r="D89" s="191" t="s">
        <v>251</v>
      </c>
      <c r="E89" s="192" t="s">
        <v>1868</v>
      </c>
      <c r="F89" s="203" t="s">
        <v>1869</v>
      </c>
      <c r="G89" s="194" t="s">
        <v>372</v>
      </c>
      <c r="H89" s="195">
        <v>656</v>
      </c>
      <c r="I89" s="8"/>
      <c r="J89" s="196">
        <f t="shared" si="0"/>
        <v>0</v>
      </c>
      <c r="K89" s="193" t="s">
        <v>2444</v>
      </c>
      <c r="L89" s="197"/>
      <c r="M89" s="198" t="s">
        <v>5</v>
      </c>
      <c r="N89" s="199" t="s">
        <v>41</v>
      </c>
      <c r="O89" s="118"/>
      <c r="P89" s="200">
        <f t="shared" si="1"/>
        <v>0</v>
      </c>
      <c r="Q89" s="200">
        <v>1.7000000000000001E-4</v>
      </c>
      <c r="R89" s="200">
        <f t="shared" si="2"/>
        <v>0.11152000000000001</v>
      </c>
      <c r="S89" s="200">
        <v>0</v>
      </c>
      <c r="T89" s="201">
        <f t="shared" si="3"/>
        <v>0</v>
      </c>
      <c r="AR89" s="104" t="s">
        <v>206</v>
      </c>
      <c r="AT89" s="104" t="s">
        <v>251</v>
      </c>
      <c r="AU89" s="104" t="s">
        <v>70</v>
      </c>
      <c r="AY89" s="104" t="s">
        <v>163</v>
      </c>
      <c r="BE89" s="202">
        <f t="shared" si="4"/>
        <v>0</v>
      </c>
      <c r="BF89" s="202">
        <f t="shared" si="5"/>
        <v>0</v>
      </c>
      <c r="BG89" s="202">
        <f t="shared" si="6"/>
        <v>0</v>
      </c>
      <c r="BH89" s="202">
        <f t="shared" si="7"/>
        <v>0</v>
      </c>
      <c r="BI89" s="202">
        <f t="shared" si="8"/>
        <v>0</v>
      </c>
      <c r="BJ89" s="104" t="s">
        <v>75</v>
      </c>
      <c r="BK89" s="202">
        <f t="shared" si="9"/>
        <v>0</v>
      </c>
      <c r="BL89" s="104" t="s">
        <v>85</v>
      </c>
      <c r="BM89" s="104" t="s">
        <v>1870</v>
      </c>
    </row>
    <row r="90" spans="2:65" s="116" customFormat="1" ht="16.5" customHeight="1">
      <c r="B90" s="117"/>
      <c r="C90" s="191" t="s">
        <v>82</v>
      </c>
      <c r="D90" s="191" t="s">
        <v>251</v>
      </c>
      <c r="E90" s="192" t="s">
        <v>1871</v>
      </c>
      <c r="F90" s="203" t="s">
        <v>1872</v>
      </c>
      <c r="G90" s="194" t="s">
        <v>372</v>
      </c>
      <c r="H90" s="195">
        <v>124</v>
      </c>
      <c r="I90" s="8"/>
      <c r="J90" s="196">
        <f t="shared" si="0"/>
        <v>0</v>
      </c>
      <c r="K90" s="193" t="s">
        <v>2444</v>
      </c>
      <c r="L90" s="197"/>
      <c r="M90" s="198" t="s">
        <v>5</v>
      </c>
      <c r="N90" s="199" t="s">
        <v>41</v>
      </c>
      <c r="O90" s="118"/>
      <c r="P90" s="200">
        <f t="shared" si="1"/>
        <v>0</v>
      </c>
      <c r="Q90" s="200">
        <v>2.5000000000000001E-4</v>
      </c>
      <c r="R90" s="200">
        <f t="shared" si="2"/>
        <v>3.1E-2</v>
      </c>
      <c r="S90" s="200">
        <v>0</v>
      </c>
      <c r="T90" s="201">
        <f t="shared" si="3"/>
        <v>0</v>
      </c>
      <c r="AR90" s="104" t="s">
        <v>206</v>
      </c>
      <c r="AT90" s="104" t="s">
        <v>251</v>
      </c>
      <c r="AU90" s="104" t="s">
        <v>70</v>
      </c>
      <c r="AY90" s="104" t="s">
        <v>163</v>
      </c>
      <c r="BE90" s="202">
        <f t="shared" si="4"/>
        <v>0</v>
      </c>
      <c r="BF90" s="202">
        <f t="shared" si="5"/>
        <v>0</v>
      </c>
      <c r="BG90" s="202">
        <f t="shared" si="6"/>
        <v>0</v>
      </c>
      <c r="BH90" s="202">
        <f t="shared" si="7"/>
        <v>0</v>
      </c>
      <c r="BI90" s="202">
        <f t="shared" si="8"/>
        <v>0</v>
      </c>
      <c r="BJ90" s="104" t="s">
        <v>75</v>
      </c>
      <c r="BK90" s="202">
        <f t="shared" si="9"/>
        <v>0</v>
      </c>
      <c r="BL90" s="104" t="s">
        <v>85</v>
      </c>
      <c r="BM90" s="104" t="s">
        <v>1873</v>
      </c>
    </row>
    <row r="91" spans="2:65" s="116" customFormat="1" ht="16.5" customHeight="1">
      <c r="B91" s="117"/>
      <c r="C91" s="191" t="s">
        <v>85</v>
      </c>
      <c r="D91" s="191" t="s">
        <v>251</v>
      </c>
      <c r="E91" s="192" t="s">
        <v>1874</v>
      </c>
      <c r="F91" s="203" t="s">
        <v>1875</v>
      </c>
      <c r="G91" s="194" t="s">
        <v>372</v>
      </c>
      <c r="H91" s="195">
        <v>46.7</v>
      </c>
      <c r="I91" s="8"/>
      <c r="J91" s="196">
        <f t="shared" si="0"/>
        <v>0</v>
      </c>
      <c r="K91" s="193" t="s">
        <v>2444</v>
      </c>
      <c r="L91" s="197"/>
      <c r="M91" s="198" t="s">
        <v>5</v>
      </c>
      <c r="N91" s="199" t="s">
        <v>41</v>
      </c>
      <c r="O91" s="118"/>
      <c r="P91" s="200">
        <f t="shared" si="1"/>
        <v>0</v>
      </c>
      <c r="Q91" s="200">
        <v>3.4000000000000002E-4</v>
      </c>
      <c r="R91" s="200">
        <f t="shared" si="2"/>
        <v>1.5878000000000003E-2</v>
      </c>
      <c r="S91" s="200">
        <v>0</v>
      </c>
      <c r="T91" s="201">
        <f t="shared" si="3"/>
        <v>0</v>
      </c>
      <c r="AR91" s="104" t="s">
        <v>206</v>
      </c>
      <c r="AT91" s="104" t="s">
        <v>251</v>
      </c>
      <c r="AU91" s="104" t="s">
        <v>70</v>
      </c>
      <c r="AY91" s="104" t="s">
        <v>163</v>
      </c>
      <c r="BE91" s="202">
        <f t="shared" si="4"/>
        <v>0</v>
      </c>
      <c r="BF91" s="202">
        <f t="shared" si="5"/>
        <v>0</v>
      </c>
      <c r="BG91" s="202">
        <f t="shared" si="6"/>
        <v>0</v>
      </c>
      <c r="BH91" s="202">
        <f t="shared" si="7"/>
        <v>0</v>
      </c>
      <c r="BI91" s="202">
        <f t="shared" si="8"/>
        <v>0</v>
      </c>
      <c r="BJ91" s="104" t="s">
        <v>75</v>
      </c>
      <c r="BK91" s="202">
        <f t="shared" si="9"/>
        <v>0</v>
      </c>
      <c r="BL91" s="104" t="s">
        <v>85</v>
      </c>
      <c r="BM91" s="104" t="s">
        <v>1876</v>
      </c>
    </row>
    <row r="92" spans="2:65" s="116" customFormat="1" ht="16.5" customHeight="1">
      <c r="B92" s="117"/>
      <c r="C92" s="191" t="s">
        <v>88</v>
      </c>
      <c r="D92" s="191" t="s">
        <v>251</v>
      </c>
      <c r="E92" s="192" t="s">
        <v>1877</v>
      </c>
      <c r="F92" s="203" t="s">
        <v>1878</v>
      </c>
      <c r="G92" s="194" t="s">
        <v>372</v>
      </c>
      <c r="H92" s="195">
        <v>32.799999999999997</v>
      </c>
      <c r="I92" s="8"/>
      <c r="J92" s="196">
        <f t="shared" si="0"/>
        <v>0</v>
      </c>
      <c r="K92" s="193" t="s">
        <v>2444</v>
      </c>
      <c r="L92" s="197"/>
      <c r="M92" s="198" t="s">
        <v>5</v>
      </c>
      <c r="N92" s="199" t="s">
        <v>41</v>
      </c>
      <c r="O92" s="118"/>
      <c r="P92" s="200">
        <f t="shared" si="1"/>
        <v>0</v>
      </c>
      <c r="Q92" s="200">
        <v>5.2999999999999998E-4</v>
      </c>
      <c r="R92" s="200">
        <f t="shared" si="2"/>
        <v>1.7383999999999997E-2</v>
      </c>
      <c r="S92" s="200">
        <v>0</v>
      </c>
      <c r="T92" s="201">
        <f t="shared" si="3"/>
        <v>0</v>
      </c>
      <c r="AR92" s="104" t="s">
        <v>206</v>
      </c>
      <c r="AT92" s="104" t="s">
        <v>251</v>
      </c>
      <c r="AU92" s="104" t="s">
        <v>70</v>
      </c>
      <c r="AY92" s="104" t="s">
        <v>163</v>
      </c>
      <c r="BE92" s="202">
        <f t="shared" si="4"/>
        <v>0</v>
      </c>
      <c r="BF92" s="202">
        <f t="shared" si="5"/>
        <v>0</v>
      </c>
      <c r="BG92" s="202">
        <f t="shared" si="6"/>
        <v>0</v>
      </c>
      <c r="BH92" s="202">
        <f t="shared" si="7"/>
        <v>0</v>
      </c>
      <c r="BI92" s="202">
        <f t="shared" si="8"/>
        <v>0</v>
      </c>
      <c r="BJ92" s="104" t="s">
        <v>75</v>
      </c>
      <c r="BK92" s="202">
        <f t="shared" si="9"/>
        <v>0</v>
      </c>
      <c r="BL92" s="104" t="s">
        <v>85</v>
      </c>
      <c r="BM92" s="104" t="s">
        <v>1879</v>
      </c>
    </row>
    <row r="93" spans="2:65" s="116" customFormat="1" ht="16.5" customHeight="1">
      <c r="B93" s="117"/>
      <c r="C93" s="191" t="s">
        <v>107</v>
      </c>
      <c r="D93" s="191" t="s">
        <v>251</v>
      </c>
      <c r="E93" s="192" t="s">
        <v>1880</v>
      </c>
      <c r="F93" s="203" t="s">
        <v>1881</v>
      </c>
      <c r="G93" s="194" t="s">
        <v>372</v>
      </c>
      <c r="H93" s="195">
        <v>11.7</v>
      </c>
      <c r="I93" s="8"/>
      <c r="J93" s="196">
        <f t="shared" si="0"/>
        <v>0</v>
      </c>
      <c r="K93" s="193" t="s">
        <v>2443</v>
      </c>
      <c r="L93" s="197"/>
      <c r="M93" s="198" t="s">
        <v>5</v>
      </c>
      <c r="N93" s="199" t="s">
        <v>41</v>
      </c>
      <c r="O93" s="118"/>
      <c r="P93" s="200">
        <f t="shared" si="1"/>
        <v>0</v>
      </c>
      <c r="Q93" s="200">
        <v>0</v>
      </c>
      <c r="R93" s="200">
        <f t="shared" si="2"/>
        <v>0</v>
      </c>
      <c r="S93" s="200">
        <v>0</v>
      </c>
      <c r="T93" s="201">
        <f t="shared" si="3"/>
        <v>0</v>
      </c>
      <c r="AR93" s="104" t="s">
        <v>206</v>
      </c>
      <c r="AT93" s="104" t="s">
        <v>251</v>
      </c>
      <c r="AU93" s="104" t="s">
        <v>70</v>
      </c>
      <c r="AY93" s="104" t="s">
        <v>163</v>
      </c>
      <c r="BE93" s="202">
        <f t="shared" si="4"/>
        <v>0</v>
      </c>
      <c r="BF93" s="202">
        <f t="shared" si="5"/>
        <v>0</v>
      </c>
      <c r="BG93" s="202">
        <f t="shared" si="6"/>
        <v>0</v>
      </c>
      <c r="BH93" s="202">
        <f t="shared" si="7"/>
        <v>0</v>
      </c>
      <c r="BI93" s="202">
        <f t="shared" si="8"/>
        <v>0</v>
      </c>
      <c r="BJ93" s="104" t="s">
        <v>75</v>
      </c>
      <c r="BK93" s="202">
        <f t="shared" si="9"/>
        <v>0</v>
      </c>
      <c r="BL93" s="104" t="s">
        <v>85</v>
      </c>
      <c r="BM93" s="104" t="s">
        <v>1882</v>
      </c>
    </row>
    <row r="94" spans="2:65" s="116" customFormat="1" ht="16.5" customHeight="1">
      <c r="B94" s="117"/>
      <c r="C94" s="191" t="s">
        <v>202</v>
      </c>
      <c r="D94" s="191" t="s">
        <v>251</v>
      </c>
      <c r="E94" s="192" t="s">
        <v>1883</v>
      </c>
      <c r="F94" s="203" t="s">
        <v>1884</v>
      </c>
      <c r="G94" s="194" t="s">
        <v>372</v>
      </c>
      <c r="H94" s="195">
        <v>66.7</v>
      </c>
      <c r="I94" s="8"/>
      <c r="J94" s="196">
        <f t="shared" si="0"/>
        <v>0</v>
      </c>
      <c r="K94" s="193" t="s">
        <v>2443</v>
      </c>
      <c r="L94" s="197"/>
      <c r="M94" s="198" t="s">
        <v>5</v>
      </c>
      <c r="N94" s="199" t="s">
        <v>41</v>
      </c>
      <c r="O94" s="118"/>
      <c r="P94" s="200">
        <f t="shared" si="1"/>
        <v>0</v>
      </c>
      <c r="Q94" s="200">
        <v>0</v>
      </c>
      <c r="R94" s="200">
        <f t="shared" si="2"/>
        <v>0</v>
      </c>
      <c r="S94" s="200">
        <v>0</v>
      </c>
      <c r="T94" s="201">
        <f t="shared" si="3"/>
        <v>0</v>
      </c>
      <c r="AR94" s="104" t="s">
        <v>206</v>
      </c>
      <c r="AT94" s="104" t="s">
        <v>251</v>
      </c>
      <c r="AU94" s="104" t="s">
        <v>70</v>
      </c>
      <c r="AY94" s="104" t="s">
        <v>163</v>
      </c>
      <c r="BE94" s="202">
        <f t="shared" si="4"/>
        <v>0</v>
      </c>
      <c r="BF94" s="202">
        <f t="shared" si="5"/>
        <v>0</v>
      </c>
      <c r="BG94" s="202">
        <f t="shared" si="6"/>
        <v>0</v>
      </c>
      <c r="BH94" s="202">
        <f t="shared" si="7"/>
        <v>0</v>
      </c>
      <c r="BI94" s="202">
        <f t="shared" si="8"/>
        <v>0</v>
      </c>
      <c r="BJ94" s="104" t="s">
        <v>75</v>
      </c>
      <c r="BK94" s="202">
        <f t="shared" si="9"/>
        <v>0</v>
      </c>
      <c r="BL94" s="104" t="s">
        <v>85</v>
      </c>
      <c r="BM94" s="104" t="s">
        <v>1885</v>
      </c>
    </row>
    <row r="95" spans="2:65" s="116" customFormat="1" ht="16.5" customHeight="1">
      <c r="B95" s="117"/>
      <c r="C95" s="191" t="s">
        <v>206</v>
      </c>
      <c r="D95" s="191" t="s">
        <v>251</v>
      </c>
      <c r="E95" s="192" t="s">
        <v>1886</v>
      </c>
      <c r="F95" s="203" t="s">
        <v>1887</v>
      </c>
      <c r="G95" s="194" t="s">
        <v>372</v>
      </c>
      <c r="H95" s="195">
        <v>13.6</v>
      </c>
      <c r="I95" s="8"/>
      <c r="J95" s="196">
        <f t="shared" si="0"/>
        <v>0</v>
      </c>
      <c r="K95" s="193" t="s">
        <v>2443</v>
      </c>
      <c r="L95" s="197"/>
      <c r="M95" s="198" t="s">
        <v>5</v>
      </c>
      <c r="N95" s="199" t="s">
        <v>41</v>
      </c>
      <c r="O95" s="118"/>
      <c r="P95" s="200">
        <f t="shared" si="1"/>
        <v>0</v>
      </c>
      <c r="Q95" s="200">
        <v>0</v>
      </c>
      <c r="R95" s="200">
        <f t="shared" si="2"/>
        <v>0</v>
      </c>
      <c r="S95" s="200">
        <v>0</v>
      </c>
      <c r="T95" s="201">
        <f t="shared" si="3"/>
        <v>0</v>
      </c>
      <c r="AR95" s="104" t="s">
        <v>206</v>
      </c>
      <c r="AT95" s="104" t="s">
        <v>251</v>
      </c>
      <c r="AU95" s="104" t="s">
        <v>70</v>
      </c>
      <c r="AY95" s="104" t="s">
        <v>163</v>
      </c>
      <c r="BE95" s="202">
        <f t="shared" si="4"/>
        <v>0</v>
      </c>
      <c r="BF95" s="202">
        <f t="shared" si="5"/>
        <v>0</v>
      </c>
      <c r="BG95" s="202">
        <f t="shared" si="6"/>
        <v>0</v>
      </c>
      <c r="BH95" s="202">
        <f t="shared" si="7"/>
        <v>0</v>
      </c>
      <c r="BI95" s="202">
        <f t="shared" si="8"/>
        <v>0</v>
      </c>
      <c r="BJ95" s="104" t="s">
        <v>75</v>
      </c>
      <c r="BK95" s="202">
        <f t="shared" si="9"/>
        <v>0</v>
      </c>
      <c r="BL95" s="104" t="s">
        <v>85</v>
      </c>
      <c r="BM95" s="104" t="s">
        <v>1888</v>
      </c>
    </row>
    <row r="96" spans="2:65" s="116" customFormat="1" ht="16.5" customHeight="1">
      <c r="B96" s="117"/>
      <c r="C96" s="191" t="s">
        <v>211</v>
      </c>
      <c r="D96" s="191" t="s">
        <v>251</v>
      </c>
      <c r="E96" s="192" t="s">
        <v>1889</v>
      </c>
      <c r="F96" s="203" t="s">
        <v>1890</v>
      </c>
      <c r="G96" s="194" t="s">
        <v>372</v>
      </c>
      <c r="H96" s="195">
        <v>37.1</v>
      </c>
      <c r="I96" s="8"/>
      <c r="J96" s="196">
        <f t="shared" si="0"/>
        <v>0</v>
      </c>
      <c r="K96" s="193" t="s">
        <v>2443</v>
      </c>
      <c r="L96" s="197"/>
      <c r="M96" s="198" t="s">
        <v>5</v>
      </c>
      <c r="N96" s="199" t="s">
        <v>41</v>
      </c>
      <c r="O96" s="118"/>
      <c r="P96" s="200">
        <f t="shared" si="1"/>
        <v>0</v>
      </c>
      <c r="Q96" s="200">
        <v>0</v>
      </c>
      <c r="R96" s="200">
        <f t="shared" si="2"/>
        <v>0</v>
      </c>
      <c r="S96" s="200">
        <v>0</v>
      </c>
      <c r="T96" s="201">
        <f t="shared" si="3"/>
        <v>0</v>
      </c>
      <c r="AR96" s="104" t="s">
        <v>206</v>
      </c>
      <c r="AT96" s="104" t="s">
        <v>251</v>
      </c>
      <c r="AU96" s="104" t="s">
        <v>70</v>
      </c>
      <c r="AY96" s="104" t="s">
        <v>163</v>
      </c>
      <c r="BE96" s="202">
        <f t="shared" si="4"/>
        <v>0</v>
      </c>
      <c r="BF96" s="202">
        <f t="shared" si="5"/>
        <v>0</v>
      </c>
      <c r="BG96" s="202">
        <f t="shared" si="6"/>
        <v>0</v>
      </c>
      <c r="BH96" s="202">
        <f t="shared" si="7"/>
        <v>0</v>
      </c>
      <c r="BI96" s="202">
        <f t="shared" si="8"/>
        <v>0</v>
      </c>
      <c r="BJ96" s="104" t="s">
        <v>75</v>
      </c>
      <c r="BK96" s="202">
        <f t="shared" si="9"/>
        <v>0</v>
      </c>
      <c r="BL96" s="104" t="s">
        <v>85</v>
      </c>
      <c r="BM96" s="104" t="s">
        <v>1891</v>
      </c>
    </row>
    <row r="97" spans="2:65" s="116" customFormat="1" ht="16.5" customHeight="1">
      <c r="B97" s="117"/>
      <c r="C97" s="191" t="s">
        <v>215</v>
      </c>
      <c r="D97" s="191" t="s">
        <v>251</v>
      </c>
      <c r="E97" s="192" t="s">
        <v>1892</v>
      </c>
      <c r="F97" s="203" t="s">
        <v>1893</v>
      </c>
      <c r="G97" s="194" t="s">
        <v>372</v>
      </c>
      <c r="H97" s="195">
        <v>16.8</v>
      </c>
      <c r="I97" s="8"/>
      <c r="J97" s="196">
        <f t="shared" si="0"/>
        <v>0</v>
      </c>
      <c r="K97" s="193" t="s">
        <v>2443</v>
      </c>
      <c r="L97" s="197"/>
      <c r="M97" s="198" t="s">
        <v>5</v>
      </c>
      <c r="N97" s="199" t="s">
        <v>41</v>
      </c>
      <c r="O97" s="118"/>
      <c r="P97" s="200">
        <f t="shared" si="1"/>
        <v>0</v>
      </c>
      <c r="Q97" s="200">
        <v>0</v>
      </c>
      <c r="R97" s="200">
        <f t="shared" si="2"/>
        <v>0</v>
      </c>
      <c r="S97" s="200">
        <v>0</v>
      </c>
      <c r="T97" s="201">
        <f t="shared" si="3"/>
        <v>0</v>
      </c>
      <c r="AR97" s="104" t="s">
        <v>206</v>
      </c>
      <c r="AT97" s="104" t="s">
        <v>251</v>
      </c>
      <c r="AU97" s="104" t="s">
        <v>70</v>
      </c>
      <c r="AY97" s="104" t="s">
        <v>163</v>
      </c>
      <c r="BE97" s="202">
        <f t="shared" si="4"/>
        <v>0</v>
      </c>
      <c r="BF97" s="202">
        <f t="shared" si="5"/>
        <v>0</v>
      </c>
      <c r="BG97" s="202">
        <f t="shared" si="6"/>
        <v>0</v>
      </c>
      <c r="BH97" s="202">
        <f t="shared" si="7"/>
        <v>0</v>
      </c>
      <c r="BI97" s="202">
        <f t="shared" si="8"/>
        <v>0</v>
      </c>
      <c r="BJ97" s="104" t="s">
        <v>75</v>
      </c>
      <c r="BK97" s="202">
        <f t="shared" si="9"/>
        <v>0</v>
      </c>
      <c r="BL97" s="104" t="s">
        <v>85</v>
      </c>
      <c r="BM97" s="104" t="s">
        <v>1894</v>
      </c>
    </row>
    <row r="98" spans="2:65" s="116" customFormat="1" ht="16.5" customHeight="1">
      <c r="B98" s="117"/>
      <c r="C98" s="191" t="s">
        <v>220</v>
      </c>
      <c r="D98" s="191" t="s">
        <v>251</v>
      </c>
      <c r="E98" s="192" t="s">
        <v>1895</v>
      </c>
      <c r="F98" s="203" t="s">
        <v>1896</v>
      </c>
      <c r="G98" s="194" t="s">
        <v>1897</v>
      </c>
      <c r="H98" s="195">
        <v>3</v>
      </c>
      <c r="I98" s="8"/>
      <c r="J98" s="196">
        <f t="shared" si="0"/>
        <v>0</v>
      </c>
      <c r="K98" s="193" t="s">
        <v>2443</v>
      </c>
      <c r="L98" s="197"/>
      <c r="M98" s="198" t="s">
        <v>5</v>
      </c>
      <c r="N98" s="199" t="s">
        <v>41</v>
      </c>
      <c r="O98" s="118"/>
      <c r="P98" s="200">
        <f t="shared" si="1"/>
        <v>0</v>
      </c>
      <c r="Q98" s="200">
        <v>0</v>
      </c>
      <c r="R98" s="200">
        <f t="shared" si="2"/>
        <v>0</v>
      </c>
      <c r="S98" s="200">
        <v>0</v>
      </c>
      <c r="T98" s="201">
        <f t="shared" si="3"/>
        <v>0</v>
      </c>
      <c r="AR98" s="104" t="s">
        <v>329</v>
      </c>
      <c r="AT98" s="104" t="s">
        <v>251</v>
      </c>
      <c r="AU98" s="104" t="s">
        <v>70</v>
      </c>
      <c r="AY98" s="104" t="s">
        <v>163</v>
      </c>
      <c r="BE98" s="202">
        <f t="shared" si="4"/>
        <v>0</v>
      </c>
      <c r="BF98" s="202">
        <f t="shared" si="5"/>
        <v>0</v>
      </c>
      <c r="BG98" s="202">
        <f t="shared" si="6"/>
        <v>0</v>
      </c>
      <c r="BH98" s="202">
        <f t="shared" si="7"/>
        <v>0</v>
      </c>
      <c r="BI98" s="202">
        <f t="shared" si="8"/>
        <v>0</v>
      </c>
      <c r="BJ98" s="104" t="s">
        <v>75</v>
      </c>
      <c r="BK98" s="202">
        <f t="shared" si="9"/>
        <v>0</v>
      </c>
      <c r="BL98" s="104" t="s">
        <v>244</v>
      </c>
      <c r="BM98" s="104" t="s">
        <v>1898</v>
      </c>
    </row>
    <row r="99" spans="2:65" s="116" customFormat="1" ht="16.5" customHeight="1">
      <c r="B99" s="117"/>
      <c r="C99" s="191" t="s">
        <v>224</v>
      </c>
      <c r="D99" s="191" t="s">
        <v>251</v>
      </c>
      <c r="E99" s="192" t="s">
        <v>1899</v>
      </c>
      <c r="F99" s="203" t="s">
        <v>1900</v>
      </c>
      <c r="G99" s="194" t="s">
        <v>288</v>
      </c>
      <c r="H99" s="195">
        <v>3</v>
      </c>
      <c r="I99" s="8"/>
      <c r="J99" s="196">
        <f t="shared" si="0"/>
        <v>0</v>
      </c>
      <c r="K99" s="193" t="s">
        <v>2444</v>
      </c>
      <c r="L99" s="197"/>
      <c r="M99" s="198" t="s">
        <v>5</v>
      </c>
      <c r="N99" s="199" t="s">
        <v>41</v>
      </c>
      <c r="O99" s="118"/>
      <c r="P99" s="200">
        <f t="shared" si="1"/>
        <v>0</v>
      </c>
      <c r="Q99" s="200">
        <v>2.3000000000000001E-4</v>
      </c>
      <c r="R99" s="200">
        <f t="shared" si="2"/>
        <v>6.9000000000000008E-4</v>
      </c>
      <c r="S99" s="200">
        <v>0</v>
      </c>
      <c r="T99" s="201">
        <f t="shared" si="3"/>
        <v>0</v>
      </c>
      <c r="AR99" s="104" t="s">
        <v>329</v>
      </c>
      <c r="AT99" s="104" t="s">
        <v>251</v>
      </c>
      <c r="AU99" s="104" t="s">
        <v>70</v>
      </c>
      <c r="AY99" s="104" t="s">
        <v>163</v>
      </c>
      <c r="BE99" s="202">
        <f t="shared" si="4"/>
        <v>0</v>
      </c>
      <c r="BF99" s="202">
        <f t="shared" si="5"/>
        <v>0</v>
      </c>
      <c r="BG99" s="202">
        <f t="shared" si="6"/>
        <v>0</v>
      </c>
      <c r="BH99" s="202">
        <f t="shared" si="7"/>
        <v>0</v>
      </c>
      <c r="BI99" s="202">
        <f t="shared" si="8"/>
        <v>0</v>
      </c>
      <c r="BJ99" s="104" t="s">
        <v>75</v>
      </c>
      <c r="BK99" s="202">
        <f t="shared" si="9"/>
        <v>0</v>
      </c>
      <c r="BL99" s="104" t="s">
        <v>244</v>
      </c>
      <c r="BM99" s="104" t="s">
        <v>1901</v>
      </c>
    </row>
    <row r="100" spans="2:65" s="116" customFormat="1" ht="16.5" customHeight="1">
      <c r="B100" s="117"/>
      <c r="C100" s="191" t="s">
        <v>230</v>
      </c>
      <c r="D100" s="191" t="s">
        <v>251</v>
      </c>
      <c r="E100" s="192" t="s">
        <v>1902</v>
      </c>
      <c r="F100" s="203" t="s">
        <v>1903</v>
      </c>
      <c r="G100" s="194" t="s">
        <v>372</v>
      </c>
      <c r="H100" s="195">
        <v>400</v>
      </c>
      <c r="I100" s="8"/>
      <c r="J100" s="196">
        <f t="shared" si="0"/>
        <v>0</v>
      </c>
      <c r="K100" s="193" t="s">
        <v>2444</v>
      </c>
      <c r="L100" s="197"/>
      <c r="M100" s="198" t="s">
        <v>5</v>
      </c>
      <c r="N100" s="199" t="s">
        <v>41</v>
      </c>
      <c r="O100" s="118"/>
      <c r="P100" s="200">
        <f t="shared" si="1"/>
        <v>0</v>
      </c>
      <c r="Q100" s="200">
        <v>8.0000000000000007E-5</v>
      </c>
      <c r="R100" s="200">
        <f t="shared" si="2"/>
        <v>3.2000000000000001E-2</v>
      </c>
      <c r="S100" s="200">
        <v>0</v>
      </c>
      <c r="T100" s="201">
        <f t="shared" si="3"/>
        <v>0</v>
      </c>
      <c r="AR100" s="104" t="s">
        <v>329</v>
      </c>
      <c r="AT100" s="104" t="s">
        <v>251</v>
      </c>
      <c r="AU100" s="104" t="s">
        <v>70</v>
      </c>
      <c r="AY100" s="104" t="s">
        <v>163</v>
      </c>
      <c r="BE100" s="202">
        <f t="shared" si="4"/>
        <v>0</v>
      </c>
      <c r="BF100" s="202">
        <f t="shared" si="5"/>
        <v>0</v>
      </c>
      <c r="BG100" s="202">
        <f t="shared" si="6"/>
        <v>0</v>
      </c>
      <c r="BH100" s="202">
        <f t="shared" si="7"/>
        <v>0</v>
      </c>
      <c r="BI100" s="202">
        <f t="shared" si="8"/>
        <v>0</v>
      </c>
      <c r="BJ100" s="104" t="s">
        <v>75</v>
      </c>
      <c r="BK100" s="202">
        <f t="shared" si="9"/>
        <v>0</v>
      </c>
      <c r="BL100" s="104" t="s">
        <v>244</v>
      </c>
      <c r="BM100" s="104" t="s">
        <v>1904</v>
      </c>
    </row>
    <row r="101" spans="2:65" s="116" customFormat="1" ht="16.5" customHeight="1">
      <c r="B101" s="117"/>
      <c r="C101" s="191" t="s">
        <v>235</v>
      </c>
      <c r="D101" s="191" t="s">
        <v>251</v>
      </c>
      <c r="E101" s="192" t="s">
        <v>1905</v>
      </c>
      <c r="F101" s="203" t="s">
        <v>1906</v>
      </c>
      <c r="G101" s="194" t="s">
        <v>372</v>
      </c>
      <c r="H101" s="195">
        <v>200</v>
      </c>
      <c r="I101" s="8"/>
      <c r="J101" s="196">
        <f t="shared" si="0"/>
        <v>0</v>
      </c>
      <c r="K101" s="193" t="s">
        <v>2444</v>
      </c>
      <c r="L101" s="197"/>
      <c r="M101" s="198" t="s">
        <v>5</v>
      </c>
      <c r="N101" s="199" t="s">
        <v>41</v>
      </c>
      <c r="O101" s="118"/>
      <c r="P101" s="200">
        <f t="shared" si="1"/>
        <v>0</v>
      </c>
      <c r="Q101" s="200">
        <v>1.2E-4</v>
      </c>
      <c r="R101" s="200">
        <f t="shared" si="2"/>
        <v>2.4E-2</v>
      </c>
      <c r="S101" s="200">
        <v>0</v>
      </c>
      <c r="T101" s="201">
        <f t="shared" si="3"/>
        <v>0</v>
      </c>
      <c r="AR101" s="104" t="s">
        <v>329</v>
      </c>
      <c r="AT101" s="104" t="s">
        <v>251</v>
      </c>
      <c r="AU101" s="104" t="s">
        <v>70</v>
      </c>
      <c r="AY101" s="104" t="s">
        <v>163</v>
      </c>
      <c r="BE101" s="202">
        <f t="shared" si="4"/>
        <v>0</v>
      </c>
      <c r="BF101" s="202">
        <f t="shared" si="5"/>
        <v>0</v>
      </c>
      <c r="BG101" s="202">
        <f t="shared" si="6"/>
        <v>0</v>
      </c>
      <c r="BH101" s="202">
        <f t="shared" si="7"/>
        <v>0</v>
      </c>
      <c r="BI101" s="202">
        <f t="shared" si="8"/>
        <v>0</v>
      </c>
      <c r="BJ101" s="104" t="s">
        <v>75</v>
      </c>
      <c r="BK101" s="202">
        <f t="shared" si="9"/>
        <v>0</v>
      </c>
      <c r="BL101" s="104" t="s">
        <v>244</v>
      </c>
      <c r="BM101" s="104" t="s">
        <v>1907</v>
      </c>
    </row>
    <row r="102" spans="2:65" s="116" customFormat="1" ht="16.5" customHeight="1">
      <c r="B102" s="117"/>
      <c r="C102" s="191" t="s">
        <v>11</v>
      </c>
      <c r="D102" s="191" t="s">
        <v>251</v>
      </c>
      <c r="E102" s="192" t="s">
        <v>1908</v>
      </c>
      <c r="F102" s="203" t="s">
        <v>1909</v>
      </c>
      <c r="G102" s="194" t="s">
        <v>372</v>
      </c>
      <c r="H102" s="195">
        <v>50</v>
      </c>
      <c r="I102" s="8"/>
      <c r="J102" s="196">
        <f t="shared" si="0"/>
        <v>0</v>
      </c>
      <c r="K102" s="193" t="s">
        <v>2444</v>
      </c>
      <c r="L102" s="197"/>
      <c r="M102" s="198" t="s">
        <v>5</v>
      </c>
      <c r="N102" s="199" t="s">
        <v>41</v>
      </c>
      <c r="O102" s="118"/>
      <c r="P102" s="200">
        <f t="shared" si="1"/>
        <v>0</v>
      </c>
      <c r="Q102" s="200">
        <v>2.9999999999999997E-4</v>
      </c>
      <c r="R102" s="200">
        <f t="shared" si="2"/>
        <v>1.4999999999999999E-2</v>
      </c>
      <c r="S102" s="200">
        <v>0</v>
      </c>
      <c r="T102" s="201">
        <f t="shared" si="3"/>
        <v>0</v>
      </c>
      <c r="AR102" s="104" t="s">
        <v>329</v>
      </c>
      <c r="AT102" s="104" t="s">
        <v>251</v>
      </c>
      <c r="AU102" s="104" t="s">
        <v>70</v>
      </c>
      <c r="AY102" s="104" t="s">
        <v>163</v>
      </c>
      <c r="BE102" s="202">
        <f t="shared" si="4"/>
        <v>0</v>
      </c>
      <c r="BF102" s="202">
        <f t="shared" si="5"/>
        <v>0</v>
      </c>
      <c r="BG102" s="202">
        <f t="shared" si="6"/>
        <v>0</v>
      </c>
      <c r="BH102" s="202">
        <f t="shared" si="7"/>
        <v>0</v>
      </c>
      <c r="BI102" s="202">
        <f t="shared" si="8"/>
        <v>0</v>
      </c>
      <c r="BJ102" s="104" t="s">
        <v>75</v>
      </c>
      <c r="BK102" s="202">
        <f t="shared" si="9"/>
        <v>0</v>
      </c>
      <c r="BL102" s="104" t="s">
        <v>244</v>
      </c>
      <c r="BM102" s="104" t="s">
        <v>1910</v>
      </c>
    </row>
    <row r="103" spans="2:65" s="116" customFormat="1" ht="25.5" customHeight="1">
      <c r="B103" s="117"/>
      <c r="C103" s="191" t="s">
        <v>244</v>
      </c>
      <c r="D103" s="191" t="s">
        <v>251</v>
      </c>
      <c r="E103" s="192" t="s">
        <v>1911</v>
      </c>
      <c r="F103" s="203" t="s">
        <v>1912</v>
      </c>
      <c r="G103" s="194" t="s">
        <v>288</v>
      </c>
      <c r="H103" s="195">
        <v>100</v>
      </c>
      <c r="I103" s="8"/>
      <c r="J103" s="196">
        <f t="shared" si="0"/>
        <v>0</v>
      </c>
      <c r="K103" s="193" t="s">
        <v>2444</v>
      </c>
      <c r="L103" s="197"/>
      <c r="M103" s="198" t="s">
        <v>5</v>
      </c>
      <c r="N103" s="199" t="s">
        <v>41</v>
      </c>
      <c r="O103" s="118"/>
      <c r="P103" s="200">
        <f t="shared" si="1"/>
        <v>0</v>
      </c>
      <c r="Q103" s="200">
        <v>0</v>
      </c>
      <c r="R103" s="200">
        <f t="shared" si="2"/>
        <v>0</v>
      </c>
      <c r="S103" s="200">
        <v>0</v>
      </c>
      <c r="T103" s="201">
        <f t="shared" si="3"/>
        <v>0</v>
      </c>
      <c r="AR103" s="104" t="s">
        <v>329</v>
      </c>
      <c r="AT103" s="104" t="s">
        <v>251</v>
      </c>
      <c r="AU103" s="104" t="s">
        <v>70</v>
      </c>
      <c r="AY103" s="104" t="s">
        <v>163</v>
      </c>
      <c r="BE103" s="202">
        <f t="shared" si="4"/>
        <v>0</v>
      </c>
      <c r="BF103" s="202">
        <f t="shared" si="5"/>
        <v>0</v>
      </c>
      <c r="BG103" s="202">
        <f t="shared" si="6"/>
        <v>0</v>
      </c>
      <c r="BH103" s="202">
        <f t="shared" si="7"/>
        <v>0</v>
      </c>
      <c r="BI103" s="202">
        <f t="shared" si="8"/>
        <v>0</v>
      </c>
      <c r="BJ103" s="104" t="s">
        <v>75</v>
      </c>
      <c r="BK103" s="202">
        <f t="shared" si="9"/>
        <v>0</v>
      </c>
      <c r="BL103" s="104" t="s">
        <v>244</v>
      </c>
      <c r="BM103" s="104" t="s">
        <v>1913</v>
      </c>
    </row>
    <row r="104" spans="2:65" s="116" customFormat="1" ht="16.5" customHeight="1">
      <c r="B104" s="117"/>
      <c r="C104" s="191" t="s">
        <v>250</v>
      </c>
      <c r="D104" s="191" t="s">
        <v>251</v>
      </c>
      <c r="E104" s="192" t="s">
        <v>1914</v>
      </c>
      <c r="F104" s="203" t="s">
        <v>1915</v>
      </c>
      <c r="G104" s="194" t="s">
        <v>288</v>
      </c>
      <c r="H104" s="195">
        <v>30</v>
      </c>
      <c r="I104" s="8"/>
      <c r="J104" s="196">
        <f t="shared" si="0"/>
        <v>0</v>
      </c>
      <c r="K104" s="193" t="s">
        <v>2444</v>
      </c>
      <c r="L104" s="197"/>
      <c r="M104" s="198" t="s">
        <v>5</v>
      </c>
      <c r="N104" s="199" t="s">
        <v>41</v>
      </c>
      <c r="O104" s="118"/>
      <c r="P104" s="200">
        <f t="shared" si="1"/>
        <v>0</v>
      </c>
      <c r="Q104" s="200">
        <v>5.0000000000000002E-5</v>
      </c>
      <c r="R104" s="200">
        <f t="shared" si="2"/>
        <v>1.5E-3</v>
      </c>
      <c r="S104" s="200">
        <v>0</v>
      </c>
      <c r="T104" s="201">
        <f t="shared" si="3"/>
        <v>0</v>
      </c>
      <c r="AR104" s="104" t="s">
        <v>329</v>
      </c>
      <c r="AT104" s="104" t="s">
        <v>251</v>
      </c>
      <c r="AU104" s="104" t="s">
        <v>70</v>
      </c>
      <c r="AY104" s="104" t="s">
        <v>163</v>
      </c>
      <c r="BE104" s="202">
        <f t="shared" si="4"/>
        <v>0</v>
      </c>
      <c r="BF104" s="202">
        <f t="shared" si="5"/>
        <v>0</v>
      </c>
      <c r="BG104" s="202">
        <f t="shared" si="6"/>
        <v>0</v>
      </c>
      <c r="BH104" s="202">
        <f t="shared" si="7"/>
        <v>0</v>
      </c>
      <c r="BI104" s="202">
        <f t="shared" si="8"/>
        <v>0</v>
      </c>
      <c r="BJ104" s="104" t="s">
        <v>75</v>
      </c>
      <c r="BK104" s="202">
        <f t="shared" si="9"/>
        <v>0</v>
      </c>
      <c r="BL104" s="104" t="s">
        <v>244</v>
      </c>
      <c r="BM104" s="104" t="s">
        <v>1916</v>
      </c>
    </row>
    <row r="105" spans="2:65" s="116" customFormat="1" ht="16.5" customHeight="1">
      <c r="B105" s="117"/>
      <c r="C105" s="191" t="s">
        <v>257</v>
      </c>
      <c r="D105" s="191" t="s">
        <v>251</v>
      </c>
      <c r="E105" s="192" t="s">
        <v>1917</v>
      </c>
      <c r="F105" s="203" t="s">
        <v>1918</v>
      </c>
      <c r="G105" s="194" t="s">
        <v>372</v>
      </c>
      <c r="H105" s="195">
        <v>10</v>
      </c>
      <c r="I105" s="8"/>
      <c r="J105" s="196">
        <f t="shared" si="0"/>
        <v>0</v>
      </c>
      <c r="K105" s="193" t="s">
        <v>2443</v>
      </c>
      <c r="L105" s="197"/>
      <c r="M105" s="198" t="s">
        <v>5</v>
      </c>
      <c r="N105" s="199" t="s">
        <v>41</v>
      </c>
      <c r="O105" s="118"/>
      <c r="P105" s="200">
        <f t="shared" si="1"/>
        <v>0</v>
      </c>
      <c r="Q105" s="200">
        <v>0</v>
      </c>
      <c r="R105" s="200">
        <f t="shared" si="2"/>
        <v>0</v>
      </c>
      <c r="S105" s="200">
        <v>0</v>
      </c>
      <c r="T105" s="201">
        <f t="shared" si="3"/>
        <v>0</v>
      </c>
      <c r="AR105" s="104" t="s">
        <v>206</v>
      </c>
      <c r="AT105" s="104" t="s">
        <v>251</v>
      </c>
      <c r="AU105" s="104" t="s">
        <v>70</v>
      </c>
      <c r="AY105" s="104" t="s">
        <v>163</v>
      </c>
      <c r="BE105" s="202">
        <f t="shared" si="4"/>
        <v>0</v>
      </c>
      <c r="BF105" s="202">
        <f t="shared" si="5"/>
        <v>0</v>
      </c>
      <c r="BG105" s="202">
        <f t="shared" si="6"/>
        <v>0</v>
      </c>
      <c r="BH105" s="202">
        <f t="shared" si="7"/>
        <v>0</v>
      </c>
      <c r="BI105" s="202">
        <f t="shared" si="8"/>
        <v>0</v>
      </c>
      <c r="BJ105" s="104" t="s">
        <v>75</v>
      </c>
      <c r="BK105" s="202">
        <f t="shared" si="9"/>
        <v>0</v>
      </c>
      <c r="BL105" s="104" t="s">
        <v>85</v>
      </c>
      <c r="BM105" s="104" t="s">
        <v>1919</v>
      </c>
    </row>
    <row r="106" spans="2:65" s="116" customFormat="1" ht="16.5" customHeight="1">
      <c r="B106" s="117"/>
      <c r="C106" s="191" t="s">
        <v>263</v>
      </c>
      <c r="D106" s="191" t="s">
        <v>251</v>
      </c>
      <c r="E106" s="192" t="s">
        <v>1920</v>
      </c>
      <c r="F106" s="203" t="s">
        <v>1921</v>
      </c>
      <c r="G106" s="194" t="s">
        <v>1740</v>
      </c>
      <c r="H106" s="195">
        <v>1</v>
      </c>
      <c r="I106" s="8"/>
      <c r="J106" s="196">
        <f t="shared" si="0"/>
        <v>0</v>
      </c>
      <c r="K106" s="193" t="s">
        <v>2443</v>
      </c>
      <c r="L106" s="197"/>
      <c r="M106" s="198" t="s">
        <v>5</v>
      </c>
      <c r="N106" s="199" t="s">
        <v>41</v>
      </c>
      <c r="O106" s="118"/>
      <c r="P106" s="200">
        <f t="shared" si="1"/>
        <v>0</v>
      </c>
      <c r="Q106" s="200">
        <v>0</v>
      </c>
      <c r="R106" s="200">
        <f t="shared" si="2"/>
        <v>0</v>
      </c>
      <c r="S106" s="200">
        <v>0</v>
      </c>
      <c r="T106" s="201">
        <f t="shared" si="3"/>
        <v>0</v>
      </c>
      <c r="AR106" s="104" t="s">
        <v>206</v>
      </c>
      <c r="AT106" s="104" t="s">
        <v>251</v>
      </c>
      <c r="AU106" s="104" t="s">
        <v>70</v>
      </c>
      <c r="AY106" s="104" t="s">
        <v>163</v>
      </c>
      <c r="BE106" s="202">
        <f t="shared" si="4"/>
        <v>0</v>
      </c>
      <c r="BF106" s="202">
        <f t="shared" si="5"/>
        <v>0</v>
      </c>
      <c r="BG106" s="202">
        <f t="shared" si="6"/>
        <v>0</v>
      </c>
      <c r="BH106" s="202">
        <f t="shared" si="7"/>
        <v>0</v>
      </c>
      <c r="BI106" s="202">
        <f t="shared" si="8"/>
        <v>0</v>
      </c>
      <c r="BJ106" s="104" t="s">
        <v>75</v>
      </c>
      <c r="BK106" s="202">
        <f t="shared" si="9"/>
        <v>0</v>
      </c>
      <c r="BL106" s="104" t="s">
        <v>85</v>
      </c>
      <c r="BM106" s="104" t="s">
        <v>1922</v>
      </c>
    </row>
    <row r="107" spans="2:65" s="116" customFormat="1" ht="16.5" customHeight="1">
      <c r="B107" s="117"/>
      <c r="C107" s="191" t="s">
        <v>267</v>
      </c>
      <c r="D107" s="191" t="s">
        <v>251</v>
      </c>
      <c r="E107" s="192" t="s">
        <v>1923</v>
      </c>
      <c r="F107" s="203" t="s">
        <v>1924</v>
      </c>
      <c r="G107" s="194" t="s">
        <v>1740</v>
      </c>
      <c r="H107" s="195">
        <v>8</v>
      </c>
      <c r="I107" s="8"/>
      <c r="J107" s="196">
        <f t="shared" si="0"/>
        <v>0</v>
      </c>
      <c r="K107" s="193" t="s">
        <v>2443</v>
      </c>
      <c r="L107" s="197"/>
      <c r="M107" s="198" t="s">
        <v>5</v>
      </c>
      <c r="N107" s="199" t="s">
        <v>41</v>
      </c>
      <c r="O107" s="118"/>
      <c r="P107" s="200">
        <f t="shared" si="1"/>
        <v>0</v>
      </c>
      <c r="Q107" s="200">
        <v>0</v>
      </c>
      <c r="R107" s="200">
        <f t="shared" si="2"/>
        <v>0</v>
      </c>
      <c r="S107" s="200">
        <v>0</v>
      </c>
      <c r="T107" s="201">
        <f t="shared" si="3"/>
        <v>0</v>
      </c>
      <c r="AR107" s="104" t="s">
        <v>206</v>
      </c>
      <c r="AT107" s="104" t="s">
        <v>251</v>
      </c>
      <c r="AU107" s="104" t="s">
        <v>70</v>
      </c>
      <c r="AY107" s="104" t="s">
        <v>163</v>
      </c>
      <c r="BE107" s="202">
        <f t="shared" si="4"/>
        <v>0</v>
      </c>
      <c r="BF107" s="202">
        <f t="shared" si="5"/>
        <v>0</v>
      </c>
      <c r="BG107" s="202">
        <f t="shared" si="6"/>
        <v>0</v>
      </c>
      <c r="BH107" s="202">
        <f t="shared" si="7"/>
        <v>0</v>
      </c>
      <c r="BI107" s="202">
        <f t="shared" si="8"/>
        <v>0</v>
      </c>
      <c r="BJ107" s="104" t="s">
        <v>75</v>
      </c>
      <c r="BK107" s="202">
        <f t="shared" si="9"/>
        <v>0</v>
      </c>
      <c r="BL107" s="104" t="s">
        <v>85</v>
      </c>
      <c r="BM107" s="104" t="s">
        <v>1925</v>
      </c>
    </row>
    <row r="108" spans="2:65" s="116" customFormat="1" ht="16.5" customHeight="1">
      <c r="B108" s="117"/>
      <c r="C108" s="191" t="s">
        <v>10</v>
      </c>
      <c r="D108" s="191" t="s">
        <v>251</v>
      </c>
      <c r="E108" s="192" t="s">
        <v>1926</v>
      </c>
      <c r="F108" s="203" t="s">
        <v>1927</v>
      </c>
      <c r="G108" s="194" t="s">
        <v>1897</v>
      </c>
      <c r="H108" s="195">
        <v>45</v>
      </c>
      <c r="I108" s="8"/>
      <c r="J108" s="196">
        <f t="shared" si="0"/>
        <v>0</v>
      </c>
      <c r="K108" s="193" t="s">
        <v>2443</v>
      </c>
      <c r="L108" s="197"/>
      <c r="M108" s="198" t="s">
        <v>5</v>
      </c>
      <c r="N108" s="199" t="s">
        <v>41</v>
      </c>
      <c r="O108" s="118"/>
      <c r="P108" s="200">
        <f t="shared" si="1"/>
        <v>0</v>
      </c>
      <c r="Q108" s="200">
        <v>0</v>
      </c>
      <c r="R108" s="200">
        <f t="shared" si="2"/>
        <v>0</v>
      </c>
      <c r="S108" s="200">
        <v>0</v>
      </c>
      <c r="T108" s="201">
        <f t="shared" si="3"/>
        <v>0</v>
      </c>
      <c r="AR108" s="104" t="s">
        <v>206</v>
      </c>
      <c r="AT108" s="104" t="s">
        <v>251</v>
      </c>
      <c r="AU108" s="104" t="s">
        <v>70</v>
      </c>
      <c r="AY108" s="104" t="s">
        <v>163</v>
      </c>
      <c r="BE108" s="202">
        <f t="shared" si="4"/>
        <v>0</v>
      </c>
      <c r="BF108" s="202">
        <f t="shared" si="5"/>
        <v>0</v>
      </c>
      <c r="BG108" s="202">
        <f t="shared" si="6"/>
        <v>0</v>
      </c>
      <c r="BH108" s="202">
        <f t="shared" si="7"/>
        <v>0</v>
      </c>
      <c r="BI108" s="202">
        <f t="shared" si="8"/>
        <v>0</v>
      </c>
      <c r="BJ108" s="104" t="s">
        <v>75</v>
      </c>
      <c r="BK108" s="202">
        <f t="shared" si="9"/>
        <v>0</v>
      </c>
      <c r="BL108" s="104" t="s">
        <v>85</v>
      </c>
      <c r="BM108" s="104" t="s">
        <v>1928</v>
      </c>
    </row>
    <row r="109" spans="2:65" s="116" customFormat="1" ht="16.5" customHeight="1">
      <c r="B109" s="117"/>
      <c r="C109" s="191" t="s">
        <v>276</v>
      </c>
      <c r="D109" s="191" t="s">
        <v>251</v>
      </c>
      <c r="E109" s="192" t="s">
        <v>1929</v>
      </c>
      <c r="F109" s="203" t="s">
        <v>1930</v>
      </c>
      <c r="G109" s="194" t="s">
        <v>288</v>
      </c>
      <c r="H109" s="195">
        <v>9</v>
      </c>
      <c r="I109" s="8"/>
      <c r="J109" s="196">
        <f t="shared" si="0"/>
        <v>0</v>
      </c>
      <c r="K109" s="193" t="s">
        <v>2444</v>
      </c>
      <c r="L109" s="197"/>
      <c r="M109" s="198" t="s">
        <v>5</v>
      </c>
      <c r="N109" s="199" t="s">
        <v>41</v>
      </c>
      <c r="O109" s="118"/>
      <c r="P109" s="200">
        <f t="shared" si="1"/>
        <v>0</v>
      </c>
      <c r="Q109" s="200">
        <v>6.0000000000000002E-5</v>
      </c>
      <c r="R109" s="200">
        <f t="shared" si="2"/>
        <v>5.4000000000000001E-4</v>
      </c>
      <c r="S109" s="200">
        <v>0</v>
      </c>
      <c r="T109" s="201">
        <f t="shared" si="3"/>
        <v>0</v>
      </c>
      <c r="AR109" s="104" t="s">
        <v>206</v>
      </c>
      <c r="AT109" s="104" t="s">
        <v>251</v>
      </c>
      <c r="AU109" s="104" t="s">
        <v>70</v>
      </c>
      <c r="AY109" s="104" t="s">
        <v>163</v>
      </c>
      <c r="BE109" s="202">
        <f t="shared" si="4"/>
        <v>0</v>
      </c>
      <c r="BF109" s="202">
        <f t="shared" si="5"/>
        <v>0</v>
      </c>
      <c r="BG109" s="202">
        <f t="shared" si="6"/>
        <v>0</v>
      </c>
      <c r="BH109" s="202">
        <f t="shared" si="7"/>
        <v>0</v>
      </c>
      <c r="BI109" s="202">
        <f t="shared" si="8"/>
        <v>0</v>
      </c>
      <c r="BJ109" s="104" t="s">
        <v>75</v>
      </c>
      <c r="BK109" s="202">
        <f t="shared" si="9"/>
        <v>0</v>
      </c>
      <c r="BL109" s="104" t="s">
        <v>85</v>
      </c>
      <c r="BM109" s="104" t="s">
        <v>1931</v>
      </c>
    </row>
    <row r="110" spans="2:65" s="116" customFormat="1" ht="16.5" customHeight="1">
      <c r="B110" s="117"/>
      <c r="C110" s="191" t="s">
        <v>285</v>
      </c>
      <c r="D110" s="191" t="s">
        <v>251</v>
      </c>
      <c r="E110" s="192" t="s">
        <v>1932</v>
      </c>
      <c r="F110" s="203" t="s">
        <v>1933</v>
      </c>
      <c r="G110" s="194" t="s">
        <v>1897</v>
      </c>
      <c r="H110" s="195">
        <v>4</v>
      </c>
      <c r="I110" s="8"/>
      <c r="J110" s="196">
        <f t="shared" si="0"/>
        <v>0</v>
      </c>
      <c r="K110" s="193" t="s">
        <v>2443</v>
      </c>
      <c r="L110" s="197"/>
      <c r="M110" s="198" t="s">
        <v>5</v>
      </c>
      <c r="N110" s="199" t="s">
        <v>41</v>
      </c>
      <c r="O110" s="118"/>
      <c r="P110" s="200">
        <f t="shared" si="1"/>
        <v>0</v>
      </c>
      <c r="Q110" s="200">
        <v>0</v>
      </c>
      <c r="R110" s="200">
        <f t="shared" si="2"/>
        <v>0</v>
      </c>
      <c r="S110" s="200">
        <v>0</v>
      </c>
      <c r="T110" s="201">
        <f t="shared" si="3"/>
        <v>0</v>
      </c>
      <c r="AR110" s="104" t="s">
        <v>206</v>
      </c>
      <c r="AT110" s="104" t="s">
        <v>251</v>
      </c>
      <c r="AU110" s="104" t="s">
        <v>70</v>
      </c>
      <c r="AY110" s="104" t="s">
        <v>163</v>
      </c>
      <c r="BE110" s="202">
        <f t="shared" si="4"/>
        <v>0</v>
      </c>
      <c r="BF110" s="202">
        <f t="shared" si="5"/>
        <v>0</v>
      </c>
      <c r="BG110" s="202">
        <f t="shared" si="6"/>
        <v>0</v>
      </c>
      <c r="BH110" s="202">
        <f t="shared" si="7"/>
        <v>0</v>
      </c>
      <c r="BI110" s="202">
        <f t="shared" si="8"/>
        <v>0</v>
      </c>
      <c r="BJ110" s="104" t="s">
        <v>75</v>
      </c>
      <c r="BK110" s="202">
        <f t="shared" si="9"/>
        <v>0</v>
      </c>
      <c r="BL110" s="104" t="s">
        <v>85</v>
      </c>
      <c r="BM110" s="104" t="s">
        <v>1934</v>
      </c>
    </row>
    <row r="111" spans="2:65" s="116" customFormat="1" ht="16.5" customHeight="1">
      <c r="B111" s="117"/>
      <c r="C111" s="191" t="s">
        <v>291</v>
      </c>
      <c r="D111" s="191" t="s">
        <v>251</v>
      </c>
      <c r="E111" s="192" t="s">
        <v>1935</v>
      </c>
      <c r="F111" s="203" t="s">
        <v>1936</v>
      </c>
      <c r="G111" s="194" t="s">
        <v>288</v>
      </c>
      <c r="H111" s="195">
        <v>54</v>
      </c>
      <c r="I111" s="8"/>
      <c r="J111" s="196">
        <f t="shared" si="0"/>
        <v>0</v>
      </c>
      <c r="K111" s="193" t="s">
        <v>2444</v>
      </c>
      <c r="L111" s="197"/>
      <c r="M111" s="198" t="s">
        <v>5</v>
      </c>
      <c r="N111" s="199" t="s">
        <v>41</v>
      </c>
      <c r="O111" s="118"/>
      <c r="P111" s="200">
        <f t="shared" si="1"/>
        <v>0</v>
      </c>
      <c r="Q111" s="200">
        <v>3.0000000000000001E-5</v>
      </c>
      <c r="R111" s="200">
        <f t="shared" si="2"/>
        <v>1.6200000000000001E-3</v>
      </c>
      <c r="S111" s="200">
        <v>0</v>
      </c>
      <c r="T111" s="201">
        <f t="shared" si="3"/>
        <v>0</v>
      </c>
      <c r="AR111" s="104" t="s">
        <v>206</v>
      </c>
      <c r="AT111" s="104" t="s">
        <v>251</v>
      </c>
      <c r="AU111" s="104" t="s">
        <v>70</v>
      </c>
      <c r="AY111" s="104" t="s">
        <v>163</v>
      </c>
      <c r="BE111" s="202">
        <f t="shared" si="4"/>
        <v>0</v>
      </c>
      <c r="BF111" s="202">
        <f t="shared" si="5"/>
        <v>0</v>
      </c>
      <c r="BG111" s="202">
        <f t="shared" si="6"/>
        <v>0</v>
      </c>
      <c r="BH111" s="202">
        <f t="shared" si="7"/>
        <v>0</v>
      </c>
      <c r="BI111" s="202">
        <f t="shared" si="8"/>
        <v>0</v>
      </c>
      <c r="BJ111" s="104" t="s">
        <v>75</v>
      </c>
      <c r="BK111" s="202">
        <f t="shared" si="9"/>
        <v>0</v>
      </c>
      <c r="BL111" s="104" t="s">
        <v>85</v>
      </c>
      <c r="BM111" s="104" t="s">
        <v>1937</v>
      </c>
    </row>
    <row r="112" spans="2:65" s="116" customFormat="1" ht="16.5" customHeight="1">
      <c r="B112" s="117"/>
      <c r="C112" s="191" t="s">
        <v>298</v>
      </c>
      <c r="D112" s="191" t="s">
        <v>251</v>
      </c>
      <c r="E112" s="192" t="s">
        <v>1938</v>
      </c>
      <c r="F112" s="203" t="s">
        <v>1939</v>
      </c>
      <c r="G112" s="194" t="s">
        <v>372</v>
      </c>
      <c r="H112" s="195">
        <v>221</v>
      </c>
      <c r="I112" s="8"/>
      <c r="J112" s="196">
        <f t="shared" si="0"/>
        <v>0</v>
      </c>
      <c r="K112" s="193" t="s">
        <v>2444</v>
      </c>
      <c r="L112" s="197"/>
      <c r="M112" s="198" t="s">
        <v>5</v>
      </c>
      <c r="N112" s="199" t="s">
        <v>41</v>
      </c>
      <c r="O112" s="118"/>
      <c r="P112" s="200">
        <f t="shared" si="1"/>
        <v>0</v>
      </c>
      <c r="Q112" s="200">
        <v>3.5E-4</v>
      </c>
      <c r="R112" s="200">
        <f t="shared" si="2"/>
        <v>7.7350000000000002E-2</v>
      </c>
      <c r="S112" s="200">
        <v>0</v>
      </c>
      <c r="T112" s="201">
        <f t="shared" si="3"/>
        <v>0</v>
      </c>
      <c r="AR112" s="104" t="s">
        <v>206</v>
      </c>
      <c r="AT112" s="104" t="s">
        <v>251</v>
      </c>
      <c r="AU112" s="104" t="s">
        <v>70</v>
      </c>
      <c r="AY112" s="104" t="s">
        <v>163</v>
      </c>
      <c r="BE112" s="202">
        <f t="shared" si="4"/>
        <v>0</v>
      </c>
      <c r="BF112" s="202">
        <f t="shared" si="5"/>
        <v>0</v>
      </c>
      <c r="BG112" s="202">
        <f t="shared" si="6"/>
        <v>0</v>
      </c>
      <c r="BH112" s="202">
        <f t="shared" si="7"/>
        <v>0</v>
      </c>
      <c r="BI112" s="202">
        <f t="shared" si="8"/>
        <v>0</v>
      </c>
      <c r="BJ112" s="104" t="s">
        <v>75</v>
      </c>
      <c r="BK112" s="202">
        <f t="shared" si="9"/>
        <v>0</v>
      </c>
      <c r="BL112" s="104" t="s">
        <v>85</v>
      </c>
      <c r="BM112" s="104" t="s">
        <v>1940</v>
      </c>
    </row>
    <row r="113" spans="2:65" s="116" customFormat="1" ht="16.5" customHeight="1">
      <c r="B113" s="117"/>
      <c r="C113" s="191" t="s">
        <v>302</v>
      </c>
      <c r="D113" s="191" t="s">
        <v>251</v>
      </c>
      <c r="E113" s="192" t="s">
        <v>1941</v>
      </c>
      <c r="F113" s="203" t="s">
        <v>1942</v>
      </c>
      <c r="G113" s="194" t="s">
        <v>1943</v>
      </c>
      <c r="H113" s="195">
        <v>1</v>
      </c>
      <c r="I113" s="8"/>
      <c r="J113" s="196">
        <f t="shared" si="0"/>
        <v>0</v>
      </c>
      <c r="K113" s="193" t="s">
        <v>2443</v>
      </c>
      <c r="L113" s="197"/>
      <c r="M113" s="198" t="s">
        <v>5</v>
      </c>
      <c r="N113" s="199" t="s">
        <v>41</v>
      </c>
      <c r="O113" s="118"/>
      <c r="P113" s="200">
        <f t="shared" si="1"/>
        <v>0</v>
      </c>
      <c r="Q113" s="200">
        <v>0</v>
      </c>
      <c r="R113" s="200">
        <f t="shared" si="2"/>
        <v>0</v>
      </c>
      <c r="S113" s="200">
        <v>0</v>
      </c>
      <c r="T113" s="201">
        <f t="shared" si="3"/>
        <v>0</v>
      </c>
      <c r="AR113" s="104" t="s">
        <v>206</v>
      </c>
      <c r="AT113" s="104" t="s">
        <v>251</v>
      </c>
      <c r="AU113" s="104" t="s">
        <v>70</v>
      </c>
      <c r="AY113" s="104" t="s">
        <v>163</v>
      </c>
      <c r="BE113" s="202">
        <f t="shared" si="4"/>
        <v>0</v>
      </c>
      <c r="BF113" s="202">
        <f t="shared" si="5"/>
        <v>0</v>
      </c>
      <c r="BG113" s="202">
        <f t="shared" si="6"/>
        <v>0</v>
      </c>
      <c r="BH113" s="202">
        <f t="shared" si="7"/>
        <v>0</v>
      </c>
      <c r="BI113" s="202">
        <f t="shared" si="8"/>
        <v>0</v>
      </c>
      <c r="BJ113" s="104" t="s">
        <v>75</v>
      </c>
      <c r="BK113" s="202">
        <f t="shared" si="9"/>
        <v>0</v>
      </c>
      <c r="BL113" s="104" t="s">
        <v>85</v>
      </c>
      <c r="BM113" s="104" t="s">
        <v>1944</v>
      </c>
    </row>
    <row r="114" spans="2:65" s="205" customFormat="1" ht="37.35" customHeight="1">
      <c r="B114" s="204"/>
      <c r="D114" s="206" t="s">
        <v>69</v>
      </c>
      <c r="E114" s="207" t="s">
        <v>161</v>
      </c>
      <c r="F114" s="207" t="s">
        <v>1945</v>
      </c>
      <c r="J114" s="208">
        <f>BK114</f>
        <v>0</v>
      </c>
      <c r="L114" s="204"/>
      <c r="M114" s="209"/>
      <c r="N114" s="210"/>
      <c r="O114" s="210"/>
      <c r="P114" s="211">
        <f>P115+P117</f>
        <v>0</v>
      </c>
      <c r="Q114" s="210"/>
      <c r="R114" s="211">
        <f>R115+R117</f>
        <v>1.6411500000000001</v>
      </c>
      <c r="S114" s="210"/>
      <c r="T114" s="212">
        <f>T115+T117</f>
        <v>1.1380000000000001</v>
      </c>
      <c r="AR114" s="206" t="s">
        <v>75</v>
      </c>
      <c r="AT114" s="213" t="s">
        <v>69</v>
      </c>
      <c r="AU114" s="213" t="s">
        <v>70</v>
      </c>
      <c r="AY114" s="206" t="s">
        <v>163</v>
      </c>
      <c r="BK114" s="214">
        <f>BK115+BK117</f>
        <v>0</v>
      </c>
    </row>
    <row r="115" spans="2:65" s="205" customFormat="1" ht="19.95" customHeight="1">
      <c r="B115" s="204"/>
      <c r="D115" s="206" t="s">
        <v>69</v>
      </c>
      <c r="E115" s="215" t="s">
        <v>107</v>
      </c>
      <c r="F115" s="215" t="s">
        <v>1946</v>
      </c>
      <c r="J115" s="216">
        <f>BK115</f>
        <v>0</v>
      </c>
      <c r="L115" s="204"/>
      <c r="M115" s="209"/>
      <c r="N115" s="210"/>
      <c r="O115" s="210"/>
      <c r="P115" s="211">
        <f>P116</f>
        <v>0</v>
      </c>
      <c r="Q115" s="210"/>
      <c r="R115" s="211">
        <f>R116</f>
        <v>1.6411500000000001</v>
      </c>
      <c r="S115" s="210"/>
      <c r="T115" s="212">
        <f>T116</f>
        <v>0</v>
      </c>
      <c r="AR115" s="206" t="s">
        <v>75</v>
      </c>
      <c r="AT115" s="213" t="s">
        <v>69</v>
      </c>
      <c r="AU115" s="213" t="s">
        <v>75</v>
      </c>
      <c r="AY115" s="206" t="s">
        <v>163</v>
      </c>
      <c r="BK115" s="214">
        <f>BK116</f>
        <v>0</v>
      </c>
    </row>
    <row r="116" spans="2:65" s="116" customFormat="1" ht="16.5" customHeight="1">
      <c r="B116" s="117"/>
      <c r="C116" s="217" t="s">
        <v>306</v>
      </c>
      <c r="D116" s="217" t="s">
        <v>165</v>
      </c>
      <c r="E116" s="218" t="s">
        <v>1947</v>
      </c>
      <c r="F116" s="219" t="s">
        <v>1948</v>
      </c>
      <c r="G116" s="220" t="s">
        <v>168</v>
      </c>
      <c r="H116" s="221">
        <v>31.5</v>
      </c>
      <c r="I116" s="7"/>
      <c r="J116" s="222">
        <f>ROUND(I116*H116,2)</f>
        <v>0</v>
      </c>
      <c r="K116" s="219" t="s">
        <v>2444</v>
      </c>
      <c r="L116" s="117"/>
      <c r="M116" s="223" t="s">
        <v>5</v>
      </c>
      <c r="N116" s="224" t="s">
        <v>41</v>
      </c>
      <c r="O116" s="118"/>
      <c r="P116" s="200">
        <f>O116*H116</f>
        <v>0</v>
      </c>
      <c r="Q116" s="200">
        <v>5.21E-2</v>
      </c>
      <c r="R116" s="200">
        <f>Q116*H116</f>
        <v>1.6411500000000001</v>
      </c>
      <c r="S116" s="200">
        <v>0</v>
      </c>
      <c r="T116" s="201">
        <f>S116*H116</f>
        <v>0</v>
      </c>
      <c r="AR116" s="104" t="s">
        <v>85</v>
      </c>
      <c r="AT116" s="104" t="s">
        <v>165</v>
      </c>
      <c r="AU116" s="104" t="s">
        <v>79</v>
      </c>
      <c r="AY116" s="104" t="s">
        <v>163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104" t="s">
        <v>75</v>
      </c>
      <c r="BK116" s="202">
        <f>ROUND(I116*H116,2)</f>
        <v>0</v>
      </c>
      <c r="BL116" s="104" t="s">
        <v>85</v>
      </c>
      <c r="BM116" s="104" t="s">
        <v>1949</v>
      </c>
    </row>
    <row r="117" spans="2:65" s="205" customFormat="1" ht="29.85" customHeight="1">
      <c r="B117" s="204"/>
      <c r="D117" s="206" t="s">
        <v>69</v>
      </c>
      <c r="E117" s="215" t="s">
        <v>211</v>
      </c>
      <c r="F117" s="215" t="s">
        <v>1950</v>
      </c>
      <c r="J117" s="216">
        <f>BK117</f>
        <v>0</v>
      </c>
      <c r="L117" s="204"/>
      <c r="M117" s="209"/>
      <c r="N117" s="210"/>
      <c r="O117" s="210"/>
      <c r="P117" s="211">
        <f>SUM(P118:P121)</f>
        <v>0</v>
      </c>
      <c r="Q117" s="210"/>
      <c r="R117" s="211">
        <f>SUM(R118:R121)</f>
        <v>0</v>
      </c>
      <c r="S117" s="210"/>
      <c r="T117" s="212">
        <f>SUM(T118:T121)</f>
        <v>1.1380000000000001</v>
      </c>
      <c r="AR117" s="206" t="s">
        <v>75</v>
      </c>
      <c r="AT117" s="213" t="s">
        <v>69</v>
      </c>
      <c r="AU117" s="213" t="s">
        <v>75</v>
      </c>
      <c r="AY117" s="206" t="s">
        <v>163</v>
      </c>
      <c r="BK117" s="214">
        <f>SUM(BK118:BK121)</f>
        <v>0</v>
      </c>
    </row>
    <row r="118" spans="2:65" s="116" customFormat="1" ht="25.5" customHeight="1">
      <c r="B118" s="117"/>
      <c r="C118" s="217" t="s">
        <v>312</v>
      </c>
      <c r="D118" s="217" t="s">
        <v>165</v>
      </c>
      <c r="E118" s="218" t="s">
        <v>1951</v>
      </c>
      <c r="F118" s="219" t="s">
        <v>1952</v>
      </c>
      <c r="G118" s="220" t="s">
        <v>288</v>
      </c>
      <c r="H118" s="221">
        <v>50</v>
      </c>
      <c r="I118" s="7"/>
      <c r="J118" s="222">
        <f>ROUND(I118*H118,2)</f>
        <v>0</v>
      </c>
      <c r="K118" s="219" t="s">
        <v>2444</v>
      </c>
      <c r="L118" s="117"/>
      <c r="M118" s="223" t="s">
        <v>5</v>
      </c>
      <c r="N118" s="224" t="s">
        <v>41</v>
      </c>
      <c r="O118" s="118"/>
      <c r="P118" s="200">
        <f>O118*H118</f>
        <v>0</v>
      </c>
      <c r="Q118" s="200">
        <v>0</v>
      </c>
      <c r="R118" s="200">
        <f>Q118*H118</f>
        <v>0</v>
      </c>
      <c r="S118" s="200">
        <v>1E-3</v>
      </c>
      <c r="T118" s="201">
        <f>S118*H118</f>
        <v>0.05</v>
      </c>
      <c r="AR118" s="104" t="s">
        <v>85</v>
      </c>
      <c r="AT118" s="104" t="s">
        <v>165</v>
      </c>
      <c r="AU118" s="104" t="s">
        <v>79</v>
      </c>
      <c r="AY118" s="104" t="s">
        <v>163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04" t="s">
        <v>75</v>
      </c>
      <c r="BK118" s="202">
        <f>ROUND(I118*H118,2)</f>
        <v>0</v>
      </c>
      <c r="BL118" s="104" t="s">
        <v>85</v>
      </c>
      <c r="BM118" s="104" t="s">
        <v>1953</v>
      </c>
    </row>
    <row r="119" spans="2:65" s="116" customFormat="1" ht="25.5" customHeight="1">
      <c r="B119" s="117"/>
      <c r="C119" s="217" t="s">
        <v>316</v>
      </c>
      <c r="D119" s="217" t="s">
        <v>165</v>
      </c>
      <c r="E119" s="218" t="s">
        <v>1954</v>
      </c>
      <c r="F119" s="219" t="s">
        <v>1955</v>
      </c>
      <c r="G119" s="220" t="s">
        <v>288</v>
      </c>
      <c r="H119" s="221">
        <v>64</v>
      </c>
      <c r="I119" s="7"/>
      <c r="J119" s="222">
        <f>ROUND(I119*H119,2)</f>
        <v>0</v>
      </c>
      <c r="K119" s="219" t="s">
        <v>2444</v>
      </c>
      <c r="L119" s="117"/>
      <c r="M119" s="223" t="s">
        <v>5</v>
      </c>
      <c r="N119" s="224" t="s">
        <v>41</v>
      </c>
      <c r="O119" s="118"/>
      <c r="P119" s="200">
        <f>O119*H119</f>
        <v>0</v>
      </c>
      <c r="Q119" s="200">
        <v>0</v>
      </c>
      <c r="R119" s="200">
        <f>Q119*H119</f>
        <v>0</v>
      </c>
      <c r="S119" s="200">
        <v>1E-3</v>
      </c>
      <c r="T119" s="201">
        <f>S119*H119</f>
        <v>6.4000000000000001E-2</v>
      </c>
      <c r="AR119" s="104" t="s">
        <v>85</v>
      </c>
      <c r="AT119" s="104" t="s">
        <v>165</v>
      </c>
      <c r="AU119" s="104" t="s">
        <v>79</v>
      </c>
      <c r="AY119" s="104" t="s">
        <v>163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04" t="s">
        <v>75</v>
      </c>
      <c r="BK119" s="202">
        <f>ROUND(I119*H119,2)</f>
        <v>0</v>
      </c>
      <c r="BL119" s="104" t="s">
        <v>85</v>
      </c>
      <c r="BM119" s="104" t="s">
        <v>1956</v>
      </c>
    </row>
    <row r="120" spans="2:65" s="116" customFormat="1" ht="25.5" customHeight="1">
      <c r="B120" s="117"/>
      <c r="C120" s="217" t="s">
        <v>320</v>
      </c>
      <c r="D120" s="217" t="s">
        <v>165</v>
      </c>
      <c r="E120" s="218" t="s">
        <v>1957</v>
      </c>
      <c r="F120" s="219" t="s">
        <v>1958</v>
      </c>
      <c r="G120" s="220" t="s">
        <v>288</v>
      </c>
      <c r="H120" s="221">
        <v>3</v>
      </c>
      <c r="I120" s="7"/>
      <c r="J120" s="222">
        <f>ROUND(I120*H120,2)</f>
        <v>0</v>
      </c>
      <c r="K120" s="219" t="s">
        <v>2444</v>
      </c>
      <c r="L120" s="117"/>
      <c r="M120" s="223" t="s">
        <v>5</v>
      </c>
      <c r="N120" s="224" t="s">
        <v>41</v>
      </c>
      <c r="O120" s="118"/>
      <c r="P120" s="200">
        <f>O120*H120</f>
        <v>0</v>
      </c>
      <c r="Q120" s="200">
        <v>0</v>
      </c>
      <c r="R120" s="200">
        <f>Q120*H120</f>
        <v>0</v>
      </c>
      <c r="S120" s="200">
        <v>3.0000000000000001E-3</v>
      </c>
      <c r="T120" s="201">
        <f>S120*H120</f>
        <v>9.0000000000000011E-3</v>
      </c>
      <c r="AR120" s="104" t="s">
        <v>85</v>
      </c>
      <c r="AT120" s="104" t="s">
        <v>165</v>
      </c>
      <c r="AU120" s="104" t="s">
        <v>79</v>
      </c>
      <c r="AY120" s="104" t="s">
        <v>163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04" t="s">
        <v>75</v>
      </c>
      <c r="BK120" s="202">
        <f>ROUND(I120*H120,2)</f>
        <v>0</v>
      </c>
      <c r="BL120" s="104" t="s">
        <v>85</v>
      </c>
      <c r="BM120" s="104" t="s">
        <v>1959</v>
      </c>
    </row>
    <row r="121" spans="2:65" s="116" customFormat="1" ht="16.5" customHeight="1">
      <c r="B121" s="117"/>
      <c r="C121" s="217" t="s">
        <v>324</v>
      </c>
      <c r="D121" s="217" t="s">
        <v>165</v>
      </c>
      <c r="E121" s="218" t="s">
        <v>1960</v>
      </c>
      <c r="F121" s="219" t="s">
        <v>1961</v>
      </c>
      <c r="G121" s="220" t="s">
        <v>372</v>
      </c>
      <c r="H121" s="221">
        <v>1015</v>
      </c>
      <c r="I121" s="7"/>
      <c r="J121" s="222">
        <f>ROUND(I121*H121,2)</f>
        <v>0</v>
      </c>
      <c r="K121" s="219" t="s">
        <v>2444</v>
      </c>
      <c r="L121" s="117"/>
      <c r="M121" s="223" t="s">
        <v>5</v>
      </c>
      <c r="N121" s="224" t="s">
        <v>41</v>
      </c>
      <c r="O121" s="118"/>
      <c r="P121" s="200">
        <f>O121*H121</f>
        <v>0</v>
      </c>
      <c r="Q121" s="200">
        <v>0</v>
      </c>
      <c r="R121" s="200">
        <f>Q121*H121</f>
        <v>0</v>
      </c>
      <c r="S121" s="200">
        <v>1E-3</v>
      </c>
      <c r="T121" s="201">
        <f>S121*H121</f>
        <v>1.0150000000000001</v>
      </c>
      <c r="AR121" s="104" t="s">
        <v>85</v>
      </c>
      <c r="AT121" s="104" t="s">
        <v>165</v>
      </c>
      <c r="AU121" s="104" t="s">
        <v>79</v>
      </c>
      <c r="AY121" s="104" t="s">
        <v>163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04" t="s">
        <v>75</v>
      </c>
      <c r="BK121" s="202">
        <f>ROUND(I121*H121,2)</f>
        <v>0</v>
      </c>
      <c r="BL121" s="104" t="s">
        <v>85</v>
      </c>
      <c r="BM121" s="104" t="s">
        <v>1962</v>
      </c>
    </row>
    <row r="122" spans="2:65" s="205" customFormat="1" ht="37.35" customHeight="1">
      <c r="B122" s="204"/>
      <c r="D122" s="206" t="s">
        <v>69</v>
      </c>
      <c r="E122" s="207" t="s">
        <v>922</v>
      </c>
      <c r="F122" s="207" t="s">
        <v>1963</v>
      </c>
      <c r="J122" s="208">
        <f>BK122</f>
        <v>0</v>
      </c>
      <c r="L122" s="204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AR122" s="206" t="s">
        <v>79</v>
      </c>
      <c r="AT122" s="213" t="s">
        <v>69</v>
      </c>
      <c r="AU122" s="213" t="s">
        <v>70</v>
      </c>
      <c r="AY122" s="206" t="s">
        <v>163</v>
      </c>
      <c r="BK122" s="214">
        <f>BK123</f>
        <v>0</v>
      </c>
    </row>
    <row r="123" spans="2:65" s="205" customFormat="1" ht="19.95" customHeight="1">
      <c r="B123" s="204"/>
      <c r="D123" s="206" t="s">
        <v>69</v>
      </c>
      <c r="E123" s="215" t="s">
        <v>1964</v>
      </c>
      <c r="F123" s="215" t="s">
        <v>1965</v>
      </c>
      <c r="J123" s="216">
        <f>BK123</f>
        <v>0</v>
      </c>
      <c r="L123" s="204"/>
      <c r="M123" s="209"/>
      <c r="N123" s="210"/>
      <c r="O123" s="210"/>
      <c r="P123" s="211">
        <f>SUM(P124:P144)</f>
        <v>0</v>
      </c>
      <c r="Q123" s="210"/>
      <c r="R123" s="211">
        <f>SUM(R124:R144)</f>
        <v>0</v>
      </c>
      <c r="S123" s="210"/>
      <c r="T123" s="212">
        <f>SUM(T124:T144)</f>
        <v>0</v>
      </c>
      <c r="AR123" s="206" t="s">
        <v>79</v>
      </c>
      <c r="AT123" s="213" t="s">
        <v>69</v>
      </c>
      <c r="AU123" s="213" t="s">
        <v>75</v>
      </c>
      <c r="AY123" s="206" t="s">
        <v>163</v>
      </c>
      <c r="BK123" s="214">
        <f>SUM(BK124:BK144)</f>
        <v>0</v>
      </c>
    </row>
    <row r="124" spans="2:65" s="116" customFormat="1" ht="16.5" customHeight="1">
      <c r="B124" s="117"/>
      <c r="C124" s="217" t="s">
        <v>329</v>
      </c>
      <c r="D124" s="217" t="s">
        <v>165</v>
      </c>
      <c r="E124" s="218" t="s">
        <v>1966</v>
      </c>
      <c r="F124" s="219" t="s">
        <v>1967</v>
      </c>
      <c r="G124" s="220" t="s">
        <v>372</v>
      </c>
      <c r="H124" s="221">
        <v>221</v>
      </c>
      <c r="I124" s="7"/>
      <c r="J124" s="222">
        <f t="shared" ref="J124:J144" si="10">ROUND(I124*H124,2)</f>
        <v>0</v>
      </c>
      <c r="K124" s="219" t="s">
        <v>2444</v>
      </c>
      <c r="L124" s="117"/>
      <c r="M124" s="223" t="s">
        <v>5</v>
      </c>
      <c r="N124" s="224" t="s">
        <v>41</v>
      </c>
      <c r="O124" s="118"/>
      <c r="P124" s="200">
        <f t="shared" ref="P124:P144" si="11">O124*H124</f>
        <v>0</v>
      </c>
      <c r="Q124" s="200">
        <v>0</v>
      </c>
      <c r="R124" s="200">
        <f t="shared" ref="R124:R144" si="12">Q124*H124</f>
        <v>0</v>
      </c>
      <c r="S124" s="200">
        <v>0</v>
      </c>
      <c r="T124" s="201">
        <f t="shared" ref="T124:T144" si="13">S124*H124</f>
        <v>0</v>
      </c>
      <c r="AR124" s="104" t="s">
        <v>244</v>
      </c>
      <c r="AT124" s="104" t="s">
        <v>165</v>
      </c>
      <c r="AU124" s="104" t="s">
        <v>79</v>
      </c>
      <c r="AY124" s="104" t="s">
        <v>163</v>
      </c>
      <c r="BE124" s="202">
        <f t="shared" ref="BE124:BE144" si="14">IF(N124="základní",J124,0)</f>
        <v>0</v>
      </c>
      <c r="BF124" s="202">
        <f t="shared" ref="BF124:BF144" si="15">IF(N124="snížená",J124,0)</f>
        <v>0</v>
      </c>
      <c r="BG124" s="202">
        <f t="shared" ref="BG124:BG144" si="16">IF(N124="zákl. přenesená",J124,0)</f>
        <v>0</v>
      </c>
      <c r="BH124" s="202">
        <f t="shared" ref="BH124:BH144" si="17">IF(N124="sníž. přenesená",J124,0)</f>
        <v>0</v>
      </c>
      <c r="BI124" s="202">
        <f t="shared" ref="BI124:BI144" si="18">IF(N124="nulová",J124,0)</f>
        <v>0</v>
      </c>
      <c r="BJ124" s="104" t="s">
        <v>75</v>
      </c>
      <c r="BK124" s="202">
        <f t="shared" ref="BK124:BK144" si="19">ROUND(I124*H124,2)</f>
        <v>0</v>
      </c>
      <c r="BL124" s="104" t="s">
        <v>244</v>
      </c>
      <c r="BM124" s="104" t="s">
        <v>1968</v>
      </c>
    </row>
    <row r="125" spans="2:65" s="116" customFormat="1" ht="16.5" customHeight="1">
      <c r="B125" s="117"/>
      <c r="C125" s="217" t="s">
        <v>334</v>
      </c>
      <c r="D125" s="217" t="s">
        <v>165</v>
      </c>
      <c r="E125" s="218" t="s">
        <v>1969</v>
      </c>
      <c r="F125" s="219" t="s">
        <v>1970</v>
      </c>
      <c r="G125" s="220" t="s">
        <v>288</v>
      </c>
      <c r="H125" s="221">
        <v>64</v>
      </c>
      <c r="I125" s="7"/>
      <c r="J125" s="222">
        <f t="shared" si="10"/>
        <v>0</v>
      </c>
      <c r="K125" s="219" t="s">
        <v>2444</v>
      </c>
      <c r="L125" s="117"/>
      <c r="M125" s="223" t="s">
        <v>5</v>
      </c>
      <c r="N125" s="224" t="s">
        <v>41</v>
      </c>
      <c r="O125" s="118"/>
      <c r="P125" s="200">
        <f t="shared" si="11"/>
        <v>0</v>
      </c>
      <c r="Q125" s="200">
        <v>0</v>
      </c>
      <c r="R125" s="200">
        <f t="shared" si="12"/>
        <v>0</v>
      </c>
      <c r="S125" s="200">
        <v>0</v>
      </c>
      <c r="T125" s="201">
        <f t="shared" si="13"/>
        <v>0</v>
      </c>
      <c r="AR125" s="104" t="s">
        <v>244</v>
      </c>
      <c r="AT125" s="104" t="s">
        <v>165</v>
      </c>
      <c r="AU125" s="104" t="s">
        <v>79</v>
      </c>
      <c r="AY125" s="104" t="s">
        <v>163</v>
      </c>
      <c r="BE125" s="202">
        <f t="shared" si="14"/>
        <v>0</v>
      </c>
      <c r="BF125" s="202">
        <f t="shared" si="15"/>
        <v>0</v>
      </c>
      <c r="BG125" s="202">
        <f t="shared" si="16"/>
        <v>0</v>
      </c>
      <c r="BH125" s="202">
        <f t="shared" si="17"/>
        <v>0</v>
      </c>
      <c r="BI125" s="202">
        <f t="shared" si="18"/>
        <v>0</v>
      </c>
      <c r="BJ125" s="104" t="s">
        <v>75</v>
      </c>
      <c r="BK125" s="202">
        <f t="shared" si="19"/>
        <v>0</v>
      </c>
      <c r="BL125" s="104" t="s">
        <v>244</v>
      </c>
      <c r="BM125" s="104" t="s">
        <v>1971</v>
      </c>
    </row>
    <row r="126" spans="2:65" s="116" customFormat="1" ht="16.5" customHeight="1">
      <c r="B126" s="117"/>
      <c r="C126" s="217" t="s">
        <v>339</v>
      </c>
      <c r="D126" s="217" t="s">
        <v>165</v>
      </c>
      <c r="E126" s="218" t="s">
        <v>1972</v>
      </c>
      <c r="F126" s="219" t="s">
        <v>1973</v>
      </c>
      <c r="G126" s="220" t="s">
        <v>288</v>
      </c>
      <c r="H126" s="221">
        <v>3</v>
      </c>
      <c r="I126" s="7"/>
      <c r="J126" s="222">
        <f t="shared" si="10"/>
        <v>0</v>
      </c>
      <c r="K126" s="219" t="s">
        <v>2444</v>
      </c>
      <c r="L126" s="117"/>
      <c r="M126" s="223" t="s">
        <v>5</v>
      </c>
      <c r="N126" s="224" t="s">
        <v>41</v>
      </c>
      <c r="O126" s="118"/>
      <c r="P126" s="200">
        <f t="shared" si="11"/>
        <v>0</v>
      </c>
      <c r="Q126" s="200">
        <v>0</v>
      </c>
      <c r="R126" s="200">
        <f t="shared" si="12"/>
        <v>0</v>
      </c>
      <c r="S126" s="200">
        <v>0</v>
      </c>
      <c r="T126" s="201">
        <f t="shared" si="13"/>
        <v>0</v>
      </c>
      <c r="AR126" s="104" t="s">
        <v>244</v>
      </c>
      <c r="AT126" s="104" t="s">
        <v>165</v>
      </c>
      <c r="AU126" s="104" t="s">
        <v>79</v>
      </c>
      <c r="AY126" s="104" t="s">
        <v>163</v>
      </c>
      <c r="BE126" s="202">
        <f t="shared" si="14"/>
        <v>0</v>
      </c>
      <c r="BF126" s="202">
        <f t="shared" si="15"/>
        <v>0</v>
      </c>
      <c r="BG126" s="202">
        <f t="shared" si="16"/>
        <v>0</v>
      </c>
      <c r="BH126" s="202">
        <f t="shared" si="17"/>
        <v>0</v>
      </c>
      <c r="BI126" s="202">
        <f t="shared" si="18"/>
        <v>0</v>
      </c>
      <c r="BJ126" s="104" t="s">
        <v>75</v>
      </c>
      <c r="BK126" s="202">
        <f t="shared" si="19"/>
        <v>0</v>
      </c>
      <c r="BL126" s="104" t="s">
        <v>244</v>
      </c>
      <c r="BM126" s="104" t="s">
        <v>1974</v>
      </c>
    </row>
    <row r="127" spans="2:65" s="116" customFormat="1" ht="25.5" customHeight="1">
      <c r="B127" s="117"/>
      <c r="C127" s="217" t="s">
        <v>345</v>
      </c>
      <c r="D127" s="217" t="s">
        <v>165</v>
      </c>
      <c r="E127" s="218" t="s">
        <v>1975</v>
      </c>
      <c r="F127" s="219" t="s">
        <v>1976</v>
      </c>
      <c r="G127" s="220" t="s">
        <v>372</v>
      </c>
      <c r="H127" s="221">
        <v>656</v>
      </c>
      <c r="I127" s="7"/>
      <c r="J127" s="222">
        <f t="shared" si="10"/>
        <v>0</v>
      </c>
      <c r="K127" s="219" t="s">
        <v>2444</v>
      </c>
      <c r="L127" s="117"/>
      <c r="M127" s="223" t="s">
        <v>5</v>
      </c>
      <c r="N127" s="224" t="s">
        <v>41</v>
      </c>
      <c r="O127" s="118"/>
      <c r="P127" s="200">
        <f t="shared" si="11"/>
        <v>0</v>
      </c>
      <c r="Q127" s="200">
        <v>0</v>
      </c>
      <c r="R127" s="200">
        <f t="shared" si="12"/>
        <v>0</v>
      </c>
      <c r="S127" s="200">
        <v>0</v>
      </c>
      <c r="T127" s="201">
        <f t="shared" si="13"/>
        <v>0</v>
      </c>
      <c r="AR127" s="104" t="s">
        <v>244</v>
      </c>
      <c r="AT127" s="104" t="s">
        <v>165</v>
      </c>
      <c r="AU127" s="104" t="s">
        <v>79</v>
      </c>
      <c r="AY127" s="104" t="s">
        <v>163</v>
      </c>
      <c r="BE127" s="202">
        <f t="shared" si="14"/>
        <v>0</v>
      </c>
      <c r="BF127" s="202">
        <f t="shared" si="15"/>
        <v>0</v>
      </c>
      <c r="BG127" s="202">
        <f t="shared" si="16"/>
        <v>0</v>
      </c>
      <c r="BH127" s="202">
        <f t="shared" si="17"/>
        <v>0</v>
      </c>
      <c r="BI127" s="202">
        <f t="shared" si="18"/>
        <v>0</v>
      </c>
      <c r="BJ127" s="104" t="s">
        <v>75</v>
      </c>
      <c r="BK127" s="202">
        <f t="shared" si="19"/>
        <v>0</v>
      </c>
      <c r="BL127" s="104" t="s">
        <v>244</v>
      </c>
      <c r="BM127" s="104" t="s">
        <v>1977</v>
      </c>
    </row>
    <row r="128" spans="2:65" s="116" customFormat="1" ht="25.5" customHeight="1">
      <c r="B128" s="117"/>
      <c r="C128" s="217" t="s">
        <v>350</v>
      </c>
      <c r="D128" s="217" t="s">
        <v>165</v>
      </c>
      <c r="E128" s="218" t="s">
        <v>1978</v>
      </c>
      <c r="F128" s="219" t="s">
        <v>1979</v>
      </c>
      <c r="G128" s="220" t="s">
        <v>372</v>
      </c>
      <c r="H128" s="221">
        <v>124</v>
      </c>
      <c r="I128" s="7"/>
      <c r="J128" s="222">
        <f t="shared" si="10"/>
        <v>0</v>
      </c>
      <c r="K128" s="219" t="s">
        <v>2444</v>
      </c>
      <c r="L128" s="117"/>
      <c r="M128" s="223" t="s">
        <v>5</v>
      </c>
      <c r="N128" s="224" t="s">
        <v>41</v>
      </c>
      <c r="O128" s="118"/>
      <c r="P128" s="200">
        <f t="shared" si="11"/>
        <v>0</v>
      </c>
      <c r="Q128" s="200">
        <v>0</v>
      </c>
      <c r="R128" s="200">
        <f t="shared" si="12"/>
        <v>0</v>
      </c>
      <c r="S128" s="200">
        <v>0</v>
      </c>
      <c r="T128" s="201">
        <f t="shared" si="13"/>
        <v>0</v>
      </c>
      <c r="AR128" s="104" t="s">
        <v>244</v>
      </c>
      <c r="AT128" s="104" t="s">
        <v>165</v>
      </c>
      <c r="AU128" s="104" t="s">
        <v>79</v>
      </c>
      <c r="AY128" s="104" t="s">
        <v>163</v>
      </c>
      <c r="BE128" s="202">
        <f t="shared" si="14"/>
        <v>0</v>
      </c>
      <c r="BF128" s="202">
        <f t="shared" si="15"/>
        <v>0</v>
      </c>
      <c r="BG128" s="202">
        <f t="shared" si="16"/>
        <v>0</v>
      </c>
      <c r="BH128" s="202">
        <f t="shared" si="17"/>
        <v>0</v>
      </c>
      <c r="BI128" s="202">
        <f t="shared" si="18"/>
        <v>0</v>
      </c>
      <c r="BJ128" s="104" t="s">
        <v>75</v>
      </c>
      <c r="BK128" s="202">
        <f t="shared" si="19"/>
        <v>0</v>
      </c>
      <c r="BL128" s="104" t="s">
        <v>244</v>
      </c>
      <c r="BM128" s="104" t="s">
        <v>1980</v>
      </c>
    </row>
    <row r="129" spans="2:65" s="116" customFormat="1" ht="25.5" customHeight="1">
      <c r="B129" s="117"/>
      <c r="C129" s="217" t="s">
        <v>356</v>
      </c>
      <c r="D129" s="217" t="s">
        <v>165</v>
      </c>
      <c r="E129" s="218" t="s">
        <v>1981</v>
      </c>
      <c r="F129" s="219" t="s">
        <v>1982</v>
      </c>
      <c r="G129" s="220" t="s">
        <v>372</v>
      </c>
      <c r="H129" s="221">
        <v>79.5</v>
      </c>
      <c r="I129" s="7"/>
      <c r="J129" s="222">
        <f t="shared" si="10"/>
        <v>0</v>
      </c>
      <c r="K129" s="219" t="s">
        <v>2444</v>
      </c>
      <c r="L129" s="117"/>
      <c r="M129" s="223" t="s">
        <v>5</v>
      </c>
      <c r="N129" s="224" t="s">
        <v>41</v>
      </c>
      <c r="O129" s="118"/>
      <c r="P129" s="200">
        <f t="shared" si="11"/>
        <v>0</v>
      </c>
      <c r="Q129" s="200">
        <v>0</v>
      </c>
      <c r="R129" s="200">
        <f t="shared" si="12"/>
        <v>0</v>
      </c>
      <c r="S129" s="200">
        <v>0</v>
      </c>
      <c r="T129" s="201">
        <f t="shared" si="13"/>
        <v>0</v>
      </c>
      <c r="AR129" s="104" t="s">
        <v>244</v>
      </c>
      <c r="AT129" s="104" t="s">
        <v>165</v>
      </c>
      <c r="AU129" s="104" t="s">
        <v>79</v>
      </c>
      <c r="AY129" s="104" t="s">
        <v>163</v>
      </c>
      <c r="BE129" s="202">
        <f t="shared" si="14"/>
        <v>0</v>
      </c>
      <c r="BF129" s="202">
        <f t="shared" si="15"/>
        <v>0</v>
      </c>
      <c r="BG129" s="202">
        <f t="shared" si="16"/>
        <v>0</v>
      </c>
      <c r="BH129" s="202">
        <f t="shared" si="17"/>
        <v>0</v>
      </c>
      <c r="BI129" s="202">
        <f t="shared" si="18"/>
        <v>0</v>
      </c>
      <c r="BJ129" s="104" t="s">
        <v>75</v>
      </c>
      <c r="BK129" s="202">
        <f t="shared" si="19"/>
        <v>0</v>
      </c>
      <c r="BL129" s="104" t="s">
        <v>244</v>
      </c>
      <c r="BM129" s="104" t="s">
        <v>1983</v>
      </c>
    </row>
    <row r="130" spans="2:65" s="116" customFormat="1" ht="25.5" customHeight="1">
      <c r="B130" s="117"/>
      <c r="C130" s="217" t="s">
        <v>363</v>
      </c>
      <c r="D130" s="217" t="s">
        <v>165</v>
      </c>
      <c r="E130" s="218" t="s">
        <v>1984</v>
      </c>
      <c r="F130" s="219" t="s">
        <v>1985</v>
      </c>
      <c r="G130" s="220" t="s">
        <v>372</v>
      </c>
      <c r="H130" s="221">
        <v>66.7</v>
      </c>
      <c r="I130" s="7"/>
      <c r="J130" s="222">
        <f t="shared" si="10"/>
        <v>0</v>
      </c>
      <c r="K130" s="219" t="s">
        <v>2444</v>
      </c>
      <c r="L130" s="117"/>
      <c r="M130" s="223" t="s">
        <v>5</v>
      </c>
      <c r="N130" s="224" t="s">
        <v>41</v>
      </c>
      <c r="O130" s="118"/>
      <c r="P130" s="200">
        <f t="shared" si="11"/>
        <v>0</v>
      </c>
      <c r="Q130" s="200">
        <v>0</v>
      </c>
      <c r="R130" s="200">
        <f t="shared" si="12"/>
        <v>0</v>
      </c>
      <c r="S130" s="200">
        <v>0</v>
      </c>
      <c r="T130" s="201">
        <f t="shared" si="13"/>
        <v>0</v>
      </c>
      <c r="AR130" s="104" t="s">
        <v>244</v>
      </c>
      <c r="AT130" s="104" t="s">
        <v>165</v>
      </c>
      <c r="AU130" s="104" t="s">
        <v>79</v>
      </c>
      <c r="AY130" s="104" t="s">
        <v>163</v>
      </c>
      <c r="BE130" s="202">
        <f t="shared" si="14"/>
        <v>0</v>
      </c>
      <c r="BF130" s="202">
        <f t="shared" si="15"/>
        <v>0</v>
      </c>
      <c r="BG130" s="202">
        <f t="shared" si="16"/>
        <v>0</v>
      </c>
      <c r="BH130" s="202">
        <f t="shared" si="17"/>
        <v>0</v>
      </c>
      <c r="BI130" s="202">
        <f t="shared" si="18"/>
        <v>0</v>
      </c>
      <c r="BJ130" s="104" t="s">
        <v>75</v>
      </c>
      <c r="BK130" s="202">
        <f t="shared" si="19"/>
        <v>0</v>
      </c>
      <c r="BL130" s="104" t="s">
        <v>244</v>
      </c>
      <c r="BM130" s="104" t="s">
        <v>1986</v>
      </c>
    </row>
    <row r="131" spans="2:65" s="116" customFormat="1" ht="25.5" customHeight="1">
      <c r="B131" s="117"/>
      <c r="C131" s="217" t="s">
        <v>369</v>
      </c>
      <c r="D131" s="217" t="s">
        <v>165</v>
      </c>
      <c r="E131" s="218" t="s">
        <v>1987</v>
      </c>
      <c r="F131" s="219" t="s">
        <v>1988</v>
      </c>
      <c r="G131" s="220" t="s">
        <v>372</v>
      </c>
      <c r="H131" s="221">
        <v>50.7</v>
      </c>
      <c r="I131" s="7"/>
      <c r="J131" s="222">
        <f t="shared" si="10"/>
        <v>0</v>
      </c>
      <c r="K131" s="219" t="s">
        <v>2444</v>
      </c>
      <c r="L131" s="117"/>
      <c r="M131" s="223" t="s">
        <v>5</v>
      </c>
      <c r="N131" s="224" t="s">
        <v>41</v>
      </c>
      <c r="O131" s="118"/>
      <c r="P131" s="200">
        <f t="shared" si="11"/>
        <v>0</v>
      </c>
      <c r="Q131" s="200">
        <v>0</v>
      </c>
      <c r="R131" s="200">
        <f t="shared" si="12"/>
        <v>0</v>
      </c>
      <c r="S131" s="200">
        <v>0</v>
      </c>
      <c r="T131" s="201">
        <f t="shared" si="13"/>
        <v>0</v>
      </c>
      <c r="AR131" s="104" t="s">
        <v>244</v>
      </c>
      <c r="AT131" s="104" t="s">
        <v>165</v>
      </c>
      <c r="AU131" s="104" t="s">
        <v>79</v>
      </c>
      <c r="AY131" s="104" t="s">
        <v>163</v>
      </c>
      <c r="BE131" s="202">
        <f t="shared" si="14"/>
        <v>0</v>
      </c>
      <c r="BF131" s="202">
        <f t="shared" si="15"/>
        <v>0</v>
      </c>
      <c r="BG131" s="202">
        <f t="shared" si="16"/>
        <v>0</v>
      </c>
      <c r="BH131" s="202">
        <f t="shared" si="17"/>
        <v>0</v>
      </c>
      <c r="BI131" s="202">
        <f t="shared" si="18"/>
        <v>0</v>
      </c>
      <c r="BJ131" s="104" t="s">
        <v>75</v>
      </c>
      <c r="BK131" s="202">
        <f t="shared" si="19"/>
        <v>0</v>
      </c>
      <c r="BL131" s="104" t="s">
        <v>244</v>
      </c>
      <c r="BM131" s="104" t="s">
        <v>1989</v>
      </c>
    </row>
    <row r="132" spans="2:65" s="116" customFormat="1" ht="25.5" customHeight="1">
      <c r="B132" s="117"/>
      <c r="C132" s="217" t="s">
        <v>375</v>
      </c>
      <c r="D132" s="217" t="s">
        <v>165</v>
      </c>
      <c r="E132" s="218" t="s">
        <v>1990</v>
      </c>
      <c r="F132" s="219" t="s">
        <v>1991</v>
      </c>
      <c r="G132" s="220" t="s">
        <v>372</v>
      </c>
      <c r="H132" s="221">
        <v>16.8</v>
      </c>
      <c r="I132" s="7"/>
      <c r="J132" s="222">
        <f t="shared" si="10"/>
        <v>0</v>
      </c>
      <c r="K132" s="219" t="s">
        <v>2444</v>
      </c>
      <c r="L132" s="117"/>
      <c r="M132" s="223" t="s">
        <v>5</v>
      </c>
      <c r="N132" s="224" t="s">
        <v>41</v>
      </c>
      <c r="O132" s="118"/>
      <c r="P132" s="200">
        <f t="shared" si="11"/>
        <v>0</v>
      </c>
      <c r="Q132" s="200">
        <v>0</v>
      </c>
      <c r="R132" s="200">
        <f t="shared" si="12"/>
        <v>0</v>
      </c>
      <c r="S132" s="200">
        <v>0</v>
      </c>
      <c r="T132" s="201">
        <f t="shared" si="13"/>
        <v>0</v>
      </c>
      <c r="AR132" s="104" t="s">
        <v>244</v>
      </c>
      <c r="AT132" s="104" t="s">
        <v>165</v>
      </c>
      <c r="AU132" s="104" t="s">
        <v>79</v>
      </c>
      <c r="AY132" s="104" t="s">
        <v>163</v>
      </c>
      <c r="BE132" s="202">
        <f t="shared" si="14"/>
        <v>0</v>
      </c>
      <c r="BF132" s="202">
        <f t="shared" si="15"/>
        <v>0</v>
      </c>
      <c r="BG132" s="202">
        <f t="shared" si="16"/>
        <v>0</v>
      </c>
      <c r="BH132" s="202">
        <f t="shared" si="17"/>
        <v>0</v>
      </c>
      <c r="BI132" s="202">
        <f t="shared" si="18"/>
        <v>0</v>
      </c>
      <c r="BJ132" s="104" t="s">
        <v>75</v>
      </c>
      <c r="BK132" s="202">
        <f t="shared" si="19"/>
        <v>0</v>
      </c>
      <c r="BL132" s="104" t="s">
        <v>244</v>
      </c>
      <c r="BM132" s="104" t="s">
        <v>1992</v>
      </c>
    </row>
    <row r="133" spans="2:65" s="116" customFormat="1" ht="16.5" customHeight="1">
      <c r="B133" s="117"/>
      <c r="C133" s="217" t="s">
        <v>382</v>
      </c>
      <c r="D133" s="217" t="s">
        <v>165</v>
      </c>
      <c r="E133" s="218" t="s">
        <v>1993</v>
      </c>
      <c r="F133" s="219" t="s">
        <v>1994</v>
      </c>
      <c r="G133" s="220" t="s">
        <v>372</v>
      </c>
      <c r="H133" s="221">
        <v>10</v>
      </c>
      <c r="I133" s="7"/>
      <c r="J133" s="222">
        <f t="shared" si="10"/>
        <v>0</v>
      </c>
      <c r="K133" s="219" t="s">
        <v>2444</v>
      </c>
      <c r="L133" s="117"/>
      <c r="M133" s="223" t="s">
        <v>5</v>
      </c>
      <c r="N133" s="224" t="s">
        <v>41</v>
      </c>
      <c r="O133" s="118"/>
      <c r="P133" s="200">
        <f t="shared" si="11"/>
        <v>0</v>
      </c>
      <c r="Q133" s="200">
        <v>0</v>
      </c>
      <c r="R133" s="200">
        <f t="shared" si="12"/>
        <v>0</v>
      </c>
      <c r="S133" s="200">
        <v>0</v>
      </c>
      <c r="T133" s="201">
        <f t="shared" si="13"/>
        <v>0</v>
      </c>
      <c r="AR133" s="104" t="s">
        <v>244</v>
      </c>
      <c r="AT133" s="104" t="s">
        <v>165</v>
      </c>
      <c r="AU133" s="104" t="s">
        <v>79</v>
      </c>
      <c r="AY133" s="104" t="s">
        <v>163</v>
      </c>
      <c r="BE133" s="202">
        <f t="shared" si="14"/>
        <v>0</v>
      </c>
      <c r="BF133" s="202">
        <f t="shared" si="15"/>
        <v>0</v>
      </c>
      <c r="BG133" s="202">
        <f t="shared" si="16"/>
        <v>0</v>
      </c>
      <c r="BH133" s="202">
        <f t="shared" si="17"/>
        <v>0</v>
      </c>
      <c r="BI133" s="202">
        <f t="shared" si="18"/>
        <v>0</v>
      </c>
      <c r="BJ133" s="104" t="s">
        <v>75</v>
      </c>
      <c r="BK133" s="202">
        <f t="shared" si="19"/>
        <v>0</v>
      </c>
      <c r="BL133" s="104" t="s">
        <v>244</v>
      </c>
      <c r="BM133" s="104" t="s">
        <v>1995</v>
      </c>
    </row>
    <row r="134" spans="2:65" s="116" customFormat="1" ht="16.5" customHeight="1">
      <c r="B134" s="117"/>
      <c r="C134" s="217" t="s">
        <v>388</v>
      </c>
      <c r="D134" s="217" t="s">
        <v>165</v>
      </c>
      <c r="E134" s="218" t="s">
        <v>1996</v>
      </c>
      <c r="F134" s="219" t="s">
        <v>1997</v>
      </c>
      <c r="G134" s="220" t="s">
        <v>288</v>
      </c>
      <c r="H134" s="221">
        <v>282</v>
      </c>
      <c r="I134" s="7"/>
      <c r="J134" s="222">
        <f t="shared" si="10"/>
        <v>0</v>
      </c>
      <c r="K134" s="219" t="s">
        <v>2444</v>
      </c>
      <c r="L134" s="117"/>
      <c r="M134" s="223" t="s">
        <v>5</v>
      </c>
      <c r="N134" s="224" t="s">
        <v>41</v>
      </c>
      <c r="O134" s="118"/>
      <c r="P134" s="200">
        <f t="shared" si="11"/>
        <v>0</v>
      </c>
      <c r="Q134" s="200">
        <v>0</v>
      </c>
      <c r="R134" s="200">
        <f t="shared" si="12"/>
        <v>0</v>
      </c>
      <c r="S134" s="200">
        <v>0</v>
      </c>
      <c r="T134" s="201">
        <f t="shared" si="13"/>
        <v>0</v>
      </c>
      <c r="AR134" s="104" t="s">
        <v>244</v>
      </c>
      <c r="AT134" s="104" t="s">
        <v>165</v>
      </c>
      <c r="AU134" s="104" t="s">
        <v>79</v>
      </c>
      <c r="AY134" s="104" t="s">
        <v>163</v>
      </c>
      <c r="BE134" s="202">
        <f t="shared" si="14"/>
        <v>0</v>
      </c>
      <c r="BF134" s="202">
        <f t="shared" si="15"/>
        <v>0</v>
      </c>
      <c r="BG134" s="202">
        <f t="shared" si="16"/>
        <v>0</v>
      </c>
      <c r="BH134" s="202">
        <f t="shared" si="17"/>
        <v>0</v>
      </c>
      <c r="BI134" s="202">
        <f t="shared" si="18"/>
        <v>0</v>
      </c>
      <c r="BJ134" s="104" t="s">
        <v>75</v>
      </c>
      <c r="BK134" s="202">
        <f t="shared" si="19"/>
        <v>0</v>
      </c>
      <c r="BL134" s="104" t="s">
        <v>244</v>
      </c>
      <c r="BM134" s="104" t="s">
        <v>1998</v>
      </c>
    </row>
    <row r="135" spans="2:65" s="116" customFormat="1" ht="16.5" customHeight="1">
      <c r="B135" s="117"/>
      <c r="C135" s="217" t="s">
        <v>393</v>
      </c>
      <c r="D135" s="217" t="s">
        <v>165</v>
      </c>
      <c r="E135" s="218" t="s">
        <v>1999</v>
      </c>
      <c r="F135" s="219" t="s">
        <v>2000</v>
      </c>
      <c r="G135" s="220" t="s">
        <v>288</v>
      </c>
      <c r="H135" s="221">
        <v>60</v>
      </c>
      <c r="I135" s="7"/>
      <c r="J135" s="222">
        <f t="shared" si="10"/>
        <v>0</v>
      </c>
      <c r="K135" s="219" t="s">
        <v>2444</v>
      </c>
      <c r="L135" s="117"/>
      <c r="M135" s="223" t="s">
        <v>5</v>
      </c>
      <c r="N135" s="224" t="s">
        <v>41</v>
      </c>
      <c r="O135" s="118"/>
      <c r="P135" s="200">
        <f t="shared" si="11"/>
        <v>0</v>
      </c>
      <c r="Q135" s="200">
        <v>0</v>
      </c>
      <c r="R135" s="200">
        <f t="shared" si="12"/>
        <v>0</v>
      </c>
      <c r="S135" s="200">
        <v>0</v>
      </c>
      <c r="T135" s="201">
        <f t="shared" si="13"/>
        <v>0</v>
      </c>
      <c r="AR135" s="104" t="s">
        <v>244</v>
      </c>
      <c r="AT135" s="104" t="s">
        <v>165</v>
      </c>
      <c r="AU135" s="104" t="s">
        <v>79</v>
      </c>
      <c r="AY135" s="104" t="s">
        <v>163</v>
      </c>
      <c r="BE135" s="202">
        <f t="shared" si="14"/>
        <v>0</v>
      </c>
      <c r="BF135" s="202">
        <f t="shared" si="15"/>
        <v>0</v>
      </c>
      <c r="BG135" s="202">
        <f t="shared" si="16"/>
        <v>0</v>
      </c>
      <c r="BH135" s="202">
        <f t="shared" si="17"/>
        <v>0</v>
      </c>
      <c r="BI135" s="202">
        <f t="shared" si="18"/>
        <v>0</v>
      </c>
      <c r="BJ135" s="104" t="s">
        <v>75</v>
      </c>
      <c r="BK135" s="202">
        <f t="shared" si="19"/>
        <v>0</v>
      </c>
      <c r="BL135" s="104" t="s">
        <v>244</v>
      </c>
      <c r="BM135" s="104" t="s">
        <v>2001</v>
      </c>
    </row>
    <row r="136" spans="2:65" s="116" customFormat="1" ht="16.5" customHeight="1">
      <c r="B136" s="117"/>
      <c r="C136" s="217" t="s">
        <v>397</v>
      </c>
      <c r="D136" s="217" t="s">
        <v>165</v>
      </c>
      <c r="E136" s="218" t="s">
        <v>2002</v>
      </c>
      <c r="F136" s="219" t="s">
        <v>2003</v>
      </c>
      <c r="G136" s="220" t="s">
        <v>288</v>
      </c>
      <c r="H136" s="221">
        <v>20</v>
      </c>
      <c r="I136" s="7"/>
      <c r="J136" s="222">
        <f t="shared" si="10"/>
        <v>0</v>
      </c>
      <c r="K136" s="219" t="s">
        <v>2444</v>
      </c>
      <c r="L136" s="117"/>
      <c r="M136" s="223" t="s">
        <v>5</v>
      </c>
      <c r="N136" s="224" t="s">
        <v>41</v>
      </c>
      <c r="O136" s="118"/>
      <c r="P136" s="200">
        <f t="shared" si="11"/>
        <v>0</v>
      </c>
      <c r="Q136" s="200">
        <v>0</v>
      </c>
      <c r="R136" s="200">
        <f t="shared" si="12"/>
        <v>0</v>
      </c>
      <c r="S136" s="200">
        <v>0</v>
      </c>
      <c r="T136" s="201">
        <f t="shared" si="13"/>
        <v>0</v>
      </c>
      <c r="AR136" s="104" t="s">
        <v>244</v>
      </c>
      <c r="AT136" s="104" t="s">
        <v>165</v>
      </c>
      <c r="AU136" s="104" t="s">
        <v>79</v>
      </c>
      <c r="AY136" s="104" t="s">
        <v>163</v>
      </c>
      <c r="BE136" s="202">
        <f t="shared" si="14"/>
        <v>0</v>
      </c>
      <c r="BF136" s="202">
        <f t="shared" si="15"/>
        <v>0</v>
      </c>
      <c r="BG136" s="202">
        <f t="shared" si="16"/>
        <v>0</v>
      </c>
      <c r="BH136" s="202">
        <f t="shared" si="17"/>
        <v>0</v>
      </c>
      <c r="BI136" s="202">
        <f t="shared" si="18"/>
        <v>0</v>
      </c>
      <c r="BJ136" s="104" t="s">
        <v>75</v>
      </c>
      <c r="BK136" s="202">
        <f t="shared" si="19"/>
        <v>0</v>
      </c>
      <c r="BL136" s="104" t="s">
        <v>244</v>
      </c>
      <c r="BM136" s="104" t="s">
        <v>2004</v>
      </c>
    </row>
    <row r="137" spans="2:65" s="116" customFormat="1" ht="16.5" customHeight="1">
      <c r="B137" s="117"/>
      <c r="C137" s="217" t="s">
        <v>404</v>
      </c>
      <c r="D137" s="217" t="s">
        <v>165</v>
      </c>
      <c r="E137" s="218" t="s">
        <v>2005</v>
      </c>
      <c r="F137" s="219" t="s">
        <v>2006</v>
      </c>
      <c r="G137" s="220" t="s">
        <v>288</v>
      </c>
      <c r="H137" s="221">
        <v>10</v>
      </c>
      <c r="I137" s="7"/>
      <c r="J137" s="222">
        <f t="shared" si="10"/>
        <v>0</v>
      </c>
      <c r="K137" s="219" t="s">
        <v>2444</v>
      </c>
      <c r="L137" s="117"/>
      <c r="M137" s="223" t="s">
        <v>5</v>
      </c>
      <c r="N137" s="224" t="s">
        <v>41</v>
      </c>
      <c r="O137" s="118"/>
      <c r="P137" s="200">
        <f t="shared" si="11"/>
        <v>0</v>
      </c>
      <c r="Q137" s="200">
        <v>0</v>
      </c>
      <c r="R137" s="200">
        <f t="shared" si="12"/>
        <v>0</v>
      </c>
      <c r="S137" s="200">
        <v>0</v>
      </c>
      <c r="T137" s="201">
        <f t="shared" si="13"/>
        <v>0</v>
      </c>
      <c r="AR137" s="104" t="s">
        <v>244</v>
      </c>
      <c r="AT137" s="104" t="s">
        <v>165</v>
      </c>
      <c r="AU137" s="104" t="s">
        <v>79</v>
      </c>
      <c r="AY137" s="104" t="s">
        <v>163</v>
      </c>
      <c r="BE137" s="202">
        <f t="shared" si="14"/>
        <v>0</v>
      </c>
      <c r="BF137" s="202">
        <f t="shared" si="15"/>
        <v>0</v>
      </c>
      <c r="BG137" s="202">
        <f t="shared" si="16"/>
        <v>0</v>
      </c>
      <c r="BH137" s="202">
        <f t="shared" si="17"/>
        <v>0</v>
      </c>
      <c r="BI137" s="202">
        <f t="shared" si="18"/>
        <v>0</v>
      </c>
      <c r="BJ137" s="104" t="s">
        <v>75</v>
      </c>
      <c r="BK137" s="202">
        <f t="shared" si="19"/>
        <v>0</v>
      </c>
      <c r="BL137" s="104" t="s">
        <v>244</v>
      </c>
      <c r="BM137" s="104" t="s">
        <v>2007</v>
      </c>
    </row>
    <row r="138" spans="2:65" s="116" customFormat="1" ht="16.5" customHeight="1">
      <c r="B138" s="117"/>
      <c r="C138" s="217" t="s">
        <v>408</v>
      </c>
      <c r="D138" s="217" t="s">
        <v>165</v>
      </c>
      <c r="E138" s="218" t="s">
        <v>2008</v>
      </c>
      <c r="F138" s="219" t="s">
        <v>2009</v>
      </c>
      <c r="G138" s="220" t="s">
        <v>288</v>
      </c>
      <c r="H138" s="221">
        <v>10</v>
      </c>
      <c r="I138" s="7"/>
      <c r="J138" s="222">
        <f t="shared" si="10"/>
        <v>0</v>
      </c>
      <c r="K138" s="219" t="s">
        <v>2444</v>
      </c>
      <c r="L138" s="117"/>
      <c r="M138" s="223" t="s">
        <v>5</v>
      </c>
      <c r="N138" s="224" t="s">
        <v>41</v>
      </c>
      <c r="O138" s="118"/>
      <c r="P138" s="200">
        <f t="shared" si="11"/>
        <v>0</v>
      </c>
      <c r="Q138" s="200">
        <v>0</v>
      </c>
      <c r="R138" s="200">
        <f t="shared" si="12"/>
        <v>0</v>
      </c>
      <c r="S138" s="200">
        <v>0</v>
      </c>
      <c r="T138" s="201">
        <f t="shared" si="13"/>
        <v>0</v>
      </c>
      <c r="AR138" s="104" t="s">
        <v>244</v>
      </c>
      <c r="AT138" s="104" t="s">
        <v>165</v>
      </c>
      <c r="AU138" s="104" t="s">
        <v>79</v>
      </c>
      <c r="AY138" s="104" t="s">
        <v>163</v>
      </c>
      <c r="BE138" s="202">
        <f t="shared" si="14"/>
        <v>0</v>
      </c>
      <c r="BF138" s="202">
        <f t="shared" si="15"/>
        <v>0</v>
      </c>
      <c r="BG138" s="202">
        <f t="shared" si="16"/>
        <v>0</v>
      </c>
      <c r="BH138" s="202">
        <f t="shared" si="17"/>
        <v>0</v>
      </c>
      <c r="BI138" s="202">
        <f t="shared" si="18"/>
        <v>0</v>
      </c>
      <c r="BJ138" s="104" t="s">
        <v>75</v>
      </c>
      <c r="BK138" s="202">
        <f t="shared" si="19"/>
        <v>0</v>
      </c>
      <c r="BL138" s="104" t="s">
        <v>244</v>
      </c>
      <c r="BM138" s="104" t="s">
        <v>2010</v>
      </c>
    </row>
    <row r="139" spans="2:65" s="116" customFormat="1" ht="16.5" customHeight="1">
      <c r="B139" s="117"/>
      <c r="C139" s="217" t="s">
        <v>412</v>
      </c>
      <c r="D139" s="217" t="s">
        <v>165</v>
      </c>
      <c r="E139" s="218" t="s">
        <v>2011</v>
      </c>
      <c r="F139" s="219" t="s">
        <v>2012</v>
      </c>
      <c r="G139" s="220" t="s">
        <v>288</v>
      </c>
      <c r="H139" s="221">
        <v>2</v>
      </c>
      <c r="I139" s="7"/>
      <c r="J139" s="222">
        <f t="shared" si="10"/>
        <v>0</v>
      </c>
      <c r="K139" s="219" t="s">
        <v>2444</v>
      </c>
      <c r="L139" s="117"/>
      <c r="M139" s="223" t="s">
        <v>5</v>
      </c>
      <c r="N139" s="224" t="s">
        <v>41</v>
      </c>
      <c r="O139" s="118"/>
      <c r="P139" s="200">
        <f t="shared" si="11"/>
        <v>0</v>
      </c>
      <c r="Q139" s="200">
        <v>0</v>
      </c>
      <c r="R139" s="200">
        <f t="shared" si="12"/>
        <v>0</v>
      </c>
      <c r="S139" s="200">
        <v>0</v>
      </c>
      <c r="T139" s="201">
        <f t="shared" si="13"/>
        <v>0</v>
      </c>
      <c r="AR139" s="104" t="s">
        <v>244</v>
      </c>
      <c r="AT139" s="104" t="s">
        <v>165</v>
      </c>
      <c r="AU139" s="104" t="s">
        <v>79</v>
      </c>
      <c r="AY139" s="104" t="s">
        <v>163</v>
      </c>
      <c r="BE139" s="202">
        <f t="shared" si="14"/>
        <v>0</v>
      </c>
      <c r="BF139" s="202">
        <f t="shared" si="15"/>
        <v>0</v>
      </c>
      <c r="BG139" s="202">
        <f t="shared" si="16"/>
        <v>0</v>
      </c>
      <c r="BH139" s="202">
        <f t="shared" si="17"/>
        <v>0</v>
      </c>
      <c r="BI139" s="202">
        <f t="shared" si="18"/>
        <v>0</v>
      </c>
      <c r="BJ139" s="104" t="s">
        <v>75</v>
      </c>
      <c r="BK139" s="202">
        <f t="shared" si="19"/>
        <v>0</v>
      </c>
      <c r="BL139" s="104" t="s">
        <v>244</v>
      </c>
      <c r="BM139" s="104" t="s">
        <v>2013</v>
      </c>
    </row>
    <row r="140" spans="2:65" s="116" customFormat="1" ht="16.5" customHeight="1">
      <c r="B140" s="117"/>
      <c r="C140" s="217" t="s">
        <v>419</v>
      </c>
      <c r="D140" s="217" t="s">
        <v>165</v>
      </c>
      <c r="E140" s="218" t="s">
        <v>2014</v>
      </c>
      <c r="F140" s="219" t="s">
        <v>2015</v>
      </c>
      <c r="G140" s="220" t="s">
        <v>288</v>
      </c>
      <c r="H140" s="221">
        <v>9</v>
      </c>
      <c r="I140" s="7"/>
      <c r="J140" s="222">
        <f t="shared" si="10"/>
        <v>0</v>
      </c>
      <c r="K140" s="219" t="s">
        <v>2444</v>
      </c>
      <c r="L140" s="117"/>
      <c r="M140" s="223" t="s">
        <v>5</v>
      </c>
      <c r="N140" s="224" t="s">
        <v>41</v>
      </c>
      <c r="O140" s="118"/>
      <c r="P140" s="200">
        <f t="shared" si="11"/>
        <v>0</v>
      </c>
      <c r="Q140" s="200">
        <v>0</v>
      </c>
      <c r="R140" s="200">
        <f t="shared" si="12"/>
        <v>0</v>
      </c>
      <c r="S140" s="200">
        <v>0</v>
      </c>
      <c r="T140" s="201">
        <f t="shared" si="13"/>
        <v>0</v>
      </c>
      <c r="AR140" s="104" t="s">
        <v>244</v>
      </c>
      <c r="AT140" s="104" t="s">
        <v>165</v>
      </c>
      <c r="AU140" s="104" t="s">
        <v>79</v>
      </c>
      <c r="AY140" s="104" t="s">
        <v>163</v>
      </c>
      <c r="BE140" s="202">
        <f t="shared" si="14"/>
        <v>0</v>
      </c>
      <c r="BF140" s="202">
        <f t="shared" si="15"/>
        <v>0</v>
      </c>
      <c r="BG140" s="202">
        <f t="shared" si="16"/>
        <v>0</v>
      </c>
      <c r="BH140" s="202">
        <f t="shared" si="17"/>
        <v>0</v>
      </c>
      <c r="BI140" s="202">
        <f t="shared" si="18"/>
        <v>0</v>
      </c>
      <c r="BJ140" s="104" t="s">
        <v>75</v>
      </c>
      <c r="BK140" s="202">
        <f t="shared" si="19"/>
        <v>0</v>
      </c>
      <c r="BL140" s="104" t="s">
        <v>244</v>
      </c>
      <c r="BM140" s="104" t="s">
        <v>2016</v>
      </c>
    </row>
    <row r="141" spans="2:65" s="116" customFormat="1" ht="25.5" customHeight="1">
      <c r="B141" s="117"/>
      <c r="C141" s="217" t="s">
        <v>423</v>
      </c>
      <c r="D141" s="217" t="s">
        <v>165</v>
      </c>
      <c r="E141" s="218" t="s">
        <v>2017</v>
      </c>
      <c r="F141" s="219" t="s">
        <v>2018</v>
      </c>
      <c r="G141" s="220" t="s">
        <v>288</v>
      </c>
      <c r="H141" s="221">
        <v>54</v>
      </c>
      <c r="I141" s="7"/>
      <c r="J141" s="222">
        <f t="shared" si="10"/>
        <v>0</v>
      </c>
      <c r="K141" s="219" t="s">
        <v>2444</v>
      </c>
      <c r="L141" s="117"/>
      <c r="M141" s="223" t="s">
        <v>5</v>
      </c>
      <c r="N141" s="224" t="s">
        <v>41</v>
      </c>
      <c r="O141" s="118"/>
      <c r="P141" s="200">
        <f t="shared" si="11"/>
        <v>0</v>
      </c>
      <c r="Q141" s="200">
        <v>0</v>
      </c>
      <c r="R141" s="200">
        <f t="shared" si="12"/>
        <v>0</v>
      </c>
      <c r="S141" s="200">
        <v>0</v>
      </c>
      <c r="T141" s="201">
        <f t="shared" si="13"/>
        <v>0</v>
      </c>
      <c r="AR141" s="104" t="s">
        <v>244</v>
      </c>
      <c r="AT141" s="104" t="s">
        <v>165</v>
      </c>
      <c r="AU141" s="104" t="s">
        <v>79</v>
      </c>
      <c r="AY141" s="104" t="s">
        <v>163</v>
      </c>
      <c r="BE141" s="202">
        <f t="shared" si="14"/>
        <v>0</v>
      </c>
      <c r="BF141" s="202">
        <f t="shared" si="15"/>
        <v>0</v>
      </c>
      <c r="BG141" s="202">
        <f t="shared" si="16"/>
        <v>0</v>
      </c>
      <c r="BH141" s="202">
        <f t="shared" si="17"/>
        <v>0</v>
      </c>
      <c r="BI141" s="202">
        <f t="shared" si="18"/>
        <v>0</v>
      </c>
      <c r="BJ141" s="104" t="s">
        <v>75</v>
      </c>
      <c r="BK141" s="202">
        <f t="shared" si="19"/>
        <v>0</v>
      </c>
      <c r="BL141" s="104" t="s">
        <v>244</v>
      </c>
      <c r="BM141" s="104" t="s">
        <v>2019</v>
      </c>
    </row>
    <row r="142" spans="2:65" s="116" customFormat="1" ht="16.5" customHeight="1">
      <c r="B142" s="117"/>
      <c r="C142" s="217" t="s">
        <v>428</v>
      </c>
      <c r="D142" s="217" t="s">
        <v>165</v>
      </c>
      <c r="E142" s="218" t="s">
        <v>2020</v>
      </c>
      <c r="F142" s="219" t="s">
        <v>2021</v>
      </c>
      <c r="G142" s="220" t="s">
        <v>288</v>
      </c>
      <c r="H142" s="221">
        <v>4</v>
      </c>
      <c r="I142" s="7"/>
      <c r="J142" s="222">
        <f t="shared" si="10"/>
        <v>0</v>
      </c>
      <c r="K142" s="219" t="s">
        <v>2444</v>
      </c>
      <c r="L142" s="117"/>
      <c r="M142" s="223" t="s">
        <v>5</v>
      </c>
      <c r="N142" s="224" t="s">
        <v>41</v>
      </c>
      <c r="O142" s="118"/>
      <c r="P142" s="200">
        <f t="shared" si="11"/>
        <v>0</v>
      </c>
      <c r="Q142" s="200">
        <v>0</v>
      </c>
      <c r="R142" s="200">
        <f t="shared" si="12"/>
        <v>0</v>
      </c>
      <c r="S142" s="200">
        <v>0</v>
      </c>
      <c r="T142" s="201">
        <f t="shared" si="13"/>
        <v>0</v>
      </c>
      <c r="AR142" s="104" t="s">
        <v>244</v>
      </c>
      <c r="AT142" s="104" t="s">
        <v>165</v>
      </c>
      <c r="AU142" s="104" t="s">
        <v>79</v>
      </c>
      <c r="AY142" s="104" t="s">
        <v>163</v>
      </c>
      <c r="BE142" s="202">
        <f t="shared" si="14"/>
        <v>0</v>
      </c>
      <c r="BF142" s="202">
        <f t="shared" si="15"/>
        <v>0</v>
      </c>
      <c r="BG142" s="202">
        <f t="shared" si="16"/>
        <v>0</v>
      </c>
      <c r="BH142" s="202">
        <f t="shared" si="17"/>
        <v>0</v>
      </c>
      <c r="BI142" s="202">
        <f t="shared" si="18"/>
        <v>0</v>
      </c>
      <c r="BJ142" s="104" t="s">
        <v>75</v>
      </c>
      <c r="BK142" s="202">
        <f t="shared" si="19"/>
        <v>0</v>
      </c>
      <c r="BL142" s="104" t="s">
        <v>244</v>
      </c>
      <c r="BM142" s="104" t="s">
        <v>2022</v>
      </c>
    </row>
    <row r="143" spans="2:65" s="116" customFormat="1" ht="25.5" customHeight="1">
      <c r="B143" s="117"/>
      <c r="C143" s="217" t="s">
        <v>437</v>
      </c>
      <c r="D143" s="217" t="s">
        <v>165</v>
      </c>
      <c r="E143" s="218" t="s">
        <v>2023</v>
      </c>
      <c r="F143" s="219" t="s">
        <v>2024</v>
      </c>
      <c r="G143" s="220" t="s">
        <v>372</v>
      </c>
      <c r="H143" s="221">
        <v>650</v>
      </c>
      <c r="I143" s="7"/>
      <c r="J143" s="222">
        <f t="shared" si="10"/>
        <v>0</v>
      </c>
      <c r="K143" s="219" t="s">
        <v>2444</v>
      </c>
      <c r="L143" s="117"/>
      <c r="M143" s="223" t="s">
        <v>5</v>
      </c>
      <c r="N143" s="224" t="s">
        <v>41</v>
      </c>
      <c r="O143" s="118"/>
      <c r="P143" s="200">
        <f t="shared" si="11"/>
        <v>0</v>
      </c>
      <c r="Q143" s="200">
        <v>0</v>
      </c>
      <c r="R143" s="200">
        <f t="shared" si="12"/>
        <v>0</v>
      </c>
      <c r="S143" s="200">
        <v>0</v>
      </c>
      <c r="T143" s="201">
        <f t="shared" si="13"/>
        <v>0</v>
      </c>
      <c r="AR143" s="104" t="s">
        <v>244</v>
      </c>
      <c r="AT143" s="104" t="s">
        <v>165</v>
      </c>
      <c r="AU143" s="104" t="s">
        <v>79</v>
      </c>
      <c r="AY143" s="104" t="s">
        <v>163</v>
      </c>
      <c r="BE143" s="202">
        <f t="shared" si="14"/>
        <v>0</v>
      </c>
      <c r="BF143" s="202">
        <f t="shared" si="15"/>
        <v>0</v>
      </c>
      <c r="BG143" s="202">
        <f t="shared" si="16"/>
        <v>0</v>
      </c>
      <c r="BH143" s="202">
        <f t="shared" si="17"/>
        <v>0</v>
      </c>
      <c r="BI143" s="202">
        <f t="shared" si="18"/>
        <v>0</v>
      </c>
      <c r="BJ143" s="104" t="s">
        <v>75</v>
      </c>
      <c r="BK143" s="202">
        <f t="shared" si="19"/>
        <v>0</v>
      </c>
      <c r="BL143" s="104" t="s">
        <v>244</v>
      </c>
      <c r="BM143" s="104" t="s">
        <v>2025</v>
      </c>
    </row>
    <row r="144" spans="2:65" s="116" customFormat="1" ht="25.5" customHeight="1">
      <c r="B144" s="117"/>
      <c r="C144" s="217" t="s">
        <v>445</v>
      </c>
      <c r="D144" s="217" t="s">
        <v>165</v>
      </c>
      <c r="E144" s="218" t="s">
        <v>2026</v>
      </c>
      <c r="F144" s="219" t="s">
        <v>2027</v>
      </c>
      <c r="G144" s="220" t="s">
        <v>372</v>
      </c>
      <c r="H144" s="221">
        <v>12</v>
      </c>
      <c r="I144" s="7"/>
      <c r="J144" s="222">
        <f t="shared" si="10"/>
        <v>0</v>
      </c>
      <c r="K144" s="219" t="s">
        <v>2443</v>
      </c>
      <c r="L144" s="117"/>
      <c r="M144" s="223" t="s">
        <v>5</v>
      </c>
      <c r="N144" s="225" t="s">
        <v>41</v>
      </c>
      <c r="O144" s="226"/>
      <c r="P144" s="227">
        <f t="shared" si="11"/>
        <v>0</v>
      </c>
      <c r="Q144" s="227">
        <v>0</v>
      </c>
      <c r="R144" s="227">
        <f t="shared" si="12"/>
        <v>0</v>
      </c>
      <c r="S144" s="227">
        <v>0</v>
      </c>
      <c r="T144" s="228">
        <f t="shared" si="13"/>
        <v>0</v>
      </c>
      <c r="AR144" s="104" t="s">
        <v>244</v>
      </c>
      <c r="AT144" s="104" t="s">
        <v>165</v>
      </c>
      <c r="AU144" s="104" t="s">
        <v>79</v>
      </c>
      <c r="AY144" s="104" t="s">
        <v>163</v>
      </c>
      <c r="BE144" s="202">
        <f t="shared" si="14"/>
        <v>0</v>
      </c>
      <c r="BF144" s="202">
        <f t="shared" si="15"/>
        <v>0</v>
      </c>
      <c r="BG144" s="202">
        <f t="shared" si="16"/>
        <v>0</v>
      </c>
      <c r="BH144" s="202">
        <f t="shared" si="17"/>
        <v>0</v>
      </c>
      <c r="BI144" s="202">
        <f t="shared" si="18"/>
        <v>0</v>
      </c>
      <c r="BJ144" s="104" t="s">
        <v>75</v>
      </c>
      <c r="BK144" s="202">
        <f t="shared" si="19"/>
        <v>0</v>
      </c>
      <c r="BL144" s="104" t="s">
        <v>244</v>
      </c>
      <c r="BM144" s="104" t="s">
        <v>2028</v>
      </c>
    </row>
    <row r="145" spans="2:12" s="116" customFormat="1" ht="6.9" customHeight="1">
      <c r="B145" s="144"/>
      <c r="C145" s="145"/>
      <c r="D145" s="145"/>
      <c r="E145" s="145"/>
      <c r="F145" s="145"/>
      <c r="G145" s="145"/>
      <c r="H145" s="145"/>
      <c r="I145" s="145"/>
      <c r="J145" s="145"/>
      <c r="K145" s="145"/>
      <c r="L145" s="117"/>
    </row>
  </sheetData>
  <sheetProtection algorithmName="SHA-512" hashValue="ro76W/oFU74VsptZpdudsEJ4PnUP6WJ8f3VOzWs2dTzM72G7aEOK1TJ6RZvWyjVmaLKxJKEK20OaioNaaffj4g==" saltValue="eJWuevZD0fEixd9IpSOtGA==" spinCount="100000" sheet="1" objects="1" scenarios="1"/>
  <autoFilter ref="C86:K144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zoomScaleNormal="100" workbookViewId="0">
      <pane ySplit="1" topLeftCell="A95" activePane="bottomLeft" state="frozen"/>
      <selection pane="bottomLeft" activeCell="J124" sqref="J124"/>
    </sheetView>
  </sheetViews>
  <sheetFormatPr defaultRowHeight="12"/>
  <cols>
    <col min="1" max="1" width="8.28515625" style="101" customWidth="1"/>
    <col min="2" max="2" width="1.7109375" style="101" customWidth="1"/>
    <col min="3" max="3" width="4.140625" style="101" customWidth="1"/>
    <col min="4" max="4" width="4.28515625" style="101" customWidth="1"/>
    <col min="5" max="5" width="17.140625" style="101" customWidth="1"/>
    <col min="6" max="6" width="75" style="101" customWidth="1"/>
    <col min="7" max="7" width="8.7109375" style="101" customWidth="1"/>
    <col min="8" max="8" width="11.140625" style="101" customWidth="1"/>
    <col min="9" max="9" width="12.7109375" style="101" customWidth="1"/>
    <col min="10" max="10" width="23.42578125" style="101" customWidth="1"/>
    <col min="11" max="11" width="15.42578125" style="101" customWidth="1"/>
    <col min="12" max="12" width="9.140625" style="101"/>
    <col min="13" max="18" width="9.28515625" style="101" hidden="1"/>
    <col min="19" max="19" width="8.140625" style="101" hidden="1" customWidth="1"/>
    <col min="20" max="20" width="29.7109375" style="101" hidden="1" customWidth="1"/>
    <col min="21" max="21" width="16.28515625" style="101" hidden="1" customWidth="1"/>
    <col min="22" max="22" width="12.28515625" style="101" customWidth="1"/>
    <col min="23" max="23" width="16.28515625" style="101" customWidth="1"/>
    <col min="24" max="24" width="12.28515625" style="101" customWidth="1"/>
    <col min="25" max="25" width="15" style="101" customWidth="1"/>
    <col min="26" max="26" width="11" style="101" customWidth="1"/>
    <col min="27" max="27" width="15" style="101" customWidth="1"/>
    <col min="28" max="28" width="16.28515625" style="101" customWidth="1"/>
    <col min="29" max="29" width="11" style="101" customWidth="1"/>
    <col min="30" max="30" width="15" style="101" customWidth="1"/>
    <col min="31" max="31" width="16.28515625" style="101" customWidth="1"/>
    <col min="32" max="43" width="9.140625" style="101"/>
    <col min="44" max="65" width="9.28515625" style="101" hidden="1"/>
    <col min="66" max="16384" width="9.140625" style="101"/>
  </cols>
  <sheetData>
    <row r="1" spans="1:70" ht="21.75" customHeight="1">
      <c r="A1" s="97"/>
      <c r="B1" s="3"/>
      <c r="C1" s="3"/>
      <c r="D1" s="4" t="s">
        <v>1</v>
      </c>
      <c r="E1" s="3"/>
      <c r="F1" s="98" t="s">
        <v>110</v>
      </c>
      <c r="G1" s="99" t="s">
        <v>111</v>
      </c>
      <c r="H1" s="99"/>
      <c r="I1" s="3"/>
      <c r="J1" s="98" t="s">
        <v>112</v>
      </c>
      <c r="K1" s="4" t="s">
        <v>113</v>
      </c>
      <c r="L1" s="98" t="s">
        <v>114</v>
      </c>
      <c r="M1" s="98"/>
      <c r="N1" s="98"/>
      <c r="O1" s="98"/>
      <c r="P1" s="98"/>
      <c r="Q1" s="98"/>
      <c r="R1" s="98"/>
      <c r="S1" s="98"/>
      <c r="T1" s="98"/>
      <c r="U1" s="100"/>
      <c r="V1" s="100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</row>
    <row r="2" spans="1:70" ht="36.9" customHeight="1">
      <c r="L2" s="102" t="s">
        <v>8</v>
      </c>
      <c r="M2" s="103"/>
      <c r="N2" s="103"/>
      <c r="O2" s="103"/>
      <c r="P2" s="103"/>
      <c r="Q2" s="103"/>
      <c r="R2" s="103"/>
      <c r="S2" s="103"/>
      <c r="T2" s="103"/>
      <c r="U2" s="103"/>
      <c r="V2" s="103"/>
      <c r="AT2" s="104" t="s">
        <v>97</v>
      </c>
    </row>
    <row r="3" spans="1:70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7"/>
      <c r="AT3" s="104" t="s">
        <v>79</v>
      </c>
    </row>
    <row r="4" spans="1:70" ht="36.9" customHeight="1">
      <c r="B4" s="108"/>
      <c r="C4" s="109"/>
      <c r="D4" s="110" t="s">
        <v>115</v>
      </c>
      <c r="E4" s="109"/>
      <c r="F4" s="109"/>
      <c r="G4" s="109"/>
      <c r="H4" s="109"/>
      <c r="I4" s="109"/>
      <c r="J4" s="109"/>
      <c r="K4" s="111"/>
      <c r="M4" s="112" t="s">
        <v>13</v>
      </c>
      <c r="AT4" s="104" t="s">
        <v>6</v>
      </c>
    </row>
    <row r="5" spans="1:70" ht="6.9" customHeight="1">
      <c r="B5" s="108"/>
      <c r="C5" s="109"/>
      <c r="D5" s="109"/>
      <c r="E5" s="109"/>
      <c r="F5" s="109"/>
      <c r="G5" s="109"/>
      <c r="H5" s="109"/>
      <c r="I5" s="109"/>
      <c r="J5" s="109"/>
      <c r="K5" s="111"/>
    </row>
    <row r="6" spans="1:70" ht="13.2">
      <c r="B6" s="108"/>
      <c r="C6" s="109"/>
      <c r="D6" s="113" t="s">
        <v>18</v>
      </c>
      <c r="E6" s="109"/>
      <c r="F6" s="109"/>
      <c r="G6" s="109"/>
      <c r="H6" s="109"/>
      <c r="I6" s="109"/>
      <c r="J6" s="109"/>
      <c r="K6" s="111"/>
    </row>
    <row r="7" spans="1:70" ht="16.5" customHeight="1">
      <c r="B7" s="108"/>
      <c r="C7" s="109"/>
      <c r="D7" s="109"/>
      <c r="E7" s="114" t="str">
        <f>'Rekapitulace stavby'!K6</f>
        <v>Modernizace stravovacího zařízení Střední školy chovu koní a jezdectví</v>
      </c>
      <c r="F7" s="115"/>
      <c r="G7" s="115"/>
      <c r="H7" s="115"/>
      <c r="I7" s="109"/>
      <c r="J7" s="109"/>
      <c r="K7" s="111"/>
    </row>
    <row r="8" spans="1:70" ht="13.2">
      <c r="B8" s="108"/>
      <c r="C8" s="109"/>
      <c r="D8" s="113" t="s">
        <v>116</v>
      </c>
      <c r="E8" s="109"/>
      <c r="F8" s="109"/>
      <c r="G8" s="109"/>
      <c r="H8" s="109"/>
      <c r="I8" s="109"/>
      <c r="J8" s="109"/>
      <c r="K8" s="111"/>
    </row>
    <row r="9" spans="1:70" s="116" customFormat="1" ht="16.5" customHeight="1">
      <c r="B9" s="117"/>
      <c r="C9" s="118"/>
      <c r="D9" s="118"/>
      <c r="E9" s="114" t="s">
        <v>1858</v>
      </c>
      <c r="F9" s="119"/>
      <c r="G9" s="119"/>
      <c r="H9" s="119"/>
      <c r="I9" s="118"/>
      <c r="J9" s="118"/>
      <c r="K9" s="120"/>
    </row>
    <row r="10" spans="1:70" s="116" customFormat="1" ht="13.2">
      <c r="B10" s="117"/>
      <c r="C10" s="118"/>
      <c r="D10" s="113" t="s">
        <v>1859</v>
      </c>
      <c r="E10" s="118"/>
      <c r="F10" s="118"/>
      <c r="G10" s="118"/>
      <c r="H10" s="118"/>
      <c r="I10" s="118"/>
      <c r="J10" s="118"/>
      <c r="K10" s="120"/>
    </row>
    <row r="11" spans="1:70" s="116" customFormat="1" ht="36.9" customHeight="1">
      <c r="B11" s="117"/>
      <c r="C11" s="118"/>
      <c r="D11" s="118"/>
      <c r="E11" s="121" t="s">
        <v>2029</v>
      </c>
      <c r="F11" s="119"/>
      <c r="G11" s="119"/>
      <c r="H11" s="119"/>
      <c r="I11" s="118"/>
      <c r="J11" s="118"/>
      <c r="K11" s="120"/>
    </row>
    <row r="12" spans="1:70" s="116" customFormat="1">
      <c r="B12" s="117"/>
      <c r="C12" s="118"/>
      <c r="D12" s="118"/>
      <c r="E12" s="118"/>
      <c r="F12" s="118"/>
      <c r="G12" s="118"/>
      <c r="H12" s="118"/>
      <c r="I12" s="118"/>
      <c r="J12" s="118"/>
      <c r="K12" s="120"/>
    </row>
    <row r="13" spans="1:70" s="116" customFormat="1" ht="14.4" customHeight="1">
      <c r="B13" s="117"/>
      <c r="C13" s="118"/>
      <c r="D13" s="113" t="s">
        <v>20</v>
      </c>
      <c r="E13" s="118"/>
      <c r="F13" s="122" t="s">
        <v>5</v>
      </c>
      <c r="G13" s="118"/>
      <c r="H13" s="118"/>
      <c r="I13" s="113" t="s">
        <v>21</v>
      </c>
      <c r="J13" s="122" t="s">
        <v>5</v>
      </c>
      <c r="K13" s="120"/>
    </row>
    <row r="14" spans="1:70" s="116" customFormat="1" ht="14.4" customHeight="1">
      <c r="B14" s="117"/>
      <c r="C14" s="118"/>
      <c r="D14" s="113" t="s">
        <v>22</v>
      </c>
      <c r="E14" s="118"/>
      <c r="F14" s="122" t="s">
        <v>1546</v>
      </c>
      <c r="G14" s="118"/>
      <c r="H14" s="118"/>
      <c r="I14" s="113" t="s">
        <v>24</v>
      </c>
      <c r="J14" s="123" t="str">
        <f>'Rekapitulace stavby'!AN8</f>
        <v>14. 10. 2018</v>
      </c>
      <c r="K14" s="120"/>
    </row>
    <row r="15" spans="1:70" s="116" customFormat="1" ht="10.95" customHeight="1">
      <c r="B15" s="117"/>
      <c r="C15" s="118"/>
      <c r="D15" s="118"/>
      <c r="E15" s="118"/>
      <c r="F15" s="118"/>
      <c r="G15" s="118"/>
      <c r="H15" s="118"/>
      <c r="I15" s="118"/>
      <c r="J15" s="118"/>
      <c r="K15" s="120"/>
    </row>
    <row r="16" spans="1:70" s="116" customFormat="1" ht="14.4" customHeight="1">
      <c r="B16" s="117"/>
      <c r="C16" s="118"/>
      <c r="D16" s="113" t="s">
        <v>26</v>
      </c>
      <c r="E16" s="118"/>
      <c r="F16" s="118"/>
      <c r="G16" s="118"/>
      <c r="H16" s="118"/>
      <c r="I16" s="113" t="s">
        <v>27</v>
      </c>
      <c r="J16" s="122" t="s">
        <v>5</v>
      </c>
      <c r="K16" s="120"/>
    </row>
    <row r="17" spans="2:11" s="116" customFormat="1" ht="18" customHeight="1">
      <c r="B17" s="117"/>
      <c r="C17" s="118"/>
      <c r="D17" s="118"/>
      <c r="E17" s="122" t="s">
        <v>1546</v>
      </c>
      <c r="F17" s="118"/>
      <c r="G17" s="118"/>
      <c r="H17" s="118"/>
      <c r="I17" s="113" t="s">
        <v>29</v>
      </c>
      <c r="J17" s="122" t="s">
        <v>5</v>
      </c>
      <c r="K17" s="120"/>
    </row>
    <row r="18" spans="2:11" s="116" customFormat="1" ht="6.9" customHeight="1">
      <c r="B18" s="117"/>
      <c r="C18" s="118"/>
      <c r="D18" s="118"/>
      <c r="E18" s="118"/>
      <c r="F18" s="118"/>
      <c r="G18" s="118"/>
      <c r="H18" s="118"/>
      <c r="I18" s="118"/>
      <c r="J18" s="118"/>
      <c r="K18" s="120"/>
    </row>
    <row r="19" spans="2:11" s="116" customFormat="1" ht="14.4" customHeight="1">
      <c r="B19" s="117"/>
      <c r="C19" s="118"/>
      <c r="D19" s="113" t="s">
        <v>30</v>
      </c>
      <c r="E19" s="118"/>
      <c r="F19" s="118"/>
      <c r="G19" s="118"/>
      <c r="H19" s="118"/>
      <c r="I19" s="113" t="s">
        <v>27</v>
      </c>
      <c r="J19" s="122" t="str">
        <f>IF('Rekapitulace stavby'!AN13="Vyplň údaj","",IF('Rekapitulace stavby'!AN13="","",'Rekapitulace stavby'!AN13))</f>
        <v/>
      </c>
      <c r="K19" s="120"/>
    </row>
    <row r="20" spans="2:11" s="116" customFormat="1" ht="18" customHeight="1">
      <c r="B20" s="117"/>
      <c r="C20" s="118"/>
      <c r="D20" s="118"/>
      <c r="E20" s="122" t="str">
        <f>IF('Rekapitulace stavby'!E14="Vyplň údaj","",IF('Rekapitulace stavby'!E14="","",'Rekapitulace stavby'!E14))</f>
        <v/>
      </c>
      <c r="F20" s="118"/>
      <c r="G20" s="118"/>
      <c r="H20" s="118"/>
      <c r="I20" s="113" t="s">
        <v>29</v>
      </c>
      <c r="J20" s="122" t="str">
        <f>IF('Rekapitulace stavby'!AN14="Vyplň údaj","",IF('Rekapitulace stavby'!AN14="","",'Rekapitulace stavby'!AN14))</f>
        <v/>
      </c>
      <c r="K20" s="120"/>
    </row>
    <row r="21" spans="2:11" s="116" customFormat="1" ht="6.9" customHeight="1">
      <c r="B21" s="117"/>
      <c r="C21" s="118"/>
      <c r="D21" s="118"/>
      <c r="E21" s="118"/>
      <c r="F21" s="118"/>
      <c r="G21" s="118"/>
      <c r="H21" s="118"/>
      <c r="I21" s="118"/>
      <c r="J21" s="118"/>
      <c r="K21" s="120"/>
    </row>
    <row r="22" spans="2:11" s="116" customFormat="1" ht="14.4" customHeight="1">
      <c r="B22" s="117"/>
      <c r="C22" s="118"/>
      <c r="D22" s="113" t="s">
        <v>32</v>
      </c>
      <c r="E22" s="118"/>
      <c r="F22" s="118"/>
      <c r="G22" s="118"/>
      <c r="H22" s="118"/>
      <c r="I22" s="113" t="s">
        <v>27</v>
      </c>
      <c r="J22" s="122" t="s">
        <v>5</v>
      </c>
      <c r="K22" s="120"/>
    </row>
    <row r="23" spans="2:11" s="116" customFormat="1" ht="18" customHeight="1">
      <c r="B23" s="117"/>
      <c r="C23" s="118"/>
      <c r="D23" s="118"/>
      <c r="E23" s="122" t="s">
        <v>1546</v>
      </c>
      <c r="F23" s="118"/>
      <c r="G23" s="118"/>
      <c r="H23" s="118"/>
      <c r="I23" s="113" t="s">
        <v>29</v>
      </c>
      <c r="J23" s="122" t="s">
        <v>5</v>
      </c>
      <c r="K23" s="120"/>
    </row>
    <row r="24" spans="2:11" s="116" customFormat="1" ht="6.9" customHeight="1">
      <c r="B24" s="117"/>
      <c r="C24" s="118"/>
      <c r="D24" s="118"/>
      <c r="E24" s="118"/>
      <c r="F24" s="118"/>
      <c r="G24" s="118"/>
      <c r="H24" s="118"/>
      <c r="I24" s="118"/>
      <c r="J24" s="118"/>
      <c r="K24" s="120"/>
    </row>
    <row r="25" spans="2:11" s="116" customFormat="1" ht="14.4" customHeight="1">
      <c r="B25" s="117"/>
      <c r="C25" s="118"/>
      <c r="D25" s="113" t="s">
        <v>35</v>
      </c>
      <c r="E25" s="118"/>
      <c r="F25" s="118"/>
      <c r="G25" s="118"/>
      <c r="H25" s="118"/>
      <c r="I25" s="118"/>
      <c r="J25" s="118"/>
      <c r="K25" s="120"/>
    </row>
    <row r="26" spans="2:11" s="128" customFormat="1" ht="16.5" customHeight="1">
      <c r="B26" s="124"/>
      <c r="C26" s="125"/>
      <c r="D26" s="125"/>
      <c r="E26" s="126" t="s">
        <v>5</v>
      </c>
      <c r="F26" s="126"/>
      <c r="G26" s="126"/>
      <c r="H26" s="126"/>
      <c r="I26" s="125"/>
      <c r="J26" s="125"/>
      <c r="K26" s="127"/>
    </row>
    <row r="27" spans="2:11" s="116" customFormat="1" ht="6.9" customHeight="1">
      <c r="B27" s="117"/>
      <c r="C27" s="118"/>
      <c r="D27" s="118"/>
      <c r="E27" s="118"/>
      <c r="F27" s="118"/>
      <c r="G27" s="118"/>
      <c r="H27" s="118"/>
      <c r="I27" s="118"/>
      <c r="J27" s="118"/>
      <c r="K27" s="120"/>
    </row>
    <row r="28" spans="2:11" s="116" customFormat="1" ht="6.9" customHeight="1">
      <c r="B28" s="117"/>
      <c r="C28" s="118"/>
      <c r="D28" s="129"/>
      <c r="E28" s="129"/>
      <c r="F28" s="129"/>
      <c r="G28" s="129"/>
      <c r="H28" s="129"/>
      <c r="I28" s="129"/>
      <c r="J28" s="129"/>
      <c r="K28" s="130"/>
    </row>
    <row r="29" spans="2:11" s="116" customFormat="1" ht="25.35" customHeight="1">
      <c r="B29" s="117"/>
      <c r="C29" s="118"/>
      <c r="D29" s="131" t="s">
        <v>36</v>
      </c>
      <c r="E29" s="118"/>
      <c r="F29" s="118"/>
      <c r="G29" s="118"/>
      <c r="H29" s="118"/>
      <c r="I29" s="118"/>
      <c r="J29" s="132">
        <f>ROUND(J87,2)</f>
        <v>0</v>
      </c>
      <c r="K29" s="120"/>
    </row>
    <row r="30" spans="2:11" s="116" customFormat="1" ht="6.9" customHeight="1">
      <c r="B30" s="117"/>
      <c r="C30" s="118"/>
      <c r="D30" s="129"/>
      <c r="E30" s="129"/>
      <c r="F30" s="129"/>
      <c r="G30" s="129"/>
      <c r="H30" s="129"/>
      <c r="I30" s="129"/>
      <c r="J30" s="129"/>
      <c r="K30" s="130"/>
    </row>
    <row r="31" spans="2:11" s="116" customFormat="1" ht="14.4" customHeight="1">
      <c r="B31" s="117"/>
      <c r="C31" s="118"/>
      <c r="D31" s="118"/>
      <c r="E31" s="118"/>
      <c r="F31" s="133" t="s">
        <v>38</v>
      </c>
      <c r="G31" s="118"/>
      <c r="H31" s="118"/>
      <c r="I31" s="133" t="s">
        <v>37</v>
      </c>
      <c r="J31" s="133" t="s">
        <v>39</v>
      </c>
      <c r="K31" s="120"/>
    </row>
    <row r="32" spans="2:11" s="116" customFormat="1" ht="14.4" customHeight="1">
      <c r="B32" s="117"/>
      <c r="C32" s="118"/>
      <c r="D32" s="134" t="s">
        <v>40</v>
      </c>
      <c r="E32" s="134" t="s">
        <v>41</v>
      </c>
      <c r="F32" s="135">
        <f>ROUND(SUM(BE87:BE121), 2)</f>
        <v>0</v>
      </c>
      <c r="G32" s="118"/>
      <c r="H32" s="118"/>
      <c r="I32" s="136">
        <v>0.21</v>
      </c>
      <c r="J32" s="135">
        <f>ROUND(ROUND((SUM(BE87:BE121)), 2)*I32, 2)</f>
        <v>0</v>
      </c>
      <c r="K32" s="120"/>
    </row>
    <row r="33" spans="2:11" s="116" customFormat="1" ht="14.4" customHeight="1">
      <c r="B33" s="117"/>
      <c r="C33" s="118"/>
      <c r="D33" s="118"/>
      <c r="E33" s="134" t="s">
        <v>42</v>
      </c>
      <c r="F33" s="135">
        <f>ROUND(SUM(BF87:BF121), 2)</f>
        <v>0</v>
      </c>
      <c r="G33" s="118"/>
      <c r="H33" s="118"/>
      <c r="I33" s="136">
        <v>0.15</v>
      </c>
      <c r="J33" s="135">
        <f>ROUND(ROUND((SUM(BF87:BF121)), 2)*I33, 2)</f>
        <v>0</v>
      </c>
      <c r="K33" s="120"/>
    </row>
    <row r="34" spans="2:11" s="116" customFormat="1" ht="14.4" hidden="1" customHeight="1">
      <c r="B34" s="117"/>
      <c r="C34" s="118"/>
      <c r="D34" s="118"/>
      <c r="E34" s="134" t="s">
        <v>43</v>
      </c>
      <c r="F34" s="135">
        <f>ROUND(SUM(BG87:BG121), 2)</f>
        <v>0</v>
      </c>
      <c r="G34" s="118"/>
      <c r="H34" s="118"/>
      <c r="I34" s="136">
        <v>0.21</v>
      </c>
      <c r="J34" s="135">
        <v>0</v>
      </c>
      <c r="K34" s="120"/>
    </row>
    <row r="35" spans="2:11" s="116" customFormat="1" ht="14.4" hidden="1" customHeight="1">
      <c r="B35" s="117"/>
      <c r="C35" s="118"/>
      <c r="D35" s="118"/>
      <c r="E35" s="134" t="s">
        <v>44</v>
      </c>
      <c r="F35" s="135">
        <f>ROUND(SUM(BH87:BH121), 2)</f>
        <v>0</v>
      </c>
      <c r="G35" s="118"/>
      <c r="H35" s="118"/>
      <c r="I35" s="136">
        <v>0.15</v>
      </c>
      <c r="J35" s="135">
        <v>0</v>
      </c>
      <c r="K35" s="120"/>
    </row>
    <row r="36" spans="2:11" s="116" customFormat="1" ht="14.4" hidden="1" customHeight="1">
      <c r="B36" s="117"/>
      <c r="C36" s="118"/>
      <c r="D36" s="118"/>
      <c r="E36" s="134" t="s">
        <v>45</v>
      </c>
      <c r="F36" s="135">
        <f>ROUND(SUM(BI87:BI121), 2)</f>
        <v>0</v>
      </c>
      <c r="G36" s="118"/>
      <c r="H36" s="118"/>
      <c r="I36" s="136">
        <v>0</v>
      </c>
      <c r="J36" s="135">
        <v>0</v>
      </c>
      <c r="K36" s="120"/>
    </row>
    <row r="37" spans="2:11" s="116" customFormat="1" ht="6.9" customHeight="1">
      <c r="B37" s="117"/>
      <c r="C37" s="118"/>
      <c r="D37" s="118"/>
      <c r="E37" s="118"/>
      <c r="F37" s="118"/>
      <c r="G37" s="118"/>
      <c r="H37" s="118"/>
      <c r="I37" s="118"/>
      <c r="J37" s="118"/>
      <c r="K37" s="120"/>
    </row>
    <row r="38" spans="2:11" s="116" customFormat="1" ht="25.35" customHeight="1">
      <c r="B38" s="117"/>
      <c r="C38" s="137"/>
      <c r="D38" s="138" t="s">
        <v>46</v>
      </c>
      <c r="E38" s="139"/>
      <c r="F38" s="139"/>
      <c r="G38" s="140" t="s">
        <v>47</v>
      </c>
      <c r="H38" s="141" t="s">
        <v>48</v>
      </c>
      <c r="I38" s="139"/>
      <c r="J38" s="142">
        <f>SUM(J29:J36)</f>
        <v>0</v>
      </c>
      <c r="K38" s="143"/>
    </row>
    <row r="39" spans="2:11" s="116" customFormat="1" ht="14.4" customHeight="1">
      <c r="B39" s="144"/>
      <c r="C39" s="145"/>
      <c r="D39" s="145"/>
      <c r="E39" s="145"/>
      <c r="F39" s="145"/>
      <c r="G39" s="145"/>
      <c r="H39" s="145"/>
      <c r="I39" s="145"/>
      <c r="J39" s="145"/>
      <c r="K39" s="146"/>
    </row>
    <row r="43" spans="2:11" s="116" customFormat="1" ht="6.9" customHeight="1">
      <c r="B43" s="147"/>
      <c r="C43" s="148"/>
      <c r="D43" s="148"/>
      <c r="E43" s="148"/>
      <c r="F43" s="148"/>
      <c r="G43" s="148"/>
      <c r="H43" s="148"/>
      <c r="I43" s="148"/>
      <c r="J43" s="148"/>
      <c r="K43" s="149"/>
    </row>
    <row r="44" spans="2:11" s="116" customFormat="1" ht="36.9" customHeight="1">
      <c r="B44" s="117"/>
      <c r="C44" s="110" t="s">
        <v>118</v>
      </c>
      <c r="D44" s="118"/>
      <c r="E44" s="118"/>
      <c r="F44" s="118"/>
      <c r="G44" s="118"/>
      <c r="H44" s="118"/>
      <c r="I44" s="118"/>
      <c r="J44" s="118"/>
      <c r="K44" s="120"/>
    </row>
    <row r="45" spans="2:11" s="116" customFormat="1" ht="6.9" customHeight="1">
      <c r="B45" s="117"/>
      <c r="C45" s="118"/>
      <c r="D45" s="118"/>
      <c r="E45" s="118"/>
      <c r="F45" s="118"/>
      <c r="G45" s="118"/>
      <c r="H45" s="118"/>
      <c r="I45" s="118"/>
      <c r="J45" s="118"/>
      <c r="K45" s="120"/>
    </row>
    <row r="46" spans="2:11" s="116" customFormat="1" ht="14.4" customHeight="1">
      <c r="B46" s="117"/>
      <c r="C46" s="113" t="s">
        <v>18</v>
      </c>
      <c r="D46" s="118"/>
      <c r="E46" s="118"/>
      <c r="F46" s="118"/>
      <c r="G46" s="118"/>
      <c r="H46" s="118"/>
      <c r="I46" s="118"/>
      <c r="J46" s="118"/>
      <c r="K46" s="120"/>
    </row>
    <row r="47" spans="2:11" s="116" customFormat="1" ht="16.5" customHeight="1">
      <c r="B47" s="117"/>
      <c r="C47" s="118"/>
      <c r="D47" s="118"/>
      <c r="E47" s="114" t="str">
        <f>E7</f>
        <v>Modernizace stravovacího zařízení Střední školy chovu koní a jezdectví</v>
      </c>
      <c r="F47" s="115"/>
      <c r="G47" s="115"/>
      <c r="H47" s="115"/>
      <c r="I47" s="118"/>
      <c r="J47" s="118"/>
      <c r="K47" s="120"/>
    </row>
    <row r="48" spans="2:11" ht="13.2">
      <c r="B48" s="108"/>
      <c r="C48" s="113" t="s">
        <v>116</v>
      </c>
      <c r="D48" s="109"/>
      <c r="E48" s="109"/>
      <c r="F48" s="109"/>
      <c r="G48" s="109"/>
      <c r="H48" s="109"/>
      <c r="I48" s="109"/>
      <c r="J48" s="109"/>
      <c r="K48" s="111"/>
    </row>
    <row r="49" spans="2:47" s="116" customFormat="1" ht="16.5" customHeight="1">
      <c r="B49" s="117"/>
      <c r="C49" s="118"/>
      <c r="D49" s="118"/>
      <c r="E49" s="114" t="s">
        <v>1858</v>
      </c>
      <c r="F49" s="119"/>
      <c r="G49" s="119"/>
      <c r="H49" s="119"/>
      <c r="I49" s="118"/>
      <c r="J49" s="118"/>
      <c r="K49" s="120"/>
    </row>
    <row r="50" spans="2:47" s="116" customFormat="1" ht="14.4" customHeight="1">
      <c r="B50" s="117"/>
      <c r="C50" s="113" t="s">
        <v>1859</v>
      </c>
      <c r="D50" s="118"/>
      <c r="E50" s="118"/>
      <c r="F50" s="118"/>
      <c r="G50" s="118"/>
      <c r="H50" s="118"/>
      <c r="I50" s="118"/>
      <c r="J50" s="118"/>
      <c r="K50" s="120"/>
    </row>
    <row r="51" spans="2:47" s="116" customFormat="1" ht="17.25" customHeight="1">
      <c r="B51" s="117"/>
      <c r="C51" s="118"/>
      <c r="D51" s="118"/>
      <c r="E51" s="121" t="str">
        <f>E11</f>
        <v>02 - Světelná instalace</v>
      </c>
      <c r="F51" s="119"/>
      <c r="G51" s="119"/>
      <c r="H51" s="119"/>
      <c r="I51" s="118"/>
      <c r="J51" s="118"/>
      <c r="K51" s="120"/>
    </row>
    <row r="52" spans="2:47" s="116" customFormat="1" ht="6.9" customHeight="1">
      <c r="B52" s="117"/>
      <c r="C52" s="118"/>
      <c r="D52" s="118"/>
      <c r="E52" s="118"/>
      <c r="F52" s="118"/>
      <c r="G52" s="118"/>
      <c r="H52" s="118"/>
      <c r="I52" s="118"/>
      <c r="J52" s="118"/>
      <c r="K52" s="120"/>
    </row>
    <row r="53" spans="2:47" s="116" customFormat="1" ht="18" customHeight="1">
      <c r="B53" s="117"/>
      <c r="C53" s="113" t="s">
        <v>22</v>
      </c>
      <c r="D53" s="118"/>
      <c r="E53" s="118"/>
      <c r="F53" s="122" t="str">
        <f>F14</f>
        <v xml:space="preserve"> </v>
      </c>
      <c r="G53" s="118"/>
      <c r="H53" s="118"/>
      <c r="I53" s="113" t="s">
        <v>24</v>
      </c>
      <c r="J53" s="123" t="str">
        <f>IF(J14="","",J14)</f>
        <v>14. 10. 2018</v>
      </c>
      <c r="K53" s="120"/>
    </row>
    <row r="54" spans="2:47" s="116" customFormat="1" ht="6.9" customHeight="1">
      <c r="B54" s="117"/>
      <c r="C54" s="118"/>
      <c r="D54" s="118"/>
      <c r="E54" s="118"/>
      <c r="F54" s="118"/>
      <c r="G54" s="118"/>
      <c r="H54" s="118"/>
      <c r="I54" s="118"/>
      <c r="J54" s="118"/>
      <c r="K54" s="120"/>
    </row>
    <row r="55" spans="2:47" s="116" customFormat="1" ht="13.2">
      <c r="B55" s="117"/>
      <c r="C55" s="113" t="s">
        <v>26</v>
      </c>
      <c r="D55" s="118"/>
      <c r="E55" s="118"/>
      <c r="F55" s="122" t="str">
        <f>E17</f>
        <v xml:space="preserve"> </v>
      </c>
      <c r="G55" s="118"/>
      <c r="H55" s="118"/>
      <c r="I55" s="113" t="s">
        <v>32</v>
      </c>
      <c r="J55" s="126" t="str">
        <f>E23</f>
        <v xml:space="preserve"> </v>
      </c>
      <c r="K55" s="120"/>
    </row>
    <row r="56" spans="2:47" s="116" customFormat="1" ht="14.4" customHeight="1">
      <c r="B56" s="117"/>
      <c r="C56" s="113" t="s">
        <v>30</v>
      </c>
      <c r="D56" s="118"/>
      <c r="E56" s="118"/>
      <c r="F56" s="122" t="str">
        <f>IF(E20="","",E20)</f>
        <v/>
      </c>
      <c r="G56" s="118"/>
      <c r="H56" s="118"/>
      <c r="I56" s="118"/>
      <c r="J56" s="150"/>
      <c r="K56" s="120"/>
    </row>
    <row r="57" spans="2:47" s="116" customFormat="1" ht="10.35" customHeight="1">
      <c r="B57" s="117"/>
      <c r="C57" s="118"/>
      <c r="D57" s="118"/>
      <c r="E57" s="118"/>
      <c r="F57" s="118"/>
      <c r="G57" s="118"/>
      <c r="H57" s="118"/>
      <c r="I57" s="118"/>
      <c r="J57" s="118"/>
      <c r="K57" s="120"/>
    </row>
    <row r="58" spans="2:47" s="116" customFormat="1" ht="29.25" customHeight="1">
      <c r="B58" s="117"/>
      <c r="C58" s="151" t="s">
        <v>119</v>
      </c>
      <c r="D58" s="137"/>
      <c r="E58" s="137"/>
      <c r="F58" s="137"/>
      <c r="G58" s="137"/>
      <c r="H58" s="137"/>
      <c r="I58" s="137"/>
      <c r="J58" s="152" t="s">
        <v>120</v>
      </c>
      <c r="K58" s="153"/>
    </row>
    <row r="59" spans="2:47" s="116" customFormat="1" ht="10.35" customHeight="1">
      <c r="B59" s="117"/>
      <c r="C59" s="118"/>
      <c r="D59" s="118"/>
      <c r="E59" s="118"/>
      <c r="F59" s="118"/>
      <c r="G59" s="118"/>
      <c r="H59" s="118"/>
      <c r="I59" s="118"/>
      <c r="J59" s="118"/>
      <c r="K59" s="120"/>
    </row>
    <row r="60" spans="2:47" s="116" customFormat="1" ht="29.25" customHeight="1">
      <c r="B60" s="117"/>
      <c r="C60" s="154" t="s">
        <v>121</v>
      </c>
      <c r="D60" s="118"/>
      <c r="E60" s="118"/>
      <c r="F60" s="118"/>
      <c r="G60" s="118"/>
      <c r="H60" s="118"/>
      <c r="I60" s="118"/>
      <c r="J60" s="132">
        <f>J87</f>
        <v>0</v>
      </c>
      <c r="K60" s="120"/>
      <c r="AU60" s="104" t="s">
        <v>122</v>
      </c>
    </row>
    <row r="61" spans="2:47" s="161" customFormat="1" ht="24.9" customHeight="1">
      <c r="B61" s="155"/>
      <c r="C61" s="156"/>
      <c r="D61" s="157" t="s">
        <v>1861</v>
      </c>
      <c r="E61" s="158"/>
      <c r="F61" s="158"/>
      <c r="G61" s="158"/>
      <c r="H61" s="158"/>
      <c r="I61" s="158"/>
      <c r="J61" s="159">
        <f>J103</f>
        <v>0</v>
      </c>
      <c r="K61" s="160"/>
    </row>
    <row r="62" spans="2:47" s="168" customFormat="1" ht="19.95" customHeight="1">
      <c r="B62" s="162"/>
      <c r="C62" s="163"/>
      <c r="D62" s="164" t="s">
        <v>1862</v>
      </c>
      <c r="E62" s="165"/>
      <c r="F62" s="165"/>
      <c r="G62" s="165"/>
      <c r="H62" s="165"/>
      <c r="I62" s="165"/>
      <c r="J62" s="166">
        <f>J104</f>
        <v>0</v>
      </c>
      <c r="K62" s="167"/>
    </row>
    <row r="63" spans="2:47" s="168" customFormat="1" ht="19.95" customHeight="1">
      <c r="B63" s="162"/>
      <c r="C63" s="163"/>
      <c r="D63" s="164" t="s">
        <v>1863</v>
      </c>
      <c r="E63" s="165"/>
      <c r="F63" s="165"/>
      <c r="G63" s="165"/>
      <c r="H63" s="165"/>
      <c r="I63" s="165"/>
      <c r="J63" s="166">
        <f>J107</f>
        <v>0</v>
      </c>
      <c r="K63" s="167"/>
    </row>
    <row r="64" spans="2:47" s="161" customFormat="1" ht="24.9" customHeight="1">
      <c r="B64" s="155"/>
      <c r="C64" s="156"/>
      <c r="D64" s="157" t="s">
        <v>1864</v>
      </c>
      <c r="E64" s="158"/>
      <c r="F64" s="158"/>
      <c r="G64" s="158"/>
      <c r="H64" s="158"/>
      <c r="I64" s="158"/>
      <c r="J64" s="159">
        <f>J112</f>
        <v>0</v>
      </c>
      <c r="K64" s="160"/>
    </row>
    <row r="65" spans="2:12" s="168" customFormat="1" ht="19.95" customHeight="1">
      <c r="B65" s="162"/>
      <c r="C65" s="163"/>
      <c r="D65" s="164" t="s">
        <v>1865</v>
      </c>
      <c r="E65" s="165"/>
      <c r="F65" s="165"/>
      <c r="G65" s="165"/>
      <c r="H65" s="165"/>
      <c r="I65" s="165"/>
      <c r="J65" s="166">
        <f>J113</f>
        <v>0</v>
      </c>
      <c r="K65" s="167"/>
    </row>
    <row r="66" spans="2:12" s="116" customFormat="1" ht="21.75" customHeight="1">
      <c r="B66" s="117"/>
      <c r="C66" s="118"/>
      <c r="D66" s="118"/>
      <c r="E66" s="118"/>
      <c r="F66" s="118"/>
      <c r="G66" s="118"/>
      <c r="H66" s="118"/>
      <c r="I66" s="118"/>
      <c r="J66" s="118"/>
      <c r="K66" s="120"/>
    </row>
    <row r="67" spans="2:12" s="116" customFormat="1" ht="6.9" customHeight="1">
      <c r="B67" s="144"/>
      <c r="C67" s="145"/>
      <c r="D67" s="145"/>
      <c r="E67" s="145"/>
      <c r="F67" s="145"/>
      <c r="G67" s="145"/>
      <c r="H67" s="145"/>
      <c r="I67" s="145"/>
      <c r="J67" s="145"/>
      <c r="K67" s="146"/>
    </row>
    <row r="71" spans="2:12" s="116" customFormat="1" ht="6.9" customHeight="1"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17"/>
    </row>
    <row r="72" spans="2:12" s="116" customFormat="1" ht="36.9" customHeight="1">
      <c r="B72" s="117"/>
      <c r="C72" s="169" t="s">
        <v>147</v>
      </c>
      <c r="L72" s="117"/>
    </row>
    <row r="73" spans="2:12" s="116" customFormat="1" ht="6.9" customHeight="1">
      <c r="B73" s="117"/>
      <c r="L73" s="117"/>
    </row>
    <row r="74" spans="2:12" s="116" customFormat="1" ht="14.4" customHeight="1">
      <c r="B74" s="117"/>
      <c r="C74" s="170" t="s">
        <v>18</v>
      </c>
      <c r="L74" s="117"/>
    </row>
    <row r="75" spans="2:12" s="116" customFormat="1" ht="16.5" customHeight="1">
      <c r="B75" s="117"/>
      <c r="E75" s="171" t="str">
        <f>E7</f>
        <v>Modernizace stravovacího zařízení Střední školy chovu koní a jezdectví</v>
      </c>
      <c r="F75" s="172"/>
      <c r="G75" s="172"/>
      <c r="H75" s="172"/>
      <c r="L75" s="117"/>
    </row>
    <row r="76" spans="2:12" ht="13.2">
      <c r="B76" s="108"/>
      <c r="C76" s="170" t="s">
        <v>116</v>
      </c>
      <c r="L76" s="108"/>
    </row>
    <row r="77" spans="2:12" s="116" customFormat="1" ht="16.5" customHeight="1">
      <c r="B77" s="117"/>
      <c r="E77" s="171" t="s">
        <v>1858</v>
      </c>
      <c r="F77" s="173"/>
      <c r="G77" s="173"/>
      <c r="H77" s="173"/>
      <c r="L77" s="117"/>
    </row>
    <row r="78" spans="2:12" s="116" customFormat="1" ht="14.4" customHeight="1">
      <c r="B78" s="117"/>
      <c r="C78" s="170" t="s">
        <v>1859</v>
      </c>
      <c r="L78" s="117"/>
    </row>
    <row r="79" spans="2:12" s="116" customFormat="1" ht="17.25" customHeight="1">
      <c r="B79" s="117"/>
      <c r="E79" s="174" t="str">
        <f>E11</f>
        <v>02 - Světelná instalace</v>
      </c>
      <c r="F79" s="173"/>
      <c r="G79" s="173"/>
      <c r="H79" s="173"/>
      <c r="L79" s="117"/>
    </row>
    <row r="80" spans="2:12" s="116" customFormat="1" ht="6.9" customHeight="1">
      <c r="B80" s="117"/>
      <c r="L80" s="117"/>
    </row>
    <row r="81" spans="2:65" s="116" customFormat="1" ht="18" customHeight="1">
      <c r="B81" s="117"/>
      <c r="C81" s="170" t="s">
        <v>22</v>
      </c>
      <c r="F81" s="175" t="str">
        <f>F14</f>
        <v xml:space="preserve"> </v>
      </c>
      <c r="I81" s="170" t="s">
        <v>24</v>
      </c>
      <c r="J81" s="176" t="str">
        <f>IF(J14="","",J14)</f>
        <v>14. 10. 2018</v>
      </c>
      <c r="L81" s="117"/>
    </row>
    <row r="82" spans="2:65" s="116" customFormat="1" ht="6.9" customHeight="1">
      <c r="B82" s="117"/>
      <c r="L82" s="117"/>
    </row>
    <row r="83" spans="2:65" s="116" customFormat="1" ht="13.2">
      <c r="B83" s="117"/>
      <c r="C83" s="170" t="s">
        <v>26</v>
      </c>
      <c r="F83" s="175" t="str">
        <f>E17</f>
        <v xml:space="preserve"> </v>
      </c>
      <c r="I83" s="170" t="s">
        <v>32</v>
      </c>
      <c r="J83" s="175" t="str">
        <f>E23</f>
        <v xml:space="preserve"> </v>
      </c>
      <c r="L83" s="117"/>
    </row>
    <row r="84" spans="2:65" s="116" customFormat="1" ht="14.4" customHeight="1">
      <c r="B84" s="117"/>
      <c r="C84" s="170" t="s">
        <v>30</v>
      </c>
      <c r="F84" s="175" t="str">
        <f>IF(E20="","",E20)</f>
        <v/>
      </c>
      <c r="L84" s="117"/>
    </row>
    <row r="85" spans="2:65" s="116" customFormat="1" ht="10.35" customHeight="1">
      <c r="B85" s="117"/>
      <c r="L85" s="117"/>
    </row>
    <row r="86" spans="2:65" s="184" customFormat="1" ht="29.25" customHeight="1">
      <c r="B86" s="177"/>
      <c r="C86" s="178" t="s">
        <v>148</v>
      </c>
      <c r="D86" s="179" t="s">
        <v>55</v>
      </c>
      <c r="E86" s="179" t="s">
        <v>51</v>
      </c>
      <c r="F86" s="179" t="s">
        <v>149</v>
      </c>
      <c r="G86" s="179" t="s">
        <v>150</v>
      </c>
      <c r="H86" s="179" t="s">
        <v>151</v>
      </c>
      <c r="I86" s="179" t="s">
        <v>152</v>
      </c>
      <c r="J86" s="179" t="s">
        <v>120</v>
      </c>
      <c r="K86" s="180" t="s">
        <v>153</v>
      </c>
      <c r="L86" s="177"/>
      <c r="M86" s="181" t="s">
        <v>154</v>
      </c>
      <c r="N86" s="182" t="s">
        <v>40</v>
      </c>
      <c r="O86" s="182" t="s">
        <v>155</v>
      </c>
      <c r="P86" s="182" t="s">
        <v>156</v>
      </c>
      <c r="Q86" s="182" t="s">
        <v>157</v>
      </c>
      <c r="R86" s="182" t="s">
        <v>158</v>
      </c>
      <c r="S86" s="182" t="s">
        <v>159</v>
      </c>
      <c r="T86" s="183" t="s">
        <v>160</v>
      </c>
    </row>
    <row r="87" spans="2:65" s="116" customFormat="1" ht="29.25" customHeight="1">
      <c r="B87" s="117"/>
      <c r="C87" s="185" t="s">
        <v>121</v>
      </c>
      <c r="J87" s="186">
        <f>BK87</f>
        <v>0</v>
      </c>
      <c r="L87" s="117"/>
      <c r="M87" s="187"/>
      <c r="N87" s="129"/>
      <c r="O87" s="129"/>
      <c r="P87" s="188">
        <f>P88+SUM(P89:P103)+P112</f>
        <v>0</v>
      </c>
      <c r="Q87" s="129"/>
      <c r="R87" s="188">
        <f>R88+SUM(R89:R103)+R112</f>
        <v>1.0483099999999999</v>
      </c>
      <c r="S87" s="129"/>
      <c r="T87" s="189">
        <f>T88+SUM(T89:T103)+T112</f>
        <v>0.72399999999999998</v>
      </c>
      <c r="AT87" s="104" t="s">
        <v>69</v>
      </c>
      <c r="AU87" s="104" t="s">
        <v>122</v>
      </c>
      <c r="BK87" s="190">
        <f>BK88+SUM(BK89:BK103)+BK112</f>
        <v>0</v>
      </c>
    </row>
    <row r="88" spans="2:65" s="116" customFormat="1" ht="291" customHeight="1">
      <c r="B88" s="117"/>
      <c r="C88" s="191" t="s">
        <v>75</v>
      </c>
      <c r="D88" s="191" t="s">
        <v>251</v>
      </c>
      <c r="E88" s="192" t="s">
        <v>1866</v>
      </c>
      <c r="F88" s="193" t="s">
        <v>2445</v>
      </c>
      <c r="G88" s="194" t="s">
        <v>288</v>
      </c>
      <c r="H88" s="195">
        <v>13</v>
      </c>
      <c r="I88" s="8"/>
      <c r="J88" s="196">
        <f t="shared" ref="J88:J102" si="0">ROUND(I88*H88,2)</f>
        <v>0</v>
      </c>
      <c r="K88" s="193" t="s">
        <v>2443</v>
      </c>
      <c r="L88" s="197"/>
      <c r="M88" s="198" t="s">
        <v>5</v>
      </c>
      <c r="N88" s="199" t="s">
        <v>41</v>
      </c>
      <c r="O88" s="118"/>
      <c r="P88" s="200">
        <f t="shared" ref="P88:P102" si="1">O88*H88</f>
        <v>0</v>
      </c>
      <c r="Q88" s="200">
        <v>0</v>
      </c>
      <c r="R88" s="200">
        <f t="shared" ref="R88:R102" si="2">Q88*H88</f>
        <v>0</v>
      </c>
      <c r="S88" s="200">
        <v>0</v>
      </c>
      <c r="T88" s="201">
        <f t="shared" ref="T88:T102" si="3">S88*H88</f>
        <v>0</v>
      </c>
      <c r="AR88" s="104" t="s">
        <v>206</v>
      </c>
      <c r="AT88" s="104" t="s">
        <v>251</v>
      </c>
      <c r="AU88" s="104" t="s">
        <v>70</v>
      </c>
      <c r="AY88" s="104" t="s">
        <v>163</v>
      </c>
      <c r="BE88" s="202">
        <f t="shared" ref="BE88:BE102" si="4">IF(N88="základní",J88,0)</f>
        <v>0</v>
      </c>
      <c r="BF88" s="202">
        <f t="shared" ref="BF88:BF102" si="5">IF(N88="snížená",J88,0)</f>
        <v>0</v>
      </c>
      <c r="BG88" s="202">
        <f t="shared" ref="BG88:BG102" si="6">IF(N88="zákl. přenesená",J88,0)</f>
        <v>0</v>
      </c>
      <c r="BH88" s="202">
        <f t="shared" ref="BH88:BH102" si="7">IF(N88="sníž. přenesená",J88,0)</f>
        <v>0</v>
      </c>
      <c r="BI88" s="202">
        <f t="shared" ref="BI88:BI102" si="8">IF(N88="nulová",J88,0)</f>
        <v>0</v>
      </c>
      <c r="BJ88" s="104" t="s">
        <v>75</v>
      </c>
      <c r="BK88" s="202">
        <f t="shared" ref="BK88:BK102" si="9">ROUND(I88*H88,2)</f>
        <v>0</v>
      </c>
      <c r="BL88" s="104" t="s">
        <v>85</v>
      </c>
      <c r="BM88" s="104" t="s">
        <v>2030</v>
      </c>
    </row>
    <row r="89" spans="2:65" s="116" customFormat="1" ht="289.2" customHeight="1">
      <c r="B89" s="117"/>
      <c r="C89" s="191" t="s">
        <v>79</v>
      </c>
      <c r="D89" s="191" t="s">
        <v>251</v>
      </c>
      <c r="E89" s="192" t="s">
        <v>1880</v>
      </c>
      <c r="F89" s="193" t="s">
        <v>2446</v>
      </c>
      <c r="G89" s="194" t="s">
        <v>288</v>
      </c>
      <c r="H89" s="195">
        <v>2</v>
      </c>
      <c r="I89" s="8"/>
      <c r="J89" s="196">
        <f t="shared" si="0"/>
        <v>0</v>
      </c>
      <c r="K89" s="193" t="s">
        <v>2443</v>
      </c>
      <c r="L89" s="197"/>
      <c r="M89" s="198" t="s">
        <v>5</v>
      </c>
      <c r="N89" s="199" t="s">
        <v>41</v>
      </c>
      <c r="O89" s="118"/>
      <c r="P89" s="200">
        <f t="shared" si="1"/>
        <v>0</v>
      </c>
      <c r="Q89" s="200">
        <v>0</v>
      </c>
      <c r="R89" s="200">
        <f t="shared" si="2"/>
        <v>0</v>
      </c>
      <c r="S89" s="200">
        <v>0</v>
      </c>
      <c r="T89" s="201">
        <f t="shared" si="3"/>
        <v>0</v>
      </c>
      <c r="AR89" s="104" t="s">
        <v>206</v>
      </c>
      <c r="AT89" s="104" t="s">
        <v>251</v>
      </c>
      <c r="AU89" s="104" t="s">
        <v>70</v>
      </c>
      <c r="AY89" s="104" t="s">
        <v>163</v>
      </c>
      <c r="BE89" s="202">
        <f t="shared" si="4"/>
        <v>0</v>
      </c>
      <c r="BF89" s="202">
        <f t="shared" si="5"/>
        <v>0</v>
      </c>
      <c r="BG89" s="202">
        <f t="shared" si="6"/>
        <v>0</v>
      </c>
      <c r="BH89" s="202">
        <f t="shared" si="7"/>
        <v>0</v>
      </c>
      <c r="BI89" s="202">
        <f t="shared" si="8"/>
        <v>0</v>
      </c>
      <c r="BJ89" s="104" t="s">
        <v>75</v>
      </c>
      <c r="BK89" s="202">
        <f t="shared" si="9"/>
        <v>0</v>
      </c>
      <c r="BL89" s="104" t="s">
        <v>85</v>
      </c>
      <c r="BM89" s="104" t="s">
        <v>2031</v>
      </c>
    </row>
    <row r="90" spans="2:65" s="116" customFormat="1" ht="292.2" customHeight="1">
      <c r="B90" s="117"/>
      <c r="C90" s="191" t="s">
        <v>82</v>
      </c>
      <c r="D90" s="191" t="s">
        <v>251</v>
      </c>
      <c r="E90" s="192" t="s">
        <v>1883</v>
      </c>
      <c r="F90" s="193" t="s">
        <v>2447</v>
      </c>
      <c r="G90" s="194" t="s">
        <v>288</v>
      </c>
      <c r="H90" s="195">
        <v>11</v>
      </c>
      <c r="I90" s="8"/>
      <c r="J90" s="196">
        <f t="shared" si="0"/>
        <v>0</v>
      </c>
      <c r="K90" s="193" t="s">
        <v>2443</v>
      </c>
      <c r="L90" s="197"/>
      <c r="M90" s="198" t="s">
        <v>5</v>
      </c>
      <c r="N90" s="199" t="s">
        <v>41</v>
      </c>
      <c r="O90" s="118"/>
      <c r="P90" s="200">
        <f t="shared" si="1"/>
        <v>0</v>
      </c>
      <c r="Q90" s="200">
        <v>0</v>
      </c>
      <c r="R90" s="200">
        <f t="shared" si="2"/>
        <v>0</v>
      </c>
      <c r="S90" s="200">
        <v>0</v>
      </c>
      <c r="T90" s="201">
        <f t="shared" si="3"/>
        <v>0</v>
      </c>
      <c r="AR90" s="104" t="s">
        <v>206</v>
      </c>
      <c r="AT90" s="104" t="s">
        <v>251</v>
      </c>
      <c r="AU90" s="104" t="s">
        <v>70</v>
      </c>
      <c r="AY90" s="104" t="s">
        <v>163</v>
      </c>
      <c r="BE90" s="202">
        <f t="shared" si="4"/>
        <v>0</v>
      </c>
      <c r="BF90" s="202">
        <f t="shared" si="5"/>
        <v>0</v>
      </c>
      <c r="BG90" s="202">
        <f t="shared" si="6"/>
        <v>0</v>
      </c>
      <c r="BH90" s="202">
        <f t="shared" si="7"/>
        <v>0</v>
      </c>
      <c r="BI90" s="202">
        <f t="shared" si="8"/>
        <v>0</v>
      </c>
      <c r="BJ90" s="104" t="s">
        <v>75</v>
      </c>
      <c r="BK90" s="202">
        <f t="shared" si="9"/>
        <v>0</v>
      </c>
      <c r="BL90" s="104" t="s">
        <v>85</v>
      </c>
      <c r="BM90" s="104" t="s">
        <v>2032</v>
      </c>
    </row>
    <row r="91" spans="2:65" s="116" customFormat="1" ht="296.39999999999998" customHeight="1">
      <c r="B91" s="117"/>
      <c r="C91" s="191" t="s">
        <v>85</v>
      </c>
      <c r="D91" s="191" t="s">
        <v>251</v>
      </c>
      <c r="E91" s="192" t="s">
        <v>1886</v>
      </c>
      <c r="F91" s="193" t="s">
        <v>2448</v>
      </c>
      <c r="G91" s="194" t="s">
        <v>288</v>
      </c>
      <c r="H91" s="195">
        <v>7</v>
      </c>
      <c r="I91" s="8"/>
      <c r="J91" s="196">
        <f t="shared" si="0"/>
        <v>0</v>
      </c>
      <c r="K91" s="193" t="s">
        <v>2443</v>
      </c>
      <c r="L91" s="197"/>
      <c r="M91" s="198" t="s">
        <v>5</v>
      </c>
      <c r="N91" s="199" t="s">
        <v>41</v>
      </c>
      <c r="O91" s="118"/>
      <c r="P91" s="200">
        <f t="shared" si="1"/>
        <v>0</v>
      </c>
      <c r="Q91" s="200">
        <v>0</v>
      </c>
      <c r="R91" s="200">
        <f t="shared" si="2"/>
        <v>0</v>
      </c>
      <c r="S91" s="200">
        <v>0</v>
      </c>
      <c r="T91" s="201">
        <f t="shared" si="3"/>
        <v>0</v>
      </c>
      <c r="AR91" s="104" t="s">
        <v>206</v>
      </c>
      <c r="AT91" s="104" t="s">
        <v>251</v>
      </c>
      <c r="AU91" s="104" t="s">
        <v>70</v>
      </c>
      <c r="AY91" s="104" t="s">
        <v>163</v>
      </c>
      <c r="BE91" s="202">
        <f t="shared" si="4"/>
        <v>0</v>
      </c>
      <c r="BF91" s="202">
        <f t="shared" si="5"/>
        <v>0</v>
      </c>
      <c r="BG91" s="202">
        <f t="shared" si="6"/>
        <v>0</v>
      </c>
      <c r="BH91" s="202">
        <f t="shared" si="7"/>
        <v>0</v>
      </c>
      <c r="BI91" s="202">
        <f t="shared" si="8"/>
        <v>0</v>
      </c>
      <c r="BJ91" s="104" t="s">
        <v>75</v>
      </c>
      <c r="BK91" s="202">
        <f t="shared" si="9"/>
        <v>0</v>
      </c>
      <c r="BL91" s="104" t="s">
        <v>85</v>
      </c>
      <c r="BM91" s="104" t="s">
        <v>2033</v>
      </c>
    </row>
    <row r="92" spans="2:65" s="116" customFormat="1" ht="328.2" customHeight="1">
      <c r="B92" s="117"/>
      <c r="C92" s="191" t="s">
        <v>88</v>
      </c>
      <c r="D92" s="191" t="s">
        <v>251</v>
      </c>
      <c r="E92" s="192" t="s">
        <v>1917</v>
      </c>
      <c r="F92" s="193" t="s">
        <v>2449</v>
      </c>
      <c r="G92" s="194" t="s">
        <v>288</v>
      </c>
      <c r="H92" s="195">
        <v>20</v>
      </c>
      <c r="I92" s="8"/>
      <c r="J92" s="196">
        <f t="shared" si="0"/>
        <v>0</v>
      </c>
      <c r="K92" s="193" t="s">
        <v>2443</v>
      </c>
      <c r="L92" s="197"/>
      <c r="M92" s="198" t="s">
        <v>5</v>
      </c>
      <c r="N92" s="199" t="s">
        <v>41</v>
      </c>
      <c r="O92" s="118"/>
      <c r="P92" s="200">
        <f t="shared" si="1"/>
        <v>0</v>
      </c>
      <c r="Q92" s="200">
        <v>0</v>
      </c>
      <c r="R92" s="200">
        <f t="shared" si="2"/>
        <v>0</v>
      </c>
      <c r="S92" s="200">
        <v>0</v>
      </c>
      <c r="T92" s="201">
        <f t="shared" si="3"/>
        <v>0</v>
      </c>
      <c r="AR92" s="104" t="s">
        <v>206</v>
      </c>
      <c r="AT92" s="104" t="s">
        <v>251</v>
      </c>
      <c r="AU92" s="104" t="s">
        <v>70</v>
      </c>
      <c r="AY92" s="104" t="s">
        <v>163</v>
      </c>
      <c r="BE92" s="202">
        <f t="shared" si="4"/>
        <v>0</v>
      </c>
      <c r="BF92" s="202">
        <f t="shared" si="5"/>
        <v>0</v>
      </c>
      <c r="BG92" s="202">
        <f t="shared" si="6"/>
        <v>0</v>
      </c>
      <c r="BH92" s="202">
        <f t="shared" si="7"/>
        <v>0</v>
      </c>
      <c r="BI92" s="202">
        <f t="shared" si="8"/>
        <v>0</v>
      </c>
      <c r="BJ92" s="104" t="s">
        <v>75</v>
      </c>
      <c r="BK92" s="202">
        <f t="shared" si="9"/>
        <v>0</v>
      </c>
      <c r="BL92" s="104" t="s">
        <v>85</v>
      </c>
      <c r="BM92" s="104" t="s">
        <v>2034</v>
      </c>
    </row>
    <row r="93" spans="2:65" s="116" customFormat="1" ht="187.8" customHeight="1">
      <c r="B93" s="117"/>
      <c r="C93" s="191" t="s">
        <v>107</v>
      </c>
      <c r="D93" s="191" t="s">
        <v>251</v>
      </c>
      <c r="E93" s="192" t="s">
        <v>1941</v>
      </c>
      <c r="F93" s="193" t="s">
        <v>2451</v>
      </c>
      <c r="G93" s="194" t="s">
        <v>288</v>
      </c>
      <c r="H93" s="195">
        <v>3</v>
      </c>
      <c r="I93" s="8"/>
      <c r="J93" s="196">
        <f t="shared" si="0"/>
        <v>0</v>
      </c>
      <c r="K93" s="193" t="s">
        <v>2443</v>
      </c>
      <c r="L93" s="197"/>
      <c r="M93" s="198" t="s">
        <v>5</v>
      </c>
      <c r="N93" s="199" t="s">
        <v>41</v>
      </c>
      <c r="O93" s="118"/>
      <c r="P93" s="200">
        <f t="shared" si="1"/>
        <v>0</v>
      </c>
      <c r="Q93" s="200">
        <v>0</v>
      </c>
      <c r="R93" s="200">
        <f t="shared" si="2"/>
        <v>0</v>
      </c>
      <c r="S93" s="200">
        <v>0</v>
      </c>
      <c r="T93" s="201">
        <f t="shared" si="3"/>
        <v>0</v>
      </c>
      <c r="AR93" s="104" t="s">
        <v>206</v>
      </c>
      <c r="AT93" s="104" t="s">
        <v>251</v>
      </c>
      <c r="AU93" s="104" t="s">
        <v>70</v>
      </c>
      <c r="AY93" s="104" t="s">
        <v>163</v>
      </c>
      <c r="BE93" s="202">
        <f t="shared" si="4"/>
        <v>0</v>
      </c>
      <c r="BF93" s="202">
        <f t="shared" si="5"/>
        <v>0</v>
      </c>
      <c r="BG93" s="202">
        <f t="shared" si="6"/>
        <v>0</v>
      </c>
      <c r="BH93" s="202">
        <f t="shared" si="7"/>
        <v>0</v>
      </c>
      <c r="BI93" s="202">
        <f t="shared" si="8"/>
        <v>0</v>
      </c>
      <c r="BJ93" s="104" t="s">
        <v>75</v>
      </c>
      <c r="BK93" s="202">
        <f t="shared" si="9"/>
        <v>0</v>
      </c>
      <c r="BL93" s="104" t="s">
        <v>85</v>
      </c>
      <c r="BM93" s="104" t="s">
        <v>2035</v>
      </c>
    </row>
    <row r="94" spans="2:65" s="116" customFormat="1" ht="125.4" customHeight="1">
      <c r="B94" s="117"/>
      <c r="C94" s="191" t="s">
        <v>202</v>
      </c>
      <c r="D94" s="191" t="s">
        <v>251</v>
      </c>
      <c r="E94" s="192" t="s">
        <v>2026</v>
      </c>
      <c r="F94" s="193" t="s">
        <v>2450</v>
      </c>
      <c r="G94" s="194" t="s">
        <v>288</v>
      </c>
      <c r="H94" s="195">
        <v>6</v>
      </c>
      <c r="I94" s="8"/>
      <c r="J94" s="196">
        <f t="shared" si="0"/>
        <v>0</v>
      </c>
      <c r="K94" s="193" t="s">
        <v>2443</v>
      </c>
      <c r="L94" s="197"/>
      <c r="M94" s="198" t="s">
        <v>5</v>
      </c>
      <c r="N94" s="199" t="s">
        <v>41</v>
      </c>
      <c r="O94" s="118"/>
      <c r="P94" s="200">
        <f t="shared" si="1"/>
        <v>0</v>
      </c>
      <c r="Q94" s="200">
        <v>0</v>
      </c>
      <c r="R94" s="200">
        <f t="shared" si="2"/>
        <v>0</v>
      </c>
      <c r="S94" s="200">
        <v>0</v>
      </c>
      <c r="T94" s="201">
        <f t="shared" si="3"/>
        <v>0</v>
      </c>
      <c r="AR94" s="104" t="s">
        <v>206</v>
      </c>
      <c r="AT94" s="104" t="s">
        <v>251</v>
      </c>
      <c r="AU94" s="104" t="s">
        <v>70</v>
      </c>
      <c r="AY94" s="104" t="s">
        <v>163</v>
      </c>
      <c r="BE94" s="202">
        <f t="shared" si="4"/>
        <v>0</v>
      </c>
      <c r="BF94" s="202">
        <f t="shared" si="5"/>
        <v>0</v>
      </c>
      <c r="BG94" s="202">
        <f t="shared" si="6"/>
        <v>0</v>
      </c>
      <c r="BH94" s="202">
        <f t="shared" si="7"/>
        <v>0</v>
      </c>
      <c r="BI94" s="202">
        <f t="shared" si="8"/>
        <v>0</v>
      </c>
      <c r="BJ94" s="104" t="s">
        <v>75</v>
      </c>
      <c r="BK94" s="202">
        <f t="shared" si="9"/>
        <v>0</v>
      </c>
      <c r="BL94" s="104" t="s">
        <v>85</v>
      </c>
      <c r="BM94" s="104" t="s">
        <v>2036</v>
      </c>
    </row>
    <row r="95" spans="2:65" s="116" customFormat="1" ht="16.5" customHeight="1">
      <c r="B95" s="117"/>
      <c r="C95" s="191" t="s">
        <v>206</v>
      </c>
      <c r="D95" s="191" t="s">
        <v>251</v>
      </c>
      <c r="E95" s="192" t="s">
        <v>2037</v>
      </c>
      <c r="F95" s="193" t="s">
        <v>2453</v>
      </c>
      <c r="G95" s="194" t="s">
        <v>1897</v>
      </c>
      <c r="H95" s="195">
        <v>32</v>
      </c>
      <c r="I95" s="8"/>
      <c r="J95" s="196">
        <f t="shared" si="0"/>
        <v>0</v>
      </c>
      <c r="K95" s="193" t="s">
        <v>2443</v>
      </c>
      <c r="L95" s="197"/>
      <c r="M95" s="198" t="s">
        <v>5</v>
      </c>
      <c r="N95" s="199" t="s">
        <v>41</v>
      </c>
      <c r="O95" s="118"/>
      <c r="P95" s="200">
        <f t="shared" si="1"/>
        <v>0</v>
      </c>
      <c r="Q95" s="200">
        <v>0</v>
      </c>
      <c r="R95" s="200">
        <f t="shared" si="2"/>
        <v>0</v>
      </c>
      <c r="S95" s="200">
        <v>0</v>
      </c>
      <c r="T95" s="201">
        <f t="shared" si="3"/>
        <v>0</v>
      </c>
      <c r="AR95" s="104" t="s">
        <v>329</v>
      </c>
      <c r="AT95" s="104" t="s">
        <v>251</v>
      </c>
      <c r="AU95" s="104" t="s">
        <v>70</v>
      </c>
      <c r="AY95" s="104" t="s">
        <v>163</v>
      </c>
      <c r="BE95" s="202">
        <f t="shared" si="4"/>
        <v>0</v>
      </c>
      <c r="BF95" s="202">
        <f t="shared" si="5"/>
        <v>0</v>
      </c>
      <c r="BG95" s="202">
        <f t="shared" si="6"/>
        <v>0</v>
      </c>
      <c r="BH95" s="202">
        <f t="shared" si="7"/>
        <v>0</v>
      </c>
      <c r="BI95" s="202">
        <f t="shared" si="8"/>
        <v>0</v>
      </c>
      <c r="BJ95" s="104" t="s">
        <v>75</v>
      </c>
      <c r="BK95" s="202">
        <f t="shared" si="9"/>
        <v>0</v>
      </c>
      <c r="BL95" s="104" t="s">
        <v>244</v>
      </c>
      <c r="BM95" s="104" t="s">
        <v>2038</v>
      </c>
    </row>
    <row r="96" spans="2:65" s="116" customFormat="1" ht="16.5" customHeight="1">
      <c r="B96" s="117"/>
      <c r="C96" s="191" t="s">
        <v>211</v>
      </c>
      <c r="D96" s="191" t="s">
        <v>251</v>
      </c>
      <c r="E96" s="192" t="s">
        <v>2039</v>
      </c>
      <c r="F96" s="193" t="s">
        <v>2452</v>
      </c>
      <c r="G96" s="194" t="s">
        <v>1897</v>
      </c>
      <c r="H96" s="195">
        <v>2</v>
      </c>
      <c r="I96" s="8"/>
      <c r="J96" s="196">
        <f t="shared" si="0"/>
        <v>0</v>
      </c>
      <c r="K96" s="193" t="s">
        <v>2443</v>
      </c>
      <c r="L96" s="197"/>
      <c r="M96" s="198" t="s">
        <v>5</v>
      </c>
      <c r="N96" s="199" t="s">
        <v>41</v>
      </c>
      <c r="O96" s="118"/>
      <c r="P96" s="200">
        <f t="shared" si="1"/>
        <v>0</v>
      </c>
      <c r="Q96" s="200">
        <v>0</v>
      </c>
      <c r="R96" s="200">
        <f t="shared" si="2"/>
        <v>0</v>
      </c>
      <c r="S96" s="200">
        <v>0</v>
      </c>
      <c r="T96" s="201">
        <f t="shared" si="3"/>
        <v>0</v>
      </c>
      <c r="AR96" s="104" t="s">
        <v>206</v>
      </c>
      <c r="AT96" s="104" t="s">
        <v>251</v>
      </c>
      <c r="AU96" s="104" t="s">
        <v>70</v>
      </c>
      <c r="AY96" s="104" t="s">
        <v>163</v>
      </c>
      <c r="BE96" s="202">
        <f t="shared" si="4"/>
        <v>0</v>
      </c>
      <c r="BF96" s="202">
        <f t="shared" si="5"/>
        <v>0</v>
      </c>
      <c r="BG96" s="202">
        <f t="shared" si="6"/>
        <v>0</v>
      </c>
      <c r="BH96" s="202">
        <f t="shared" si="7"/>
        <v>0</v>
      </c>
      <c r="BI96" s="202">
        <f t="shared" si="8"/>
        <v>0</v>
      </c>
      <c r="BJ96" s="104" t="s">
        <v>75</v>
      </c>
      <c r="BK96" s="202">
        <f t="shared" si="9"/>
        <v>0</v>
      </c>
      <c r="BL96" s="104" t="s">
        <v>85</v>
      </c>
      <c r="BM96" s="104" t="s">
        <v>2040</v>
      </c>
    </row>
    <row r="97" spans="2:65" s="116" customFormat="1" ht="25.5" customHeight="1">
      <c r="B97" s="117"/>
      <c r="C97" s="191" t="s">
        <v>215</v>
      </c>
      <c r="D97" s="191" t="s">
        <v>251</v>
      </c>
      <c r="E97" s="192" t="s">
        <v>1911</v>
      </c>
      <c r="F97" s="203" t="s">
        <v>1912</v>
      </c>
      <c r="G97" s="194" t="s">
        <v>288</v>
      </c>
      <c r="H97" s="195">
        <v>100</v>
      </c>
      <c r="I97" s="8"/>
      <c r="J97" s="196">
        <f t="shared" si="0"/>
        <v>0</v>
      </c>
      <c r="K97" s="193" t="s">
        <v>2444</v>
      </c>
      <c r="L97" s="197"/>
      <c r="M97" s="198" t="s">
        <v>5</v>
      </c>
      <c r="N97" s="199" t="s">
        <v>41</v>
      </c>
      <c r="O97" s="118"/>
      <c r="P97" s="200">
        <f t="shared" si="1"/>
        <v>0</v>
      </c>
      <c r="Q97" s="200">
        <v>0</v>
      </c>
      <c r="R97" s="200">
        <f t="shared" si="2"/>
        <v>0</v>
      </c>
      <c r="S97" s="200">
        <v>0</v>
      </c>
      <c r="T97" s="201">
        <f t="shared" si="3"/>
        <v>0</v>
      </c>
      <c r="AR97" s="104" t="s">
        <v>329</v>
      </c>
      <c r="AT97" s="104" t="s">
        <v>251</v>
      </c>
      <c r="AU97" s="104" t="s">
        <v>70</v>
      </c>
      <c r="AY97" s="104" t="s">
        <v>163</v>
      </c>
      <c r="BE97" s="202">
        <f t="shared" si="4"/>
        <v>0</v>
      </c>
      <c r="BF97" s="202">
        <f t="shared" si="5"/>
        <v>0</v>
      </c>
      <c r="BG97" s="202">
        <f t="shared" si="6"/>
        <v>0</v>
      </c>
      <c r="BH97" s="202">
        <f t="shared" si="7"/>
        <v>0</v>
      </c>
      <c r="BI97" s="202">
        <f t="shared" si="8"/>
        <v>0</v>
      </c>
      <c r="BJ97" s="104" t="s">
        <v>75</v>
      </c>
      <c r="BK97" s="202">
        <f t="shared" si="9"/>
        <v>0</v>
      </c>
      <c r="BL97" s="104" t="s">
        <v>244</v>
      </c>
      <c r="BM97" s="104" t="s">
        <v>2041</v>
      </c>
    </row>
    <row r="98" spans="2:65" s="116" customFormat="1" ht="16.5" customHeight="1">
      <c r="B98" s="117"/>
      <c r="C98" s="191" t="s">
        <v>220</v>
      </c>
      <c r="D98" s="191" t="s">
        <v>251</v>
      </c>
      <c r="E98" s="192" t="s">
        <v>1914</v>
      </c>
      <c r="F98" s="203" t="s">
        <v>1915</v>
      </c>
      <c r="G98" s="194" t="s">
        <v>288</v>
      </c>
      <c r="H98" s="195">
        <v>10</v>
      </c>
      <c r="I98" s="8"/>
      <c r="J98" s="196">
        <f t="shared" si="0"/>
        <v>0</v>
      </c>
      <c r="K98" s="193" t="s">
        <v>2444</v>
      </c>
      <c r="L98" s="197"/>
      <c r="M98" s="198" t="s">
        <v>5</v>
      </c>
      <c r="N98" s="199" t="s">
        <v>41</v>
      </c>
      <c r="O98" s="118"/>
      <c r="P98" s="200">
        <f t="shared" si="1"/>
        <v>0</v>
      </c>
      <c r="Q98" s="200">
        <v>5.0000000000000002E-5</v>
      </c>
      <c r="R98" s="200">
        <f t="shared" si="2"/>
        <v>5.0000000000000001E-4</v>
      </c>
      <c r="S98" s="200">
        <v>0</v>
      </c>
      <c r="T98" s="201">
        <f t="shared" si="3"/>
        <v>0</v>
      </c>
      <c r="AR98" s="104" t="s">
        <v>329</v>
      </c>
      <c r="AT98" s="104" t="s">
        <v>251</v>
      </c>
      <c r="AU98" s="104" t="s">
        <v>70</v>
      </c>
      <c r="AY98" s="104" t="s">
        <v>163</v>
      </c>
      <c r="BE98" s="202">
        <f t="shared" si="4"/>
        <v>0</v>
      </c>
      <c r="BF98" s="202">
        <f t="shared" si="5"/>
        <v>0</v>
      </c>
      <c r="BG98" s="202">
        <f t="shared" si="6"/>
        <v>0</v>
      </c>
      <c r="BH98" s="202">
        <f t="shared" si="7"/>
        <v>0</v>
      </c>
      <c r="BI98" s="202">
        <f t="shared" si="8"/>
        <v>0</v>
      </c>
      <c r="BJ98" s="104" t="s">
        <v>75</v>
      </c>
      <c r="BK98" s="202">
        <f t="shared" si="9"/>
        <v>0</v>
      </c>
      <c r="BL98" s="104" t="s">
        <v>244</v>
      </c>
      <c r="BM98" s="104" t="s">
        <v>2042</v>
      </c>
    </row>
    <row r="99" spans="2:65" s="116" customFormat="1" ht="16.5" customHeight="1">
      <c r="B99" s="117"/>
      <c r="C99" s="191" t="s">
        <v>224</v>
      </c>
      <c r="D99" s="191" t="s">
        <v>251</v>
      </c>
      <c r="E99" s="192" t="s">
        <v>1935</v>
      </c>
      <c r="F99" s="203" t="s">
        <v>1936</v>
      </c>
      <c r="G99" s="194" t="s">
        <v>288</v>
      </c>
      <c r="H99" s="195">
        <v>34</v>
      </c>
      <c r="I99" s="8"/>
      <c r="J99" s="196">
        <f t="shared" si="0"/>
        <v>0</v>
      </c>
      <c r="K99" s="193" t="s">
        <v>2444</v>
      </c>
      <c r="L99" s="197"/>
      <c r="M99" s="198" t="s">
        <v>5</v>
      </c>
      <c r="N99" s="199" t="s">
        <v>41</v>
      </c>
      <c r="O99" s="118"/>
      <c r="P99" s="200">
        <f t="shared" si="1"/>
        <v>0</v>
      </c>
      <c r="Q99" s="200">
        <v>3.0000000000000001E-5</v>
      </c>
      <c r="R99" s="200">
        <f t="shared" si="2"/>
        <v>1.0200000000000001E-3</v>
      </c>
      <c r="S99" s="200">
        <v>0</v>
      </c>
      <c r="T99" s="201">
        <f t="shared" si="3"/>
        <v>0</v>
      </c>
      <c r="AR99" s="104" t="s">
        <v>206</v>
      </c>
      <c r="AT99" s="104" t="s">
        <v>251</v>
      </c>
      <c r="AU99" s="104" t="s">
        <v>70</v>
      </c>
      <c r="AY99" s="104" t="s">
        <v>163</v>
      </c>
      <c r="BE99" s="202">
        <f t="shared" si="4"/>
        <v>0</v>
      </c>
      <c r="BF99" s="202">
        <f t="shared" si="5"/>
        <v>0</v>
      </c>
      <c r="BG99" s="202">
        <f t="shared" si="6"/>
        <v>0</v>
      </c>
      <c r="BH99" s="202">
        <f t="shared" si="7"/>
        <v>0</v>
      </c>
      <c r="BI99" s="202">
        <f t="shared" si="8"/>
        <v>0</v>
      </c>
      <c r="BJ99" s="104" t="s">
        <v>75</v>
      </c>
      <c r="BK99" s="202">
        <f t="shared" si="9"/>
        <v>0</v>
      </c>
      <c r="BL99" s="104" t="s">
        <v>85</v>
      </c>
      <c r="BM99" s="104" t="s">
        <v>2043</v>
      </c>
    </row>
    <row r="100" spans="2:65" s="116" customFormat="1" ht="16.5" customHeight="1">
      <c r="B100" s="117"/>
      <c r="C100" s="191" t="s">
        <v>230</v>
      </c>
      <c r="D100" s="191" t="s">
        <v>251</v>
      </c>
      <c r="E100" s="192" t="s">
        <v>2044</v>
      </c>
      <c r="F100" s="203" t="s">
        <v>2045</v>
      </c>
      <c r="G100" s="194" t="s">
        <v>372</v>
      </c>
      <c r="H100" s="195">
        <v>430</v>
      </c>
      <c r="I100" s="8"/>
      <c r="J100" s="196">
        <f t="shared" si="0"/>
        <v>0</v>
      </c>
      <c r="K100" s="193" t="s">
        <v>2444</v>
      </c>
      <c r="L100" s="197"/>
      <c r="M100" s="198" t="s">
        <v>5</v>
      </c>
      <c r="N100" s="199" t="s">
        <v>41</v>
      </c>
      <c r="O100" s="118"/>
      <c r="P100" s="200">
        <f t="shared" si="1"/>
        <v>0</v>
      </c>
      <c r="Q100" s="200">
        <v>6.9999999999999994E-5</v>
      </c>
      <c r="R100" s="200">
        <f t="shared" si="2"/>
        <v>3.0099999999999998E-2</v>
      </c>
      <c r="S100" s="200">
        <v>0</v>
      </c>
      <c r="T100" s="201">
        <f t="shared" si="3"/>
        <v>0</v>
      </c>
      <c r="AR100" s="104" t="s">
        <v>206</v>
      </c>
      <c r="AT100" s="104" t="s">
        <v>251</v>
      </c>
      <c r="AU100" s="104" t="s">
        <v>70</v>
      </c>
      <c r="AY100" s="104" t="s">
        <v>163</v>
      </c>
      <c r="BE100" s="202">
        <f t="shared" si="4"/>
        <v>0</v>
      </c>
      <c r="BF100" s="202">
        <f t="shared" si="5"/>
        <v>0</v>
      </c>
      <c r="BG100" s="202">
        <f t="shared" si="6"/>
        <v>0</v>
      </c>
      <c r="BH100" s="202">
        <f t="shared" si="7"/>
        <v>0</v>
      </c>
      <c r="BI100" s="202">
        <f t="shared" si="8"/>
        <v>0</v>
      </c>
      <c r="BJ100" s="104" t="s">
        <v>75</v>
      </c>
      <c r="BK100" s="202">
        <f t="shared" si="9"/>
        <v>0</v>
      </c>
      <c r="BL100" s="104" t="s">
        <v>85</v>
      </c>
      <c r="BM100" s="104" t="s">
        <v>2046</v>
      </c>
    </row>
    <row r="101" spans="2:65" s="116" customFormat="1" ht="16.5" customHeight="1">
      <c r="B101" s="117"/>
      <c r="C101" s="191" t="s">
        <v>235</v>
      </c>
      <c r="D101" s="191" t="s">
        <v>251</v>
      </c>
      <c r="E101" s="192" t="s">
        <v>2047</v>
      </c>
      <c r="F101" s="203" t="s">
        <v>2048</v>
      </c>
      <c r="G101" s="194" t="s">
        <v>372</v>
      </c>
      <c r="H101" s="195">
        <v>200</v>
      </c>
      <c r="I101" s="8"/>
      <c r="J101" s="196">
        <f t="shared" si="0"/>
        <v>0</v>
      </c>
      <c r="K101" s="193" t="s">
        <v>2444</v>
      </c>
      <c r="L101" s="197"/>
      <c r="M101" s="198" t="s">
        <v>5</v>
      </c>
      <c r="N101" s="199" t="s">
        <v>41</v>
      </c>
      <c r="O101" s="118"/>
      <c r="P101" s="200">
        <f t="shared" si="1"/>
        <v>0</v>
      </c>
      <c r="Q101" s="200">
        <v>1.6000000000000001E-4</v>
      </c>
      <c r="R101" s="200">
        <f t="shared" si="2"/>
        <v>3.2000000000000001E-2</v>
      </c>
      <c r="S101" s="200">
        <v>0</v>
      </c>
      <c r="T101" s="201">
        <f t="shared" si="3"/>
        <v>0</v>
      </c>
      <c r="AR101" s="104" t="s">
        <v>206</v>
      </c>
      <c r="AT101" s="104" t="s">
        <v>251</v>
      </c>
      <c r="AU101" s="104" t="s">
        <v>70</v>
      </c>
      <c r="AY101" s="104" t="s">
        <v>163</v>
      </c>
      <c r="BE101" s="202">
        <f t="shared" si="4"/>
        <v>0</v>
      </c>
      <c r="BF101" s="202">
        <f t="shared" si="5"/>
        <v>0</v>
      </c>
      <c r="BG101" s="202">
        <f t="shared" si="6"/>
        <v>0</v>
      </c>
      <c r="BH101" s="202">
        <f t="shared" si="7"/>
        <v>0</v>
      </c>
      <c r="BI101" s="202">
        <f t="shared" si="8"/>
        <v>0</v>
      </c>
      <c r="BJ101" s="104" t="s">
        <v>75</v>
      </c>
      <c r="BK101" s="202">
        <f t="shared" si="9"/>
        <v>0</v>
      </c>
      <c r="BL101" s="104" t="s">
        <v>85</v>
      </c>
      <c r="BM101" s="104" t="s">
        <v>2049</v>
      </c>
    </row>
    <row r="102" spans="2:65" s="116" customFormat="1" ht="16.5" customHeight="1">
      <c r="B102" s="117"/>
      <c r="C102" s="191" t="s">
        <v>11</v>
      </c>
      <c r="D102" s="191" t="s">
        <v>251</v>
      </c>
      <c r="E102" s="192" t="s">
        <v>2050</v>
      </c>
      <c r="F102" s="203" t="s">
        <v>1942</v>
      </c>
      <c r="G102" s="194" t="s">
        <v>1943</v>
      </c>
      <c r="H102" s="195">
        <v>1</v>
      </c>
      <c r="I102" s="8"/>
      <c r="J102" s="196">
        <f t="shared" si="0"/>
        <v>0</v>
      </c>
      <c r="K102" s="193" t="s">
        <v>2443</v>
      </c>
      <c r="L102" s="197"/>
      <c r="M102" s="198" t="s">
        <v>5</v>
      </c>
      <c r="N102" s="199" t="s">
        <v>41</v>
      </c>
      <c r="O102" s="118"/>
      <c r="P102" s="200">
        <f t="shared" si="1"/>
        <v>0</v>
      </c>
      <c r="Q102" s="200">
        <v>0</v>
      </c>
      <c r="R102" s="200">
        <f t="shared" si="2"/>
        <v>0</v>
      </c>
      <c r="S102" s="200">
        <v>0</v>
      </c>
      <c r="T102" s="201">
        <f t="shared" si="3"/>
        <v>0</v>
      </c>
      <c r="AR102" s="104" t="s">
        <v>329</v>
      </c>
      <c r="AT102" s="104" t="s">
        <v>251</v>
      </c>
      <c r="AU102" s="104" t="s">
        <v>70</v>
      </c>
      <c r="AY102" s="104" t="s">
        <v>163</v>
      </c>
      <c r="BE102" s="202">
        <f t="shared" si="4"/>
        <v>0</v>
      </c>
      <c r="BF102" s="202">
        <f t="shared" si="5"/>
        <v>0</v>
      </c>
      <c r="BG102" s="202">
        <f t="shared" si="6"/>
        <v>0</v>
      </c>
      <c r="BH102" s="202">
        <f t="shared" si="7"/>
        <v>0</v>
      </c>
      <c r="BI102" s="202">
        <f t="shared" si="8"/>
        <v>0</v>
      </c>
      <c r="BJ102" s="104" t="s">
        <v>75</v>
      </c>
      <c r="BK102" s="202">
        <f t="shared" si="9"/>
        <v>0</v>
      </c>
      <c r="BL102" s="104" t="s">
        <v>244</v>
      </c>
      <c r="BM102" s="104" t="s">
        <v>2051</v>
      </c>
    </row>
    <row r="103" spans="2:65" s="205" customFormat="1" ht="37.35" customHeight="1">
      <c r="B103" s="204"/>
      <c r="D103" s="206" t="s">
        <v>69</v>
      </c>
      <c r="E103" s="207" t="s">
        <v>161</v>
      </c>
      <c r="F103" s="207" t="s">
        <v>1945</v>
      </c>
      <c r="J103" s="208">
        <f>BK103</f>
        <v>0</v>
      </c>
      <c r="L103" s="204"/>
      <c r="M103" s="209"/>
      <c r="N103" s="210"/>
      <c r="O103" s="210"/>
      <c r="P103" s="211">
        <f>P104+P107</f>
        <v>0</v>
      </c>
      <c r="Q103" s="210"/>
      <c r="R103" s="211">
        <f>R104+R107</f>
        <v>0.98468999999999995</v>
      </c>
      <c r="S103" s="210"/>
      <c r="T103" s="212">
        <f>T104+T107</f>
        <v>0.72399999999999998</v>
      </c>
      <c r="AR103" s="206" t="s">
        <v>75</v>
      </c>
      <c r="AT103" s="213" t="s">
        <v>69</v>
      </c>
      <c r="AU103" s="213" t="s">
        <v>70</v>
      </c>
      <c r="AY103" s="206" t="s">
        <v>163</v>
      </c>
      <c r="BK103" s="214">
        <f>BK104+BK107</f>
        <v>0</v>
      </c>
    </row>
    <row r="104" spans="2:65" s="205" customFormat="1" ht="19.95" customHeight="1">
      <c r="B104" s="204"/>
      <c r="D104" s="206" t="s">
        <v>69</v>
      </c>
      <c r="E104" s="215" t="s">
        <v>107</v>
      </c>
      <c r="F104" s="215" t="s">
        <v>1946</v>
      </c>
      <c r="J104" s="216">
        <f>BK104</f>
        <v>0</v>
      </c>
      <c r="L104" s="204"/>
      <c r="M104" s="209"/>
      <c r="N104" s="210"/>
      <c r="O104" s="210"/>
      <c r="P104" s="211">
        <f>SUM(P105:P106)</f>
        <v>0</v>
      </c>
      <c r="Q104" s="210"/>
      <c r="R104" s="211">
        <f>SUM(R105:R106)</f>
        <v>0.98468999999999995</v>
      </c>
      <c r="S104" s="210"/>
      <c r="T104" s="212">
        <f>SUM(T105:T106)</f>
        <v>0</v>
      </c>
      <c r="AR104" s="206" t="s">
        <v>75</v>
      </c>
      <c r="AT104" s="213" t="s">
        <v>69</v>
      </c>
      <c r="AU104" s="213" t="s">
        <v>75</v>
      </c>
      <c r="AY104" s="206" t="s">
        <v>163</v>
      </c>
      <c r="BK104" s="214">
        <f>SUM(BK105:BK106)</f>
        <v>0</v>
      </c>
    </row>
    <row r="105" spans="2:65" s="116" customFormat="1" ht="16.5" customHeight="1">
      <c r="B105" s="117"/>
      <c r="C105" s="217" t="s">
        <v>244</v>
      </c>
      <c r="D105" s="217" t="s">
        <v>165</v>
      </c>
      <c r="E105" s="218" t="s">
        <v>2052</v>
      </c>
      <c r="F105" s="219" t="s">
        <v>2053</v>
      </c>
      <c r="G105" s="220" t="s">
        <v>168</v>
      </c>
      <c r="H105" s="221">
        <v>7.2</v>
      </c>
      <c r="I105" s="7"/>
      <c r="J105" s="222">
        <f>ROUND(I105*H105,2)</f>
        <v>0</v>
      </c>
      <c r="K105" s="219" t="s">
        <v>2444</v>
      </c>
      <c r="L105" s="117"/>
      <c r="M105" s="223" t="s">
        <v>5</v>
      </c>
      <c r="N105" s="224" t="s">
        <v>41</v>
      </c>
      <c r="O105" s="118"/>
      <c r="P105" s="200">
        <f>O105*H105</f>
        <v>0</v>
      </c>
      <c r="Q105" s="200">
        <v>5.21E-2</v>
      </c>
      <c r="R105" s="200">
        <f>Q105*H105</f>
        <v>0.37512000000000001</v>
      </c>
      <c r="S105" s="200">
        <v>0</v>
      </c>
      <c r="T105" s="201">
        <f>S105*H105</f>
        <v>0</v>
      </c>
      <c r="AR105" s="104" t="s">
        <v>85</v>
      </c>
      <c r="AT105" s="104" t="s">
        <v>165</v>
      </c>
      <c r="AU105" s="104" t="s">
        <v>79</v>
      </c>
      <c r="AY105" s="104" t="s">
        <v>163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104" t="s">
        <v>75</v>
      </c>
      <c r="BK105" s="202">
        <f>ROUND(I105*H105,2)</f>
        <v>0</v>
      </c>
      <c r="BL105" s="104" t="s">
        <v>85</v>
      </c>
      <c r="BM105" s="104" t="s">
        <v>2054</v>
      </c>
    </row>
    <row r="106" spans="2:65" s="116" customFormat="1" ht="16.5" customHeight="1">
      <c r="B106" s="117"/>
      <c r="C106" s="217" t="s">
        <v>250</v>
      </c>
      <c r="D106" s="217" t="s">
        <v>165</v>
      </c>
      <c r="E106" s="218" t="s">
        <v>1947</v>
      </c>
      <c r="F106" s="219" t="s">
        <v>1948</v>
      </c>
      <c r="G106" s="220" t="s">
        <v>168</v>
      </c>
      <c r="H106" s="221">
        <v>11.7</v>
      </c>
      <c r="I106" s="7"/>
      <c r="J106" s="222">
        <f>ROUND(I106*H106,2)</f>
        <v>0</v>
      </c>
      <c r="K106" s="219" t="s">
        <v>2444</v>
      </c>
      <c r="L106" s="117"/>
      <c r="M106" s="223" t="s">
        <v>5</v>
      </c>
      <c r="N106" s="224" t="s">
        <v>41</v>
      </c>
      <c r="O106" s="118"/>
      <c r="P106" s="200">
        <f>O106*H106</f>
        <v>0</v>
      </c>
      <c r="Q106" s="200">
        <v>5.21E-2</v>
      </c>
      <c r="R106" s="200">
        <f>Q106*H106</f>
        <v>0.60956999999999995</v>
      </c>
      <c r="S106" s="200">
        <v>0</v>
      </c>
      <c r="T106" s="201">
        <f>S106*H106</f>
        <v>0</v>
      </c>
      <c r="AR106" s="104" t="s">
        <v>85</v>
      </c>
      <c r="AT106" s="104" t="s">
        <v>165</v>
      </c>
      <c r="AU106" s="104" t="s">
        <v>79</v>
      </c>
      <c r="AY106" s="104" t="s">
        <v>163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104" t="s">
        <v>75</v>
      </c>
      <c r="BK106" s="202">
        <f>ROUND(I106*H106,2)</f>
        <v>0</v>
      </c>
      <c r="BL106" s="104" t="s">
        <v>85</v>
      </c>
      <c r="BM106" s="104" t="s">
        <v>2055</v>
      </c>
    </row>
    <row r="107" spans="2:65" s="205" customFormat="1" ht="29.85" customHeight="1">
      <c r="B107" s="204"/>
      <c r="D107" s="206" t="s">
        <v>69</v>
      </c>
      <c r="E107" s="215" t="s">
        <v>211</v>
      </c>
      <c r="F107" s="215" t="s">
        <v>1950</v>
      </c>
      <c r="J107" s="216">
        <f>BK107</f>
        <v>0</v>
      </c>
      <c r="L107" s="204"/>
      <c r="M107" s="209"/>
      <c r="N107" s="210"/>
      <c r="O107" s="210"/>
      <c r="P107" s="211">
        <f>SUM(P108:P111)</f>
        <v>0</v>
      </c>
      <c r="Q107" s="210"/>
      <c r="R107" s="211">
        <f>SUM(R108:R111)</f>
        <v>0</v>
      </c>
      <c r="S107" s="210"/>
      <c r="T107" s="212">
        <f>SUM(T108:T111)</f>
        <v>0.72399999999999998</v>
      </c>
      <c r="AR107" s="206" t="s">
        <v>75</v>
      </c>
      <c r="AT107" s="213" t="s">
        <v>69</v>
      </c>
      <c r="AU107" s="213" t="s">
        <v>75</v>
      </c>
      <c r="AY107" s="206" t="s">
        <v>163</v>
      </c>
      <c r="BK107" s="214">
        <f>SUM(BK108:BK111)</f>
        <v>0</v>
      </c>
    </row>
    <row r="108" spans="2:65" s="116" customFormat="1" ht="25.5" customHeight="1">
      <c r="B108" s="117"/>
      <c r="C108" s="217" t="s">
        <v>257</v>
      </c>
      <c r="D108" s="217" t="s">
        <v>165</v>
      </c>
      <c r="E108" s="218" t="s">
        <v>1951</v>
      </c>
      <c r="F108" s="219" t="s">
        <v>1952</v>
      </c>
      <c r="G108" s="220" t="s">
        <v>288</v>
      </c>
      <c r="H108" s="221">
        <v>50</v>
      </c>
      <c r="I108" s="7"/>
      <c r="J108" s="222">
        <f>ROUND(I108*H108,2)</f>
        <v>0</v>
      </c>
      <c r="K108" s="219" t="s">
        <v>2444</v>
      </c>
      <c r="L108" s="117"/>
      <c r="M108" s="223" t="s">
        <v>5</v>
      </c>
      <c r="N108" s="224" t="s">
        <v>41</v>
      </c>
      <c r="O108" s="118"/>
      <c r="P108" s="200">
        <f>O108*H108</f>
        <v>0</v>
      </c>
      <c r="Q108" s="200">
        <v>0</v>
      </c>
      <c r="R108" s="200">
        <f>Q108*H108</f>
        <v>0</v>
      </c>
      <c r="S108" s="200">
        <v>1E-3</v>
      </c>
      <c r="T108" s="201">
        <f>S108*H108</f>
        <v>0.05</v>
      </c>
      <c r="AR108" s="104" t="s">
        <v>85</v>
      </c>
      <c r="AT108" s="104" t="s">
        <v>165</v>
      </c>
      <c r="AU108" s="104" t="s">
        <v>79</v>
      </c>
      <c r="AY108" s="104" t="s">
        <v>163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104" t="s">
        <v>75</v>
      </c>
      <c r="BK108" s="202">
        <f>ROUND(I108*H108,2)</f>
        <v>0</v>
      </c>
      <c r="BL108" s="104" t="s">
        <v>85</v>
      </c>
      <c r="BM108" s="104" t="s">
        <v>2056</v>
      </c>
    </row>
    <row r="109" spans="2:65" s="116" customFormat="1" ht="25.5" customHeight="1">
      <c r="B109" s="117"/>
      <c r="C109" s="217" t="s">
        <v>263</v>
      </c>
      <c r="D109" s="217" t="s">
        <v>165</v>
      </c>
      <c r="E109" s="218" t="s">
        <v>1954</v>
      </c>
      <c r="F109" s="219" t="s">
        <v>1955</v>
      </c>
      <c r="G109" s="220" t="s">
        <v>288</v>
      </c>
      <c r="H109" s="221">
        <v>44</v>
      </c>
      <c r="I109" s="7"/>
      <c r="J109" s="222">
        <f>ROUND(I109*H109,2)</f>
        <v>0</v>
      </c>
      <c r="K109" s="219" t="s">
        <v>2444</v>
      </c>
      <c r="L109" s="117"/>
      <c r="M109" s="223" t="s">
        <v>5</v>
      </c>
      <c r="N109" s="224" t="s">
        <v>41</v>
      </c>
      <c r="O109" s="118"/>
      <c r="P109" s="200">
        <f>O109*H109</f>
        <v>0</v>
      </c>
      <c r="Q109" s="200">
        <v>0</v>
      </c>
      <c r="R109" s="200">
        <f>Q109*H109</f>
        <v>0</v>
      </c>
      <c r="S109" s="200">
        <v>1E-3</v>
      </c>
      <c r="T109" s="201">
        <f>S109*H109</f>
        <v>4.3999999999999997E-2</v>
      </c>
      <c r="AR109" s="104" t="s">
        <v>85</v>
      </c>
      <c r="AT109" s="104" t="s">
        <v>165</v>
      </c>
      <c r="AU109" s="104" t="s">
        <v>79</v>
      </c>
      <c r="AY109" s="104" t="s">
        <v>163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04" t="s">
        <v>75</v>
      </c>
      <c r="BK109" s="202">
        <f>ROUND(I109*H109,2)</f>
        <v>0</v>
      </c>
      <c r="BL109" s="104" t="s">
        <v>85</v>
      </c>
      <c r="BM109" s="104" t="s">
        <v>2057</v>
      </c>
    </row>
    <row r="110" spans="2:65" s="116" customFormat="1" ht="16.5" customHeight="1">
      <c r="B110" s="117"/>
      <c r="C110" s="217" t="s">
        <v>267</v>
      </c>
      <c r="D110" s="217" t="s">
        <v>165</v>
      </c>
      <c r="E110" s="218" t="s">
        <v>1960</v>
      </c>
      <c r="F110" s="219" t="s">
        <v>1961</v>
      </c>
      <c r="G110" s="220" t="s">
        <v>372</v>
      </c>
      <c r="H110" s="221">
        <v>390</v>
      </c>
      <c r="I110" s="7"/>
      <c r="J110" s="222">
        <f>ROUND(I110*H110,2)</f>
        <v>0</v>
      </c>
      <c r="K110" s="219" t="s">
        <v>2444</v>
      </c>
      <c r="L110" s="117"/>
      <c r="M110" s="223" t="s">
        <v>5</v>
      </c>
      <c r="N110" s="224" t="s">
        <v>41</v>
      </c>
      <c r="O110" s="118"/>
      <c r="P110" s="200">
        <f>O110*H110</f>
        <v>0</v>
      </c>
      <c r="Q110" s="200">
        <v>0</v>
      </c>
      <c r="R110" s="200">
        <f>Q110*H110</f>
        <v>0</v>
      </c>
      <c r="S110" s="200">
        <v>1E-3</v>
      </c>
      <c r="T110" s="201">
        <f>S110*H110</f>
        <v>0.39</v>
      </c>
      <c r="AR110" s="104" t="s">
        <v>85</v>
      </c>
      <c r="AT110" s="104" t="s">
        <v>165</v>
      </c>
      <c r="AU110" s="104" t="s">
        <v>79</v>
      </c>
      <c r="AY110" s="104" t="s">
        <v>163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04" t="s">
        <v>75</v>
      </c>
      <c r="BK110" s="202">
        <f>ROUND(I110*H110,2)</f>
        <v>0</v>
      </c>
      <c r="BL110" s="104" t="s">
        <v>85</v>
      </c>
      <c r="BM110" s="104" t="s">
        <v>2058</v>
      </c>
    </row>
    <row r="111" spans="2:65" s="116" customFormat="1" ht="16.5" customHeight="1">
      <c r="B111" s="117"/>
      <c r="C111" s="217" t="s">
        <v>10</v>
      </c>
      <c r="D111" s="217" t="s">
        <v>165</v>
      </c>
      <c r="E111" s="218" t="s">
        <v>2059</v>
      </c>
      <c r="F111" s="219" t="s">
        <v>2060</v>
      </c>
      <c r="G111" s="220" t="s">
        <v>372</v>
      </c>
      <c r="H111" s="221">
        <v>240</v>
      </c>
      <c r="I111" s="7"/>
      <c r="J111" s="222">
        <f>ROUND(I111*H111,2)</f>
        <v>0</v>
      </c>
      <c r="K111" s="219" t="s">
        <v>2444</v>
      </c>
      <c r="L111" s="117"/>
      <c r="M111" s="223" t="s">
        <v>5</v>
      </c>
      <c r="N111" s="224" t="s">
        <v>41</v>
      </c>
      <c r="O111" s="118"/>
      <c r="P111" s="200">
        <f>O111*H111</f>
        <v>0</v>
      </c>
      <c r="Q111" s="200">
        <v>0</v>
      </c>
      <c r="R111" s="200">
        <f>Q111*H111</f>
        <v>0</v>
      </c>
      <c r="S111" s="200">
        <v>1E-3</v>
      </c>
      <c r="T111" s="201">
        <f>S111*H111</f>
        <v>0.24</v>
      </c>
      <c r="AR111" s="104" t="s">
        <v>85</v>
      </c>
      <c r="AT111" s="104" t="s">
        <v>165</v>
      </c>
      <c r="AU111" s="104" t="s">
        <v>79</v>
      </c>
      <c r="AY111" s="104" t="s">
        <v>163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104" t="s">
        <v>75</v>
      </c>
      <c r="BK111" s="202">
        <f>ROUND(I111*H111,2)</f>
        <v>0</v>
      </c>
      <c r="BL111" s="104" t="s">
        <v>85</v>
      </c>
      <c r="BM111" s="104" t="s">
        <v>2061</v>
      </c>
    </row>
    <row r="112" spans="2:65" s="205" customFormat="1" ht="37.35" customHeight="1">
      <c r="B112" s="204"/>
      <c r="D112" s="206" t="s">
        <v>69</v>
      </c>
      <c r="E112" s="207" t="s">
        <v>922</v>
      </c>
      <c r="F112" s="207" t="s">
        <v>1963</v>
      </c>
      <c r="J112" s="208">
        <f>BK112</f>
        <v>0</v>
      </c>
      <c r="L112" s="204"/>
      <c r="M112" s="209"/>
      <c r="N112" s="210"/>
      <c r="O112" s="210"/>
      <c r="P112" s="211">
        <f>P113</f>
        <v>0</v>
      </c>
      <c r="Q112" s="210"/>
      <c r="R112" s="211">
        <f>R113</f>
        <v>0</v>
      </c>
      <c r="S112" s="210"/>
      <c r="T112" s="212">
        <f>T113</f>
        <v>0</v>
      </c>
      <c r="AR112" s="206" t="s">
        <v>79</v>
      </c>
      <c r="AT112" s="213" t="s">
        <v>69</v>
      </c>
      <c r="AU112" s="213" t="s">
        <v>70</v>
      </c>
      <c r="AY112" s="206" t="s">
        <v>163</v>
      </c>
      <c r="BK112" s="214">
        <f>BK113</f>
        <v>0</v>
      </c>
    </row>
    <row r="113" spans="2:65" s="205" customFormat="1" ht="19.95" customHeight="1">
      <c r="B113" s="204"/>
      <c r="D113" s="206" t="s">
        <v>69</v>
      </c>
      <c r="E113" s="215" t="s">
        <v>1964</v>
      </c>
      <c r="F113" s="215" t="s">
        <v>1965</v>
      </c>
      <c r="J113" s="216">
        <f>BK113</f>
        <v>0</v>
      </c>
      <c r="L113" s="204"/>
      <c r="M113" s="209"/>
      <c r="N113" s="210"/>
      <c r="O113" s="210"/>
      <c r="P113" s="211">
        <f>SUM(P114:P121)</f>
        <v>0</v>
      </c>
      <c r="Q113" s="210"/>
      <c r="R113" s="211">
        <f>SUM(R114:R121)</f>
        <v>0</v>
      </c>
      <c r="S113" s="210"/>
      <c r="T113" s="212">
        <f>SUM(T114:T121)</f>
        <v>0</v>
      </c>
      <c r="AR113" s="206" t="s">
        <v>79</v>
      </c>
      <c r="AT113" s="213" t="s">
        <v>69</v>
      </c>
      <c r="AU113" s="213" t="s">
        <v>75</v>
      </c>
      <c r="AY113" s="206" t="s">
        <v>163</v>
      </c>
      <c r="BK113" s="214">
        <f>SUM(BK114:BK121)</f>
        <v>0</v>
      </c>
    </row>
    <row r="114" spans="2:65" s="116" customFormat="1" ht="16.5" customHeight="1">
      <c r="B114" s="117"/>
      <c r="C114" s="217" t="s">
        <v>276</v>
      </c>
      <c r="D114" s="217" t="s">
        <v>165</v>
      </c>
      <c r="E114" s="218" t="s">
        <v>1969</v>
      </c>
      <c r="F114" s="219" t="s">
        <v>1970</v>
      </c>
      <c r="G114" s="220" t="s">
        <v>288</v>
      </c>
      <c r="H114" s="221">
        <v>44</v>
      </c>
      <c r="I114" s="7"/>
      <c r="J114" s="222">
        <f t="shared" ref="J114:J121" si="10">ROUND(I114*H114,2)</f>
        <v>0</v>
      </c>
      <c r="K114" s="219" t="s">
        <v>2444</v>
      </c>
      <c r="L114" s="117"/>
      <c r="M114" s="223" t="s">
        <v>5</v>
      </c>
      <c r="N114" s="224" t="s">
        <v>41</v>
      </c>
      <c r="O114" s="118"/>
      <c r="P114" s="200">
        <f t="shared" ref="P114:P121" si="11">O114*H114</f>
        <v>0</v>
      </c>
      <c r="Q114" s="200">
        <v>0</v>
      </c>
      <c r="R114" s="200">
        <f t="shared" ref="R114:R121" si="12">Q114*H114</f>
        <v>0</v>
      </c>
      <c r="S114" s="200">
        <v>0</v>
      </c>
      <c r="T114" s="201">
        <f t="shared" ref="T114:T121" si="13">S114*H114</f>
        <v>0</v>
      </c>
      <c r="AR114" s="104" t="s">
        <v>244</v>
      </c>
      <c r="AT114" s="104" t="s">
        <v>165</v>
      </c>
      <c r="AU114" s="104" t="s">
        <v>79</v>
      </c>
      <c r="AY114" s="104" t="s">
        <v>163</v>
      </c>
      <c r="BE114" s="202">
        <f t="shared" ref="BE114:BE121" si="14">IF(N114="základní",J114,0)</f>
        <v>0</v>
      </c>
      <c r="BF114" s="202">
        <f t="shared" ref="BF114:BF121" si="15">IF(N114="snížená",J114,0)</f>
        <v>0</v>
      </c>
      <c r="BG114" s="202">
        <f t="shared" ref="BG114:BG121" si="16">IF(N114="zákl. přenesená",J114,0)</f>
        <v>0</v>
      </c>
      <c r="BH114" s="202">
        <f t="shared" ref="BH114:BH121" si="17">IF(N114="sníž. přenesená",J114,0)</f>
        <v>0</v>
      </c>
      <c r="BI114" s="202">
        <f t="shared" ref="BI114:BI121" si="18">IF(N114="nulová",J114,0)</f>
        <v>0</v>
      </c>
      <c r="BJ114" s="104" t="s">
        <v>75</v>
      </c>
      <c r="BK114" s="202">
        <f t="shared" ref="BK114:BK121" si="19">ROUND(I114*H114,2)</f>
        <v>0</v>
      </c>
      <c r="BL114" s="104" t="s">
        <v>244</v>
      </c>
      <c r="BM114" s="104" t="s">
        <v>2062</v>
      </c>
    </row>
    <row r="115" spans="2:65" s="116" customFormat="1" ht="25.5" customHeight="1">
      <c r="B115" s="117"/>
      <c r="C115" s="217" t="s">
        <v>285</v>
      </c>
      <c r="D115" s="217" t="s">
        <v>165</v>
      </c>
      <c r="E115" s="218" t="s">
        <v>2063</v>
      </c>
      <c r="F115" s="219" t="s">
        <v>2064</v>
      </c>
      <c r="G115" s="220" t="s">
        <v>372</v>
      </c>
      <c r="H115" s="221">
        <v>530</v>
      </c>
      <c r="I115" s="7"/>
      <c r="J115" s="222">
        <f t="shared" si="10"/>
        <v>0</v>
      </c>
      <c r="K115" s="219" t="s">
        <v>2444</v>
      </c>
      <c r="L115" s="117"/>
      <c r="M115" s="223" t="s">
        <v>5</v>
      </c>
      <c r="N115" s="224" t="s">
        <v>41</v>
      </c>
      <c r="O115" s="118"/>
      <c r="P115" s="200">
        <f t="shared" si="11"/>
        <v>0</v>
      </c>
      <c r="Q115" s="200">
        <v>0</v>
      </c>
      <c r="R115" s="200">
        <f t="shared" si="12"/>
        <v>0</v>
      </c>
      <c r="S115" s="200">
        <v>0</v>
      </c>
      <c r="T115" s="201">
        <f t="shared" si="13"/>
        <v>0</v>
      </c>
      <c r="AR115" s="104" t="s">
        <v>244</v>
      </c>
      <c r="AT115" s="104" t="s">
        <v>165</v>
      </c>
      <c r="AU115" s="104" t="s">
        <v>79</v>
      </c>
      <c r="AY115" s="104" t="s">
        <v>163</v>
      </c>
      <c r="BE115" s="202">
        <f t="shared" si="14"/>
        <v>0</v>
      </c>
      <c r="BF115" s="202">
        <f t="shared" si="15"/>
        <v>0</v>
      </c>
      <c r="BG115" s="202">
        <f t="shared" si="16"/>
        <v>0</v>
      </c>
      <c r="BH115" s="202">
        <f t="shared" si="17"/>
        <v>0</v>
      </c>
      <c r="BI115" s="202">
        <f t="shared" si="18"/>
        <v>0</v>
      </c>
      <c r="BJ115" s="104" t="s">
        <v>75</v>
      </c>
      <c r="BK115" s="202">
        <f t="shared" si="19"/>
        <v>0</v>
      </c>
      <c r="BL115" s="104" t="s">
        <v>244</v>
      </c>
      <c r="BM115" s="104" t="s">
        <v>2065</v>
      </c>
    </row>
    <row r="116" spans="2:65" s="116" customFormat="1" ht="25.5" customHeight="1">
      <c r="B116" s="117"/>
      <c r="C116" s="217" t="s">
        <v>291</v>
      </c>
      <c r="D116" s="217" t="s">
        <v>165</v>
      </c>
      <c r="E116" s="218" t="s">
        <v>1978</v>
      </c>
      <c r="F116" s="219" t="s">
        <v>1979</v>
      </c>
      <c r="G116" s="220" t="s">
        <v>372</v>
      </c>
      <c r="H116" s="221">
        <v>200</v>
      </c>
      <c r="I116" s="7"/>
      <c r="J116" s="222">
        <f t="shared" si="10"/>
        <v>0</v>
      </c>
      <c r="K116" s="219" t="s">
        <v>2444</v>
      </c>
      <c r="L116" s="117"/>
      <c r="M116" s="223" t="s">
        <v>5</v>
      </c>
      <c r="N116" s="224" t="s">
        <v>41</v>
      </c>
      <c r="O116" s="118"/>
      <c r="P116" s="200">
        <f t="shared" si="11"/>
        <v>0</v>
      </c>
      <c r="Q116" s="200">
        <v>0</v>
      </c>
      <c r="R116" s="200">
        <f t="shared" si="12"/>
        <v>0</v>
      </c>
      <c r="S116" s="200">
        <v>0</v>
      </c>
      <c r="T116" s="201">
        <f t="shared" si="13"/>
        <v>0</v>
      </c>
      <c r="AR116" s="104" t="s">
        <v>244</v>
      </c>
      <c r="AT116" s="104" t="s">
        <v>165</v>
      </c>
      <c r="AU116" s="104" t="s">
        <v>79</v>
      </c>
      <c r="AY116" s="104" t="s">
        <v>163</v>
      </c>
      <c r="BE116" s="202">
        <f t="shared" si="14"/>
        <v>0</v>
      </c>
      <c r="BF116" s="202">
        <f t="shared" si="15"/>
        <v>0</v>
      </c>
      <c r="BG116" s="202">
        <f t="shared" si="16"/>
        <v>0</v>
      </c>
      <c r="BH116" s="202">
        <f t="shared" si="17"/>
        <v>0</v>
      </c>
      <c r="BI116" s="202">
        <f t="shared" si="18"/>
        <v>0</v>
      </c>
      <c r="BJ116" s="104" t="s">
        <v>75</v>
      </c>
      <c r="BK116" s="202">
        <f t="shared" si="19"/>
        <v>0</v>
      </c>
      <c r="BL116" s="104" t="s">
        <v>244</v>
      </c>
      <c r="BM116" s="104" t="s">
        <v>2066</v>
      </c>
    </row>
    <row r="117" spans="2:65" s="116" customFormat="1" ht="16.5" customHeight="1">
      <c r="B117" s="117"/>
      <c r="C117" s="217" t="s">
        <v>298</v>
      </c>
      <c r="D117" s="217" t="s">
        <v>165</v>
      </c>
      <c r="E117" s="218" t="s">
        <v>1996</v>
      </c>
      <c r="F117" s="219" t="s">
        <v>1997</v>
      </c>
      <c r="G117" s="220" t="s">
        <v>288</v>
      </c>
      <c r="H117" s="221">
        <v>300</v>
      </c>
      <c r="I117" s="7"/>
      <c r="J117" s="222">
        <f t="shared" si="10"/>
        <v>0</v>
      </c>
      <c r="K117" s="219" t="s">
        <v>2444</v>
      </c>
      <c r="L117" s="117"/>
      <c r="M117" s="223" t="s">
        <v>5</v>
      </c>
      <c r="N117" s="224" t="s">
        <v>41</v>
      </c>
      <c r="O117" s="118"/>
      <c r="P117" s="200">
        <f t="shared" si="11"/>
        <v>0</v>
      </c>
      <c r="Q117" s="200">
        <v>0</v>
      </c>
      <c r="R117" s="200">
        <f t="shared" si="12"/>
        <v>0</v>
      </c>
      <c r="S117" s="200">
        <v>0</v>
      </c>
      <c r="T117" s="201">
        <f t="shared" si="13"/>
        <v>0</v>
      </c>
      <c r="AR117" s="104" t="s">
        <v>244</v>
      </c>
      <c r="AT117" s="104" t="s">
        <v>165</v>
      </c>
      <c r="AU117" s="104" t="s">
        <v>79</v>
      </c>
      <c r="AY117" s="104" t="s">
        <v>163</v>
      </c>
      <c r="BE117" s="202">
        <f t="shared" si="14"/>
        <v>0</v>
      </c>
      <c r="BF117" s="202">
        <f t="shared" si="15"/>
        <v>0</v>
      </c>
      <c r="BG117" s="202">
        <f t="shared" si="16"/>
        <v>0</v>
      </c>
      <c r="BH117" s="202">
        <f t="shared" si="17"/>
        <v>0</v>
      </c>
      <c r="BI117" s="202">
        <f t="shared" si="18"/>
        <v>0</v>
      </c>
      <c r="BJ117" s="104" t="s">
        <v>75</v>
      </c>
      <c r="BK117" s="202">
        <f t="shared" si="19"/>
        <v>0</v>
      </c>
      <c r="BL117" s="104" t="s">
        <v>244</v>
      </c>
      <c r="BM117" s="104" t="s">
        <v>2067</v>
      </c>
    </row>
    <row r="118" spans="2:65" s="116" customFormat="1" ht="25.5" customHeight="1">
      <c r="B118" s="117"/>
      <c r="C118" s="217" t="s">
        <v>302</v>
      </c>
      <c r="D118" s="217" t="s">
        <v>165</v>
      </c>
      <c r="E118" s="218" t="s">
        <v>2068</v>
      </c>
      <c r="F118" s="219" t="s">
        <v>2069</v>
      </c>
      <c r="G118" s="220" t="s">
        <v>288</v>
      </c>
      <c r="H118" s="221">
        <v>2</v>
      </c>
      <c r="I118" s="7"/>
      <c r="J118" s="222">
        <f t="shared" si="10"/>
        <v>0</v>
      </c>
      <c r="K118" s="219" t="s">
        <v>2444</v>
      </c>
      <c r="L118" s="117"/>
      <c r="M118" s="223" t="s">
        <v>5</v>
      </c>
      <c r="N118" s="224" t="s">
        <v>41</v>
      </c>
      <c r="O118" s="118"/>
      <c r="P118" s="200">
        <f t="shared" si="11"/>
        <v>0</v>
      </c>
      <c r="Q118" s="200">
        <v>0</v>
      </c>
      <c r="R118" s="200">
        <f t="shared" si="12"/>
        <v>0</v>
      </c>
      <c r="S118" s="200">
        <v>0</v>
      </c>
      <c r="T118" s="201">
        <f t="shared" si="13"/>
        <v>0</v>
      </c>
      <c r="AR118" s="104" t="s">
        <v>244</v>
      </c>
      <c r="AT118" s="104" t="s">
        <v>165</v>
      </c>
      <c r="AU118" s="104" t="s">
        <v>79</v>
      </c>
      <c r="AY118" s="104" t="s">
        <v>163</v>
      </c>
      <c r="BE118" s="202">
        <f t="shared" si="14"/>
        <v>0</v>
      </c>
      <c r="BF118" s="202">
        <f t="shared" si="15"/>
        <v>0</v>
      </c>
      <c r="BG118" s="202">
        <f t="shared" si="16"/>
        <v>0</v>
      </c>
      <c r="BH118" s="202">
        <f t="shared" si="17"/>
        <v>0</v>
      </c>
      <c r="BI118" s="202">
        <f t="shared" si="18"/>
        <v>0</v>
      </c>
      <c r="BJ118" s="104" t="s">
        <v>75</v>
      </c>
      <c r="BK118" s="202">
        <f t="shared" si="19"/>
        <v>0</v>
      </c>
      <c r="BL118" s="104" t="s">
        <v>244</v>
      </c>
      <c r="BM118" s="104" t="s">
        <v>2070</v>
      </c>
    </row>
    <row r="119" spans="2:65" s="116" customFormat="1" ht="25.5" customHeight="1">
      <c r="B119" s="117"/>
      <c r="C119" s="217" t="s">
        <v>306</v>
      </c>
      <c r="D119" s="217" t="s">
        <v>165</v>
      </c>
      <c r="E119" s="218" t="s">
        <v>2071</v>
      </c>
      <c r="F119" s="219" t="s">
        <v>2072</v>
      </c>
      <c r="G119" s="220" t="s">
        <v>288</v>
      </c>
      <c r="H119" s="221">
        <v>31</v>
      </c>
      <c r="I119" s="7"/>
      <c r="J119" s="222">
        <f t="shared" si="10"/>
        <v>0</v>
      </c>
      <c r="K119" s="219" t="s">
        <v>2444</v>
      </c>
      <c r="L119" s="117"/>
      <c r="M119" s="223" t="s">
        <v>5</v>
      </c>
      <c r="N119" s="224" t="s">
        <v>41</v>
      </c>
      <c r="O119" s="118"/>
      <c r="P119" s="200">
        <f t="shared" si="11"/>
        <v>0</v>
      </c>
      <c r="Q119" s="200">
        <v>0</v>
      </c>
      <c r="R119" s="200">
        <f t="shared" si="12"/>
        <v>0</v>
      </c>
      <c r="S119" s="200">
        <v>0</v>
      </c>
      <c r="T119" s="201">
        <f t="shared" si="13"/>
        <v>0</v>
      </c>
      <c r="AR119" s="104" t="s">
        <v>244</v>
      </c>
      <c r="AT119" s="104" t="s">
        <v>165</v>
      </c>
      <c r="AU119" s="104" t="s">
        <v>79</v>
      </c>
      <c r="AY119" s="104" t="s">
        <v>163</v>
      </c>
      <c r="BE119" s="202">
        <f t="shared" si="14"/>
        <v>0</v>
      </c>
      <c r="BF119" s="202">
        <f t="shared" si="15"/>
        <v>0</v>
      </c>
      <c r="BG119" s="202">
        <f t="shared" si="16"/>
        <v>0</v>
      </c>
      <c r="BH119" s="202">
        <f t="shared" si="17"/>
        <v>0</v>
      </c>
      <c r="BI119" s="202">
        <f t="shared" si="18"/>
        <v>0</v>
      </c>
      <c r="BJ119" s="104" t="s">
        <v>75</v>
      </c>
      <c r="BK119" s="202">
        <f t="shared" si="19"/>
        <v>0</v>
      </c>
      <c r="BL119" s="104" t="s">
        <v>244</v>
      </c>
      <c r="BM119" s="104" t="s">
        <v>2073</v>
      </c>
    </row>
    <row r="120" spans="2:65" s="116" customFormat="1" ht="16.5" customHeight="1">
      <c r="B120" s="117"/>
      <c r="C120" s="217" t="s">
        <v>312</v>
      </c>
      <c r="D120" s="217" t="s">
        <v>165</v>
      </c>
      <c r="E120" s="218" t="s">
        <v>2074</v>
      </c>
      <c r="F120" s="219" t="s">
        <v>2075</v>
      </c>
      <c r="G120" s="220" t="s">
        <v>288</v>
      </c>
      <c r="H120" s="221">
        <v>8</v>
      </c>
      <c r="I120" s="7"/>
      <c r="J120" s="222">
        <f t="shared" si="10"/>
        <v>0</v>
      </c>
      <c r="K120" s="219" t="s">
        <v>2444</v>
      </c>
      <c r="L120" s="117"/>
      <c r="M120" s="223" t="s">
        <v>5</v>
      </c>
      <c r="N120" s="224" t="s">
        <v>41</v>
      </c>
      <c r="O120" s="118"/>
      <c r="P120" s="200">
        <f t="shared" si="11"/>
        <v>0</v>
      </c>
      <c r="Q120" s="200">
        <v>0</v>
      </c>
      <c r="R120" s="200">
        <f t="shared" si="12"/>
        <v>0</v>
      </c>
      <c r="S120" s="200">
        <v>0</v>
      </c>
      <c r="T120" s="201">
        <f t="shared" si="13"/>
        <v>0</v>
      </c>
      <c r="AR120" s="104" t="s">
        <v>244</v>
      </c>
      <c r="AT120" s="104" t="s">
        <v>165</v>
      </c>
      <c r="AU120" s="104" t="s">
        <v>79</v>
      </c>
      <c r="AY120" s="104" t="s">
        <v>163</v>
      </c>
      <c r="BE120" s="202">
        <f t="shared" si="14"/>
        <v>0</v>
      </c>
      <c r="BF120" s="202">
        <f t="shared" si="15"/>
        <v>0</v>
      </c>
      <c r="BG120" s="202">
        <f t="shared" si="16"/>
        <v>0</v>
      </c>
      <c r="BH120" s="202">
        <f t="shared" si="17"/>
        <v>0</v>
      </c>
      <c r="BI120" s="202">
        <f t="shared" si="18"/>
        <v>0</v>
      </c>
      <c r="BJ120" s="104" t="s">
        <v>75</v>
      </c>
      <c r="BK120" s="202">
        <f t="shared" si="19"/>
        <v>0</v>
      </c>
      <c r="BL120" s="104" t="s">
        <v>244</v>
      </c>
      <c r="BM120" s="104" t="s">
        <v>2076</v>
      </c>
    </row>
    <row r="121" spans="2:65" s="116" customFormat="1" ht="16.5" customHeight="1">
      <c r="B121" s="117"/>
      <c r="C121" s="217" t="s">
        <v>316</v>
      </c>
      <c r="D121" s="217" t="s">
        <v>165</v>
      </c>
      <c r="E121" s="218" t="s">
        <v>2077</v>
      </c>
      <c r="F121" s="219" t="s">
        <v>2078</v>
      </c>
      <c r="G121" s="220" t="s">
        <v>288</v>
      </c>
      <c r="H121" s="221">
        <v>51</v>
      </c>
      <c r="I121" s="7"/>
      <c r="J121" s="222">
        <f t="shared" si="10"/>
        <v>0</v>
      </c>
      <c r="K121" s="219" t="s">
        <v>2444</v>
      </c>
      <c r="L121" s="117"/>
      <c r="M121" s="223" t="s">
        <v>5</v>
      </c>
      <c r="N121" s="225" t="s">
        <v>41</v>
      </c>
      <c r="O121" s="226"/>
      <c r="P121" s="227">
        <f t="shared" si="11"/>
        <v>0</v>
      </c>
      <c r="Q121" s="227">
        <v>0</v>
      </c>
      <c r="R121" s="227">
        <f t="shared" si="12"/>
        <v>0</v>
      </c>
      <c r="S121" s="227">
        <v>0</v>
      </c>
      <c r="T121" s="228">
        <f t="shared" si="13"/>
        <v>0</v>
      </c>
      <c r="AR121" s="104" t="s">
        <v>244</v>
      </c>
      <c r="AT121" s="104" t="s">
        <v>165</v>
      </c>
      <c r="AU121" s="104" t="s">
        <v>79</v>
      </c>
      <c r="AY121" s="104" t="s">
        <v>163</v>
      </c>
      <c r="BE121" s="202">
        <f t="shared" si="14"/>
        <v>0</v>
      </c>
      <c r="BF121" s="202">
        <f t="shared" si="15"/>
        <v>0</v>
      </c>
      <c r="BG121" s="202">
        <f t="shared" si="16"/>
        <v>0</v>
      </c>
      <c r="BH121" s="202">
        <f t="shared" si="17"/>
        <v>0</v>
      </c>
      <c r="BI121" s="202">
        <f t="shared" si="18"/>
        <v>0</v>
      </c>
      <c r="BJ121" s="104" t="s">
        <v>75</v>
      </c>
      <c r="BK121" s="202">
        <f t="shared" si="19"/>
        <v>0</v>
      </c>
      <c r="BL121" s="104" t="s">
        <v>244</v>
      </c>
      <c r="BM121" s="104" t="s">
        <v>2079</v>
      </c>
    </row>
    <row r="122" spans="2:65" s="116" customFormat="1" ht="6.9" customHeight="1"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17"/>
    </row>
  </sheetData>
  <sheetProtection algorithmName="SHA-512" hashValue="FggtVGbB3iGatx6uaDeua+J2OcyK1/sxo9+xso2rn6KBaxy3Rxb5A6+69z+aVhEozjf8S1199qd14GIyCpoU3w==" saltValue="UlaRJXeoWV4MfR46qtokrA==" spinCount="100000" sheet="1" objects="1" scenarios="1"/>
  <autoFilter ref="C86:K121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zoomScaleNormal="100" workbookViewId="0">
      <pane ySplit="1" topLeftCell="A106" activePane="bottomLeft" state="frozen"/>
      <selection pane="bottomLeft" activeCell="L110" sqref="L110"/>
    </sheetView>
  </sheetViews>
  <sheetFormatPr defaultRowHeight="12"/>
  <cols>
    <col min="1" max="1" width="8.28515625" style="101" customWidth="1"/>
    <col min="2" max="2" width="1.7109375" style="101" customWidth="1"/>
    <col min="3" max="3" width="4.140625" style="101" customWidth="1"/>
    <col min="4" max="4" width="4.28515625" style="101" customWidth="1"/>
    <col min="5" max="5" width="17.140625" style="101" customWidth="1"/>
    <col min="6" max="6" width="75" style="101" customWidth="1"/>
    <col min="7" max="7" width="8.7109375" style="101" customWidth="1"/>
    <col min="8" max="8" width="11.140625" style="101" customWidth="1"/>
    <col min="9" max="9" width="12.7109375" style="101" customWidth="1"/>
    <col min="10" max="10" width="23.42578125" style="101" customWidth="1"/>
    <col min="11" max="11" width="15.42578125" style="101" customWidth="1"/>
    <col min="12" max="12" width="9.140625" style="101"/>
    <col min="13" max="18" width="9.28515625" style="101" hidden="1"/>
    <col min="19" max="19" width="8.140625" style="101" hidden="1" customWidth="1"/>
    <col min="20" max="20" width="29.7109375" style="101" hidden="1" customWidth="1"/>
    <col min="21" max="21" width="16.28515625" style="101" hidden="1" customWidth="1"/>
    <col min="22" max="22" width="12.28515625" style="101" customWidth="1"/>
    <col min="23" max="23" width="16.28515625" style="101" customWidth="1"/>
    <col min="24" max="24" width="12.28515625" style="101" customWidth="1"/>
    <col min="25" max="25" width="15" style="101" customWidth="1"/>
    <col min="26" max="26" width="11" style="101" customWidth="1"/>
    <col min="27" max="27" width="15" style="101" customWidth="1"/>
    <col min="28" max="28" width="16.28515625" style="101" customWidth="1"/>
    <col min="29" max="29" width="11" style="101" customWidth="1"/>
    <col min="30" max="30" width="15" style="101" customWidth="1"/>
    <col min="31" max="31" width="16.28515625" style="101" customWidth="1"/>
    <col min="32" max="43" width="9.140625" style="101"/>
    <col min="44" max="65" width="9.28515625" style="101" hidden="1"/>
    <col min="66" max="16384" width="9.140625" style="101"/>
  </cols>
  <sheetData>
    <row r="1" spans="1:70" ht="21.75" customHeight="1">
      <c r="A1" s="97"/>
      <c r="B1" s="3"/>
      <c r="C1" s="3"/>
      <c r="D1" s="4" t="s">
        <v>1</v>
      </c>
      <c r="E1" s="3"/>
      <c r="F1" s="98" t="s">
        <v>110</v>
      </c>
      <c r="G1" s="99" t="s">
        <v>111</v>
      </c>
      <c r="H1" s="99"/>
      <c r="I1" s="3"/>
      <c r="J1" s="98" t="s">
        <v>112</v>
      </c>
      <c r="K1" s="4" t="s">
        <v>113</v>
      </c>
      <c r="L1" s="98" t="s">
        <v>114</v>
      </c>
      <c r="M1" s="98"/>
      <c r="N1" s="98"/>
      <c r="O1" s="98"/>
      <c r="P1" s="98"/>
      <c r="Q1" s="98"/>
      <c r="R1" s="98"/>
      <c r="S1" s="98"/>
      <c r="T1" s="98"/>
      <c r="U1" s="100"/>
      <c r="V1" s="100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</row>
    <row r="2" spans="1:70" ht="36.9" customHeight="1">
      <c r="L2" s="102" t="s">
        <v>8</v>
      </c>
      <c r="M2" s="103"/>
      <c r="N2" s="103"/>
      <c r="O2" s="103"/>
      <c r="P2" s="103"/>
      <c r="Q2" s="103"/>
      <c r="R2" s="103"/>
      <c r="S2" s="103"/>
      <c r="T2" s="103"/>
      <c r="U2" s="103"/>
      <c r="V2" s="103"/>
      <c r="AT2" s="104" t="s">
        <v>100</v>
      </c>
    </row>
    <row r="3" spans="1:70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7"/>
      <c r="AT3" s="104" t="s">
        <v>79</v>
      </c>
    </row>
    <row r="4" spans="1:70" ht="36.9" customHeight="1">
      <c r="B4" s="108"/>
      <c r="C4" s="109"/>
      <c r="D4" s="110" t="s">
        <v>115</v>
      </c>
      <c r="E4" s="109"/>
      <c r="F4" s="109"/>
      <c r="G4" s="109"/>
      <c r="H4" s="109"/>
      <c r="I4" s="109"/>
      <c r="J4" s="109"/>
      <c r="K4" s="111"/>
      <c r="M4" s="112" t="s">
        <v>13</v>
      </c>
      <c r="AT4" s="104" t="s">
        <v>6</v>
      </c>
    </row>
    <row r="5" spans="1:70" ht="6.9" customHeight="1">
      <c r="B5" s="108"/>
      <c r="C5" s="109"/>
      <c r="D5" s="109"/>
      <c r="E5" s="109"/>
      <c r="F5" s="109"/>
      <c r="G5" s="109"/>
      <c r="H5" s="109"/>
      <c r="I5" s="109"/>
      <c r="J5" s="109"/>
      <c r="K5" s="111"/>
    </row>
    <row r="6" spans="1:70" ht="13.2">
      <c r="B6" s="108"/>
      <c r="C6" s="109"/>
      <c r="D6" s="113" t="s">
        <v>18</v>
      </c>
      <c r="E6" s="109"/>
      <c r="F6" s="109"/>
      <c r="G6" s="109"/>
      <c r="H6" s="109"/>
      <c r="I6" s="109"/>
      <c r="J6" s="109"/>
      <c r="K6" s="111"/>
    </row>
    <row r="7" spans="1:70" ht="16.5" customHeight="1">
      <c r="B7" s="108"/>
      <c r="C7" s="109"/>
      <c r="D7" s="109"/>
      <c r="E7" s="114" t="str">
        <f>'Rekapitulace stavby'!K6</f>
        <v>Modernizace stravovacího zařízení Střední školy chovu koní a jezdectví</v>
      </c>
      <c r="F7" s="115"/>
      <c r="G7" s="115"/>
      <c r="H7" s="115"/>
      <c r="I7" s="109"/>
      <c r="J7" s="109"/>
      <c r="K7" s="111"/>
    </row>
    <row r="8" spans="1:70" ht="13.2">
      <c r="B8" s="108"/>
      <c r="C8" s="109"/>
      <c r="D8" s="113" t="s">
        <v>116</v>
      </c>
      <c r="E8" s="109"/>
      <c r="F8" s="109"/>
      <c r="G8" s="109"/>
      <c r="H8" s="109"/>
      <c r="I8" s="109"/>
      <c r="J8" s="109"/>
      <c r="K8" s="111"/>
    </row>
    <row r="9" spans="1:70" s="116" customFormat="1" ht="16.5" customHeight="1">
      <c r="B9" s="117"/>
      <c r="C9" s="118"/>
      <c r="D9" s="118"/>
      <c r="E9" s="114" t="s">
        <v>1858</v>
      </c>
      <c r="F9" s="119"/>
      <c r="G9" s="119"/>
      <c r="H9" s="119"/>
      <c r="I9" s="118"/>
      <c r="J9" s="118"/>
      <c r="K9" s="120"/>
    </row>
    <row r="10" spans="1:70" s="116" customFormat="1" ht="13.2">
      <c r="B10" s="117"/>
      <c r="C10" s="118"/>
      <c r="D10" s="113" t="s">
        <v>1859</v>
      </c>
      <c r="E10" s="118"/>
      <c r="F10" s="118"/>
      <c r="G10" s="118"/>
      <c r="H10" s="118"/>
      <c r="I10" s="118"/>
      <c r="J10" s="118"/>
      <c r="K10" s="120"/>
    </row>
    <row r="11" spans="1:70" s="116" customFormat="1" ht="36.9" customHeight="1">
      <c r="B11" s="117"/>
      <c r="C11" s="118"/>
      <c r="D11" s="118"/>
      <c r="E11" s="121" t="s">
        <v>2080</v>
      </c>
      <c r="F11" s="119"/>
      <c r="G11" s="119"/>
      <c r="H11" s="119"/>
      <c r="I11" s="118"/>
      <c r="J11" s="118"/>
      <c r="K11" s="120"/>
    </row>
    <row r="12" spans="1:70" s="116" customFormat="1">
      <c r="B12" s="117"/>
      <c r="C12" s="118"/>
      <c r="D12" s="118"/>
      <c r="E12" s="118"/>
      <c r="F12" s="118"/>
      <c r="G12" s="118"/>
      <c r="H12" s="118"/>
      <c r="I12" s="118"/>
      <c r="J12" s="118"/>
      <c r="K12" s="120"/>
    </row>
    <row r="13" spans="1:70" s="116" customFormat="1" ht="14.4" customHeight="1">
      <c r="B13" s="117"/>
      <c r="C13" s="118"/>
      <c r="D13" s="113" t="s">
        <v>20</v>
      </c>
      <c r="E13" s="118"/>
      <c r="F13" s="122" t="s">
        <v>5</v>
      </c>
      <c r="G13" s="118"/>
      <c r="H13" s="118"/>
      <c r="I13" s="113" t="s">
        <v>21</v>
      </c>
      <c r="J13" s="122" t="s">
        <v>5</v>
      </c>
      <c r="K13" s="120"/>
    </row>
    <row r="14" spans="1:70" s="116" customFormat="1" ht="14.4" customHeight="1">
      <c r="B14" s="117"/>
      <c r="C14" s="118"/>
      <c r="D14" s="113" t="s">
        <v>22</v>
      </c>
      <c r="E14" s="118"/>
      <c r="F14" s="122" t="s">
        <v>1546</v>
      </c>
      <c r="G14" s="118"/>
      <c r="H14" s="118"/>
      <c r="I14" s="113" t="s">
        <v>24</v>
      </c>
      <c r="J14" s="123" t="str">
        <f>'Rekapitulace stavby'!AN8</f>
        <v>14. 10. 2018</v>
      </c>
      <c r="K14" s="120"/>
    </row>
    <row r="15" spans="1:70" s="116" customFormat="1" ht="10.95" customHeight="1">
      <c r="B15" s="117"/>
      <c r="C15" s="118"/>
      <c r="D15" s="118"/>
      <c r="E15" s="118"/>
      <c r="F15" s="118"/>
      <c r="G15" s="118"/>
      <c r="H15" s="118"/>
      <c r="I15" s="118"/>
      <c r="J15" s="118"/>
      <c r="K15" s="120"/>
    </row>
    <row r="16" spans="1:70" s="116" customFormat="1" ht="14.4" customHeight="1">
      <c r="B16" s="117"/>
      <c r="C16" s="118"/>
      <c r="D16" s="113" t="s">
        <v>26</v>
      </c>
      <c r="E16" s="118"/>
      <c r="F16" s="118"/>
      <c r="G16" s="118"/>
      <c r="H16" s="118"/>
      <c r="I16" s="113" t="s">
        <v>27</v>
      </c>
      <c r="J16" s="122" t="s">
        <v>5</v>
      </c>
      <c r="K16" s="120"/>
    </row>
    <row r="17" spans="2:11" s="116" customFormat="1" ht="18" customHeight="1">
      <c r="B17" s="117"/>
      <c r="C17" s="118"/>
      <c r="D17" s="118"/>
      <c r="E17" s="122" t="s">
        <v>1546</v>
      </c>
      <c r="F17" s="118"/>
      <c r="G17" s="118"/>
      <c r="H17" s="118"/>
      <c r="I17" s="113" t="s">
        <v>29</v>
      </c>
      <c r="J17" s="122" t="s">
        <v>5</v>
      </c>
      <c r="K17" s="120"/>
    </row>
    <row r="18" spans="2:11" s="116" customFormat="1" ht="6.9" customHeight="1">
      <c r="B18" s="117"/>
      <c r="C18" s="118"/>
      <c r="D18" s="118"/>
      <c r="E18" s="118"/>
      <c r="F18" s="118"/>
      <c r="G18" s="118"/>
      <c r="H18" s="118"/>
      <c r="I18" s="118"/>
      <c r="J18" s="118"/>
      <c r="K18" s="120"/>
    </row>
    <row r="19" spans="2:11" s="116" customFormat="1" ht="14.4" customHeight="1">
      <c r="B19" s="117"/>
      <c r="C19" s="118"/>
      <c r="D19" s="113" t="s">
        <v>30</v>
      </c>
      <c r="E19" s="118"/>
      <c r="F19" s="118"/>
      <c r="G19" s="118"/>
      <c r="H19" s="118"/>
      <c r="I19" s="113" t="s">
        <v>27</v>
      </c>
      <c r="J19" s="122" t="str">
        <f>IF('Rekapitulace stavby'!AN13="Vyplň údaj","",IF('Rekapitulace stavby'!AN13="","",'Rekapitulace stavby'!AN13))</f>
        <v/>
      </c>
      <c r="K19" s="120"/>
    </row>
    <row r="20" spans="2:11" s="116" customFormat="1" ht="18" customHeight="1">
      <c r="B20" s="117"/>
      <c r="C20" s="118"/>
      <c r="D20" s="118"/>
      <c r="E20" s="122" t="str">
        <f>IF('Rekapitulace stavby'!E14="Vyplň údaj","",IF('Rekapitulace stavby'!E14="","",'Rekapitulace stavby'!E14))</f>
        <v/>
      </c>
      <c r="F20" s="118"/>
      <c r="G20" s="118"/>
      <c r="H20" s="118"/>
      <c r="I20" s="113" t="s">
        <v>29</v>
      </c>
      <c r="J20" s="122" t="str">
        <f>IF('Rekapitulace stavby'!AN14="Vyplň údaj","",IF('Rekapitulace stavby'!AN14="","",'Rekapitulace stavby'!AN14))</f>
        <v/>
      </c>
      <c r="K20" s="120"/>
    </row>
    <row r="21" spans="2:11" s="116" customFormat="1" ht="6.9" customHeight="1">
      <c r="B21" s="117"/>
      <c r="C21" s="118"/>
      <c r="D21" s="118"/>
      <c r="E21" s="118"/>
      <c r="F21" s="118"/>
      <c r="G21" s="118"/>
      <c r="H21" s="118"/>
      <c r="I21" s="118"/>
      <c r="J21" s="118"/>
      <c r="K21" s="120"/>
    </row>
    <row r="22" spans="2:11" s="116" customFormat="1" ht="14.4" customHeight="1">
      <c r="B22" s="117"/>
      <c r="C22" s="118"/>
      <c r="D22" s="113" t="s">
        <v>32</v>
      </c>
      <c r="E22" s="118"/>
      <c r="F22" s="118"/>
      <c r="G22" s="118"/>
      <c r="H22" s="118"/>
      <c r="I22" s="113" t="s">
        <v>27</v>
      </c>
      <c r="J22" s="122" t="s">
        <v>5</v>
      </c>
      <c r="K22" s="120"/>
    </row>
    <row r="23" spans="2:11" s="116" customFormat="1" ht="18" customHeight="1">
      <c r="B23" s="117"/>
      <c r="C23" s="118"/>
      <c r="D23" s="118"/>
      <c r="E23" s="122" t="s">
        <v>1546</v>
      </c>
      <c r="F23" s="118"/>
      <c r="G23" s="118"/>
      <c r="H23" s="118"/>
      <c r="I23" s="113" t="s">
        <v>29</v>
      </c>
      <c r="J23" s="122" t="s">
        <v>5</v>
      </c>
      <c r="K23" s="120"/>
    </row>
    <row r="24" spans="2:11" s="116" customFormat="1" ht="6.9" customHeight="1">
      <c r="B24" s="117"/>
      <c r="C24" s="118"/>
      <c r="D24" s="118"/>
      <c r="E24" s="118"/>
      <c r="F24" s="118"/>
      <c r="G24" s="118"/>
      <c r="H24" s="118"/>
      <c r="I24" s="118"/>
      <c r="J24" s="118"/>
      <c r="K24" s="120"/>
    </row>
    <row r="25" spans="2:11" s="116" customFormat="1" ht="14.4" customHeight="1">
      <c r="B25" s="117"/>
      <c r="C25" s="118"/>
      <c r="D25" s="113" t="s">
        <v>35</v>
      </c>
      <c r="E25" s="118"/>
      <c r="F25" s="118"/>
      <c r="G25" s="118"/>
      <c r="H25" s="118"/>
      <c r="I25" s="118"/>
      <c r="J25" s="118"/>
      <c r="K25" s="120"/>
    </row>
    <row r="26" spans="2:11" s="128" customFormat="1" ht="16.5" customHeight="1">
      <c r="B26" s="124"/>
      <c r="C26" s="125"/>
      <c r="D26" s="125"/>
      <c r="E26" s="126" t="s">
        <v>5</v>
      </c>
      <c r="F26" s="126"/>
      <c r="G26" s="126"/>
      <c r="H26" s="126"/>
      <c r="I26" s="125"/>
      <c r="J26" s="125"/>
      <c r="K26" s="127"/>
    </row>
    <row r="27" spans="2:11" s="116" customFormat="1" ht="6.9" customHeight="1">
      <c r="B27" s="117"/>
      <c r="C27" s="118"/>
      <c r="D27" s="118"/>
      <c r="E27" s="118"/>
      <c r="F27" s="118"/>
      <c r="G27" s="118"/>
      <c r="H27" s="118"/>
      <c r="I27" s="118"/>
      <c r="J27" s="118"/>
      <c r="K27" s="120"/>
    </row>
    <row r="28" spans="2:11" s="116" customFormat="1" ht="6.9" customHeight="1">
      <c r="B28" s="117"/>
      <c r="C28" s="118"/>
      <c r="D28" s="129"/>
      <c r="E28" s="129"/>
      <c r="F28" s="129"/>
      <c r="G28" s="129"/>
      <c r="H28" s="129"/>
      <c r="I28" s="129"/>
      <c r="J28" s="129"/>
      <c r="K28" s="130"/>
    </row>
    <row r="29" spans="2:11" s="116" customFormat="1" ht="25.35" customHeight="1">
      <c r="B29" s="117"/>
      <c r="C29" s="118"/>
      <c r="D29" s="131" t="s">
        <v>36</v>
      </c>
      <c r="E29" s="118"/>
      <c r="F29" s="118"/>
      <c r="G29" s="118"/>
      <c r="H29" s="118"/>
      <c r="I29" s="118"/>
      <c r="J29" s="132">
        <f>ROUND(J87,2)</f>
        <v>0</v>
      </c>
      <c r="K29" s="120"/>
    </row>
    <row r="30" spans="2:11" s="116" customFormat="1" ht="6.9" customHeight="1">
      <c r="B30" s="117"/>
      <c r="C30" s="118"/>
      <c r="D30" s="129"/>
      <c r="E30" s="129"/>
      <c r="F30" s="129"/>
      <c r="G30" s="129"/>
      <c r="H30" s="129"/>
      <c r="I30" s="129"/>
      <c r="J30" s="129"/>
      <c r="K30" s="130"/>
    </row>
    <row r="31" spans="2:11" s="116" customFormat="1" ht="14.4" customHeight="1">
      <c r="B31" s="117"/>
      <c r="C31" s="118"/>
      <c r="D31" s="118"/>
      <c r="E31" s="118"/>
      <c r="F31" s="133" t="s">
        <v>38</v>
      </c>
      <c r="G31" s="118"/>
      <c r="H31" s="118"/>
      <c r="I31" s="133" t="s">
        <v>37</v>
      </c>
      <c r="J31" s="133" t="s">
        <v>39</v>
      </c>
      <c r="K31" s="120"/>
    </row>
    <row r="32" spans="2:11" s="116" customFormat="1" ht="14.4" customHeight="1">
      <c r="B32" s="117"/>
      <c r="C32" s="118"/>
      <c r="D32" s="134" t="s">
        <v>40</v>
      </c>
      <c r="E32" s="134" t="s">
        <v>41</v>
      </c>
      <c r="F32" s="135">
        <f>ROUND(SUM(BE87:BE122), 2)</f>
        <v>0</v>
      </c>
      <c r="G32" s="118"/>
      <c r="H32" s="118"/>
      <c r="I32" s="136">
        <v>0.21</v>
      </c>
      <c r="J32" s="135">
        <f>ROUND(ROUND((SUM(BE87:BE122)), 2)*I32, 2)</f>
        <v>0</v>
      </c>
      <c r="K32" s="120"/>
    </row>
    <row r="33" spans="2:11" s="116" customFormat="1" ht="14.4" customHeight="1">
      <c r="B33" s="117"/>
      <c r="C33" s="118"/>
      <c r="D33" s="118"/>
      <c r="E33" s="134" t="s">
        <v>42</v>
      </c>
      <c r="F33" s="135">
        <f>ROUND(SUM(BF87:BF122), 2)</f>
        <v>0</v>
      </c>
      <c r="G33" s="118"/>
      <c r="H33" s="118"/>
      <c r="I33" s="136">
        <v>0.15</v>
      </c>
      <c r="J33" s="135">
        <f>ROUND(ROUND((SUM(BF87:BF122)), 2)*I33, 2)</f>
        <v>0</v>
      </c>
      <c r="K33" s="120"/>
    </row>
    <row r="34" spans="2:11" s="116" customFormat="1" ht="14.4" hidden="1" customHeight="1">
      <c r="B34" s="117"/>
      <c r="C34" s="118"/>
      <c r="D34" s="118"/>
      <c r="E34" s="134" t="s">
        <v>43</v>
      </c>
      <c r="F34" s="135">
        <f>ROUND(SUM(BG87:BG122), 2)</f>
        <v>0</v>
      </c>
      <c r="G34" s="118"/>
      <c r="H34" s="118"/>
      <c r="I34" s="136">
        <v>0.21</v>
      </c>
      <c r="J34" s="135">
        <v>0</v>
      </c>
      <c r="K34" s="120"/>
    </row>
    <row r="35" spans="2:11" s="116" customFormat="1" ht="14.4" hidden="1" customHeight="1">
      <c r="B35" s="117"/>
      <c r="C35" s="118"/>
      <c r="D35" s="118"/>
      <c r="E35" s="134" t="s">
        <v>44</v>
      </c>
      <c r="F35" s="135">
        <f>ROUND(SUM(BH87:BH122), 2)</f>
        <v>0</v>
      </c>
      <c r="G35" s="118"/>
      <c r="H35" s="118"/>
      <c r="I35" s="136">
        <v>0.15</v>
      </c>
      <c r="J35" s="135">
        <v>0</v>
      </c>
      <c r="K35" s="120"/>
    </row>
    <row r="36" spans="2:11" s="116" customFormat="1" ht="14.4" hidden="1" customHeight="1">
      <c r="B36" s="117"/>
      <c r="C36" s="118"/>
      <c r="D36" s="118"/>
      <c r="E36" s="134" t="s">
        <v>45</v>
      </c>
      <c r="F36" s="135">
        <f>ROUND(SUM(BI87:BI122), 2)</f>
        <v>0</v>
      </c>
      <c r="G36" s="118"/>
      <c r="H36" s="118"/>
      <c r="I36" s="136">
        <v>0</v>
      </c>
      <c r="J36" s="135">
        <v>0</v>
      </c>
      <c r="K36" s="120"/>
    </row>
    <row r="37" spans="2:11" s="116" customFormat="1" ht="6.9" customHeight="1">
      <c r="B37" s="117"/>
      <c r="C37" s="118"/>
      <c r="D37" s="118"/>
      <c r="E37" s="118"/>
      <c r="F37" s="118"/>
      <c r="G37" s="118"/>
      <c r="H37" s="118"/>
      <c r="I37" s="118"/>
      <c r="J37" s="118"/>
      <c r="K37" s="120"/>
    </row>
    <row r="38" spans="2:11" s="116" customFormat="1" ht="25.35" customHeight="1">
      <c r="B38" s="117"/>
      <c r="C38" s="137"/>
      <c r="D38" s="138" t="s">
        <v>46</v>
      </c>
      <c r="E38" s="139"/>
      <c r="F38" s="139"/>
      <c r="G38" s="140" t="s">
        <v>47</v>
      </c>
      <c r="H38" s="141" t="s">
        <v>48</v>
      </c>
      <c r="I38" s="139"/>
      <c r="J38" s="142">
        <f>SUM(J29:J36)</f>
        <v>0</v>
      </c>
      <c r="K38" s="143"/>
    </row>
    <row r="39" spans="2:11" s="116" customFormat="1" ht="14.4" customHeight="1">
      <c r="B39" s="144"/>
      <c r="C39" s="145"/>
      <c r="D39" s="145"/>
      <c r="E39" s="145"/>
      <c r="F39" s="145"/>
      <c r="G39" s="145"/>
      <c r="H39" s="145"/>
      <c r="I39" s="145"/>
      <c r="J39" s="145"/>
      <c r="K39" s="146"/>
    </row>
    <row r="43" spans="2:11" s="116" customFormat="1" ht="6.9" customHeight="1">
      <c r="B43" s="147"/>
      <c r="C43" s="148"/>
      <c r="D43" s="148"/>
      <c r="E43" s="148"/>
      <c r="F43" s="148"/>
      <c r="G43" s="148"/>
      <c r="H43" s="148"/>
      <c r="I43" s="148"/>
      <c r="J43" s="148"/>
      <c r="K43" s="149"/>
    </row>
    <row r="44" spans="2:11" s="116" customFormat="1" ht="36.9" customHeight="1">
      <c r="B44" s="117"/>
      <c r="C44" s="110" t="s">
        <v>118</v>
      </c>
      <c r="D44" s="118"/>
      <c r="E44" s="118"/>
      <c r="F44" s="118"/>
      <c r="G44" s="118"/>
      <c r="H44" s="118"/>
      <c r="I44" s="118"/>
      <c r="J44" s="118"/>
      <c r="K44" s="120"/>
    </row>
    <row r="45" spans="2:11" s="116" customFormat="1" ht="6.9" customHeight="1">
      <c r="B45" s="117"/>
      <c r="C45" s="118"/>
      <c r="D45" s="118"/>
      <c r="E45" s="118"/>
      <c r="F45" s="118"/>
      <c r="G45" s="118"/>
      <c r="H45" s="118"/>
      <c r="I45" s="118"/>
      <c r="J45" s="118"/>
      <c r="K45" s="120"/>
    </row>
    <row r="46" spans="2:11" s="116" customFormat="1" ht="14.4" customHeight="1">
      <c r="B46" s="117"/>
      <c r="C46" s="113" t="s">
        <v>18</v>
      </c>
      <c r="D46" s="118"/>
      <c r="E46" s="118"/>
      <c r="F46" s="118"/>
      <c r="G46" s="118"/>
      <c r="H46" s="118"/>
      <c r="I46" s="118"/>
      <c r="J46" s="118"/>
      <c r="K46" s="120"/>
    </row>
    <row r="47" spans="2:11" s="116" customFormat="1" ht="16.5" customHeight="1">
      <c r="B47" s="117"/>
      <c r="C47" s="118"/>
      <c r="D47" s="118"/>
      <c r="E47" s="114" t="str">
        <f>E7</f>
        <v>Modernizace stravovacího zařízení Střední školy chovu koní a jezdectví</v>
      </c>
      <c r="F47" s="115"/>
      <c r="G47" s="115"/>
      <c r="H47" s="115"/>
      <c r="I47" s="118"/>
      <c r="J47" s="118"/>
      <c r="K47" s="120"/>
    </row>
    <row r="48" spans="2:11" ht="13.2">
      <c r="B48" s="108"/>
      <c r="C48" s="113" t="s">
        <v>116</v>
      </c>
      <c r="D48" s="109"/>
      <c r="E48" s="109"/>
      <c r="F48" s="109"/>
      <c r="G48" s="109"/>
      <c r="H48" s="109"/>
      <c r="I48" s="109"/>
      <c r="J48" s="109"/>
      <c r="K48" s="111"/>
    </row>
    <row r="49" spans="2:47" s="116" customFormat="1" ht="16.5" customHeight="1">
      <c r="B49" s="117"/>
      <c r="C49" s="118"/>
      <c r="D49" s="118"/>
      <c r="E49" s="114" t="s">
        <v>1858</v>
      </c>
      <c r="F49" s="119"/>
      <c r="G49" s="119"/>
      <c r="H49" s="119"/>
      <c r="I49" s="118"/>
      <c r="J49" s="118"/>
      <c r="K49" s="120"/>
    </row>
    <row r="50" spans="2:47" s="116" customFormat="1" ht="14.4" customHeight="1">
      <c r="B50" s="117"/>
      <c r="C50" s="113" t="s">
        <v>1859</v>
      </c>
      <c r="D50" s="118"/>
      <c r="E50" s="118"/>
      <c r="F50" s="118"/>
      <c r="G50" s="118"/>
      <c r="H50" s="118"/>
      <c r="I50" s="118"/>
      <c r="J50" s="118"/>
      <c r="K50" s="120"/>
    </row>
    <row r="51" spans="2:47" s="116" customFormat="1" ht="17.25" customHeight="1">
      <c r="B51" s="117"/>
      <c r="C51" s="118"/>
      <c r="D51" s="118"/>
      <c r="E51" s="121" t="str">
        <f>E11</f>
        <v>03 - Slaboproudá instalace</v>
      </c>
      <c r="F51" s="119"/>
      <c r="G51" s="119"/>
      <c r="H51" s="119"/>
      <c r="I51" s="118"/>
      <c r="J51" s="118"/>
      <c r="K51" s="120"/>
    </row>
    <row r="52" spans="2:47" s="116" customFormat="1" ht="6.9" customHeight="1">
      <c r="B52" s="117"/>
      <c r="C52" s="118"/>
      <c r="D52" s="118"/>
      <c r="E52" s="118"/>
      <c r="F52" s="118"/>
      <c r="G52" s="118"/>
      <c r="H52" s="118"/>
      <c r="I52" s="118"/>
      <c r="J52" s="118"/>
      <c r="K52" s="120"/>
    </row>
    <row r="53" spans="2:47" s="116" customFormat="1" ht="18" customHeight="1">
      <c r="B53" s="117"/>
      <c r="C53" s="113" t="s">
        <v>22</v>
      </c>
      <c r="D53" s="118"/>
      <c r="E53" s="118"/>
      <c r="F53" s="122" t="str">
        <f>F14</f>
        <v xml:space="preserve"> </v>
      </c>
      <c r="G53" s="118"/>
      <c r="H53" s="118"/>
      <c r="I53" s="113" t="s">
        <v>24</v>
      </c>
      <c r="J53" s="123" t="str">
        <f>IF(J14="","",J14)</f>
        <v>14. 10. 2018</v>
      </c>
      <c r="K53" s="120"/>
    </row>
    <row r="54" spans="2:47" s="116" customFormat="1" ht="6.9" customHeight="1">
      <c r="B54" s="117"/>
      <c r="C54" s="118"/>
      <c r="D54" s="118"/>
      <c r="E54" s="118"/>
      <c r="F54" s="118"/>
      <c r="G54" s="118"/>
      <c r="H54" s="118"/>
      <c r="I54" s="118"/>
      <c r="J54" s="118"/>
      <c r="K54" s="120"/>
    </row>
    <row r="55" spans="2:47" s="116" customFormat="1" ht="13.2">
      <c r="B55" s="117"/>
      <c r="C55" s="113" t="s">
        <v>26</v>
      </c>
      <c r="D55" s="118"/>
      <c r="E55" s="118"/>
      <c r="F55" s="122" t="str">
        <f>E17</f>
        <v xml:space="preserve"> </v>
      </c>
      <c r="G55" s="118"/>
      <c r="H55" s="118"/>
      <c r="I55" s="113" t="s">
        <v>32</v>
      </c>
      <c r="J55" s="126" t="str">
        <f>E23</f>
        <v xml:space="preserve"> </v>
      </c>
      <c r="K55" s="120"/>
    </row>
    <row r="56" spans="2:47" s="116" customFormat="1" ht="14.4" customHeight="1">
      <c r="B56" s="117"/>
      <c r="C56" s="113" t="s">
        <v>30</v>
      </c>
      <c r="D56" s="118"/>
      <c r="E56" s="118"/>
      <c r="F56" s="122" t="str">
        <f>IF(E20="","",E20)</f>
        <v/>
      </c>
      <c r="G56" s="118"/>
      <c r="H56" s="118"/>
      <c r="I56" s="118"/>
      <c r="J56" s="150"/>
      <c r="K56" s="120"/>
    </row>
    <row r="57" spans="2:47" s="116" customFormat="1" ht="10.35" customHeight="1">
      <c r="B57" s="117"/>
      <c r="C57" s="118"/>
      <c r="D57" s="118"/>
      <c r="E57" s="118"/>
      <c r="F57" s="118"/>
      <c r="G57" s="118"/>
      <c r="H57" s="118"/>
      <c r="I57" s="118"/>
      <c r="J57" s="118"/>
      <c r="K57" s="120"/>
    </row>
    <row r="58" spans="2:47" s="116" customFormat="1" ht="29.25" customHeight="1">
      <c r="B58" s="117"/>
      <c r="C58" s="151" t="s">
        <v>119</v>
      </c>
      <c r="D58" s="137"/>
      <c r="E58" s="137"/>
      <c r="F58" s="137"/>
      <c r="G58" s="137"/>
      <c r="H58" s="137"/>
      <c r="I58" s="137"/>
      <c r="J58" s="152" t="s">
        <v>120</v>
      </c>
      <c r="K58" s="153"/>
    </row>
    <row r="59" spans="2:47" s="116" customFormat="1" ht="10.35" customHeight="1">
      <c r="B59" s="117"/>
      <c r="C59" s="118"/>
      <c r="D59" s="118"/>
      <c r="E59" s="118"/>
      <c r="F59" s="118"/>
      <c r="G59" s="118"/>
      <c r="H59" s="118"/>
      <c r="I59" s="118"/>
      <c r="J59" s="118"/>
      <c r="K59" s="120"/>
    </row>
    <row r="60" spans="2:47" s="116" customFormat="1" ht="29.25" customHeight="1">
      <c r="B60" s="117"/>
      <c r="C60" s="154" t="s">
        <v>121</v>
      </c>
      <c r="D60" s="118"/>
      <c r="E60" s="118"/>
      <c r="F60" s="118"/>
      <c r="G60" s="118"/>
      <c r="H60" s="118"/>
      <c r="I60" s="118"/>
      <c r="J60" s="132">
        <f>J87</f>
        <v>0</v>
      </c>
      <c r="K60" s="120"/>
      <c r="AU60" s="104" t="s">
        <v>122</v>
      </c>
    </row>
    <row r="61" spans="2:47" s="161" customFormat="1" ht="24.9" customHeight="1">
      <c r="B61" s="155"/>
      <c r="C61" s="156"/>
      <c r="D61" s="157" t="s">
        <v>1861</v>
      </c>
      <c r="E61" s="158"/>
      <c r="F61" s="158"/>
      <c r="G61" s="158"/>
      <c r="H61" s="158"/>
      <c r="I61" s="158"/>
      <c r="J61" s="159">
        <f>J88</f>
        <v>0</v>
      </c>
      <c r="K61" s="160"/>
    </row>
    <row r="62" spans="2:47" s="168" customFormat="1" ht="19.95" customHeight="1">
      <c r="B62" s="162"/>
      <c r="C62" s="163"/>
      <c r="D62" s="164" t="s">
        <v>1863</v>
      </c>
      <c r="E62" s="165"/>
      <c r="F62" s="165"/>
      <c r="G62" s="165"/>
      <c r="H62" s="165"/>
      <c r="I62" s="165"/>
      <c r="J62" s="166">
        <f>J106</f>
        <v>0</v>
      </c>
      <c r="K62" s="167"/>
    </row>
    <row r="63" spans="2:47" s="161" customFormat="1" ht="24.9" customHeight="1">
      <c r="B63" s="155"/>
      <c r="C63" s="156"/>
      <c r="D63" s="157" t="s">
        <v>1864</v>
      </c>
      <c r="E63" s="158"/>
      <c r="F63" s="158"/>
      <c r="G63" s="158"/>
      <c r="H63" s="158"/>
      <c r="I63" s="158"/>
      <c r="J63" s="159">
        <f>J110</f>
        <v>0</v>
      </c>
      <c r="K63" s="160"/>
    </row>
    <row r="64" spans="2:47" s="168" customFormat="1" ht="19.95" customHeight="1">
      <c r="B64" s="162"/>
      <c r="C64" s="163"/>
      <c r="D64" s="164" t="s">
        <v>1865</v>
      </c>
      <c r="E64" s="165"/>
      <c r="F64" s="165"/>
      <c r="G64" s="165"/>
      <c r="H64" s="165"/>
      <c r="I64" s="165"/>
      <c r="J64" s="166">
        <f>J111</f>
        <v>0</v>
      </c>
      <c r="K64" s="167"/>
    </row>
    <row r="65" spans="2:12" s="168" customFormat="1" ht="19.95" customHeight="1">
      <c r="B65" s="162"/>
      <c r="C65" s="163"/>
      <c r="D65" s="164" t="s">
        <v>2081</v>
      </c>
      <c r="E65" s="165"/>
      <c r="F65" s="165"/>
      <c r="G65" s="165"/>
      <c r="H65" s="165"/>
      <c r="I65" s="165"/>
      <c r="J65" s="166">
        <f>J114</f>
        <v>0</v>
      </c>
      <c r="K65" s="167"/>
    </row>
    <row r="66" spans="2:12" s="116" customFormat="1" ht="21.75" customHeight="1">
      <c r="B66" s="117"/>
      <c r="C66" s="118"/>
      <c r="D66" s="118"/>
      <c r="E66" s="118"/>
      <c r="F66" s="118"/>
      <c r="G66" s="118"/>
      <c r="H66" s="118"/>
      <c r="I66" s="118"/>
      <c r="J66" s="118"/>
      <c r="K66" s="120"/>
    </row>
    <row r="67" spans="2:12" s="116" customFormat="1" ht="6.9" customHeight="1">
      <c r="B67" s="144"/>
      <c r="C67" s="145"/>
      <c r="D67" s="145"/>
      <c r="E67" s="145"/>
      <c r="F67" s="145"/>
      <c r="G67" s="145"/>
      <c r="H67" s="145"/>
      <c r="I67" s="145"/>
      <c r="J67" s="145"/>
      <c r="K67" s="146"/>
    </row>
    <row r="71" spans="2:12" s="116" customFormat="1" ht="6.9" customHeight="1"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17"/>
    </row>
    <row r="72" spans="2:12" s="116" customFormat="1" ht="36.9" customHeight="1">
      <c r="B72" s="117"/>
      <c r="C72" s="169" t="s">
        <v>147</v>
      </c>
      <c r="L72" s="117"/>
    </row>
    <row r="73" spans="2:12" s="116" customFormat="1" ht="6.9" customHeight="1">
      <c r="B73" s="117"/>
      <c r="L73" s="117"/>
    </row>
    <row r="74" spans="2:12" s="116" customFormat="1" ht="14.4" customHeight="1">
      <c r="B74" s="117"/>
      <c r="C74" s="170" t="s">
        <v>18</v>
      </c>
      <c r="L74" s="117"/>
    </row>
    <row r="75" spans="2:12" s="116" customFormat="1" ht="16.5" customHeight="1">
      <c r="B75" s="117"/>
      <c r="E75" s="171" t="str">
        <f>E7</f>
        <v>Modernizace stravovacího zařízení Střední školy chovu koní a jezdectví</v>
      </c>
      <c r="F75" s="172"/>
      <c r="G75" s="172"/>
      <c r="H75" s="172"/>
      <c r="L75" s="117"/>
    </row>
    <row r="76" spans="2:12" ht="13.2">
      <c r="B76" s="108"/>
      <c r="C76" s="170" t="s">
        <v>116</v>
      </c>
      <c r="L76" s="108"/>
    </row>
    <row r="77" spans="2:12" s="116" customFormat="1" ht="16.5" customHeight="1">
      <c r="B77" s="117"/>
      <c r="E77" s="171" t="s">
        <v>1858</v>
      </c>
      <c r="F77" s="173"/>
      <c r="G77" s="173"/>
      <c r="H77" s="173"/>
      <c r="L77" s="117"/>
    </row>
    <row r="78" spans="2:12" s="116" customFormat="1" ht="14.4" customHeight="1">
      <c r="B78" s="117"/>
      <c r="C78" s="170" t="s">
        <v>1859</v>
      </c>
      <c r="L78" s="117"/>
    </row>
    <row r="79" spans="2:12" s="116" customFormat="1" ht="17.25" customHeight="1">
      <c r="B79" s="117"/>
      <c r="E79" s="174" t="str">
        <f>E11</f>
        <v>03 - Slaboproudá instalace</v>
      </c>
      <c r="F79" s="173"/>
      <c r="G79" s="173"/>
      <c r="H79" s="173"/>
      <c r="L79" s="117"/>
    </row>
    <row r="80" spans="2:12" s="116" customFormat="1" ht="6.9" customHeight="1">
      <c r="B80" s="117"/>
      <c r="L80" s="117"/>
    </row>
    <row r="81" spans="2:65" s="116" customFormat="1" ht="18" customHeight="1">
      <c r="B81" s="117"/>
      <c r="C81" s="170" t="s">
        <v>22</v>
      </c>
      <c r="F81" s="175" t="str">
        <f>F14</f>
        <v xml:space="preserve"> </v>
      </c>
      <c r="I81" s="170" t="s">
        <v>24</v>
      </c>
      <c r="J81" s="176" t="str">
        <f>IF(J14="","",J14)</f>
        <v>14. 10. 2018</v>
      </c>
      <c r="L81" s="117"/>
    </row>
    <row r="82" spans="2:65" s="116" customFormat="1" ht="6.9" customHeight="1">
      <c r="B82" s="117"/>
      <c r="L82" s="117"/>
    </row>
    <row r="83" spans="2:65" s="116" customFormat="1" ht="13.2">
      <c r="B83" s="117"/>
      <c r="C83" s="170" t="s">
        <v>26</v>
      </c>
      <c r="F83" s="175" t="str">
        <f>E17</f>
        <v xml:space="preserve"> </v>
      </c>
      <c r="I83" s="170" t="s">
        <v>32</v>
      </c>
      <c r="J83" s="175" t="str">
        <f>E23</f>
        <v xml:space="preserve"> </v>
      </c>
      <c r="L83" s="117"/>
    </row>
    <row r="84" spans="2:65" s="116" customFormat="1" ht="14.4" customHeight="1">
      <c r="B84" s="117"/>
      <c r="C84" s="170" t="s">
        <v>30</v>
      </c>
      <c r="F84" s="175" t="str">
        <f>IF(E20="","",E20)</f>
        <v/>
      </c>
      <c r="L84" s="117"/>
    </row>
    <row r="85" spans="2:65" s="116" customFormat="1" ht="10.35" customHeight="1">
      <c r="B85" s="117"/>
      <c r="L85" s="117"/>
    </row>
    <row r="86" spans="2:65" s="184" customFormat="1" ht="29.25" customHeight="1">
      <c r="B86" s="177"/>
      <c r="C86" s="178" t="s">
        <v>148</v>
      </c>
      <c r="D86" s="179" t="s">
        <v>55</v>
      </c>
      <c r="E86" s="179" t="s">
        <v>51</v>
      </c>
      <c r="F86" s="179" t="s">
        <v>149</v>
      </c>
      <c r="G86" s="179" t="s">
        <v>150</v>
      </c>
      <c r="H86" s="179" t="s">
        <v>151</v>
      </c>
      <c r="I86" s="179" t="s">
        <v>152</v>
      </c>
      <c r="J86" s="179" t="s">
        <v>120</v>
      </c>
      <c r="K86" s="180" t="s">
        <v>153</v>
      </c>
      <c r="L86" s="177"/>
      <c r="M86" s="181" t="s">
        <v>154</v>
      </c>
      <c r="N86" s="182" t="s">
        <v>40</v>
      </c>
      <c r="O86" s="182" t="s">
        <v>155</v>
      </c>
      <c r="P86" s="182" t="s">
        <v>156</v>
      </c>
      <c r="Q86" s="182" t="s">
        <v>157</v>
      </c>
      <c r="R86" s="182" t="s">
        <v>158</v>
      </c>
      <c r="S86" s="182" t="s">
        <v>159</v>
      </c>
      <c r="T86" s="183" t="s">
        <v>160</v>
      </c>
    </row>
    <row r="87" spans="2:65" s="116" customFormat="1" ht="29.25" customHeight="1">
      <c r="B87" s="117"/>
      <c r="C87" s="185" t="s">
        <v>121</v>
      </c>
      <c r="J87" s="186">
        <f>BK87</f>
        <v>0</v>
      </c>
      <c r="L87" s="117"/>
      <c r="M87" s="187"/>
      <c r="N87" s="129"/>
      <c r="O87" s="129"/>
      <c r="P87" s="188">
        <f>P88+P110</f>
        <v>0</v>
      </c>
      <c r="Q87" s="129"/>
      <c r="R87" s="188">
        <f>R88+R110</f>
        <v>1.8780000000000002E-2</v>
      </c>
      <c r="S87" s="129"/>
      <c r="T87" s="189">
        <f>T88+T110</f>
        <v>4.5999999999999999E-2</v>
      </c>
      <c r="AT87" s="104" t="s">
        <v>69</v>
      </c>
      <c r="AU87" s="104" t="s">
        <v>122</v>
      </c>
      <c r="BK87" s="190">
        <f>BK88+BK110</f>
        <v>0</v>
      </c>
    </row>
    <row r="88" spans="2:65" s="205" customFormat="1" ht="37.35" customHeight="1">
      <c r="B88" s="204"/>
      <c r="D88" s="206" t="s">
        <v>69</v>
      </c>
      <c r="E88" s="207" t="s">
        <v>161</v>
      </c>
      <c r="F88" s="207" t="s">
        <v>1945</v>
      </c>
      <c r="J88" s="208">
        <f>BK88</f>
        <v>0</v>
      </c>
      <c r="L88" s="204"/>
      <c r="M88" s="209"/>
      <c r="N88" s="210"/>
      <c r="O88" s="210"/>
      <c r="P88" s="211">
        <f>P89+SUM(P90:P106)</f>
        <v>0</v>
      </c>
      <c r="Q88" s="210"/>
      <c r="R88" s="211">
        <f>R89+SUM(R90:R106)</f>
        <v>1.8780000000000002E-2</v>
      </c>
      <c r="S88" s="210"/>
      <c r="T88" s="212">
        <f>T89+SUM(T90:T106)</f>
        <v>4.5999999999999999E-2</v>
      </c>
      <c r="AR88" s="206" t="s">
        <v>75</v>
      </c>
      <c r="AT88" s="213" t="s">
        <v>69</v>
      </c>
      <c r="AU88" s="213" t="s">
        <v>70</v>
      </c>
      <c r="AY88" s="206" t="s">
        <v>163</v>
      </c>
      <c r="BK88" s="214">
        <f>BK89+SUM(BK90:BK106)</f>
        <v>0</v>
      </c>
    </row>
    <row r="89" spans="2:65" s="116" customFormat="1" ht="16.5" customHeight="1">
      <c r="B89" s="117"/>
      <c r="C89" s="191" t="s">
        <v>75</v>
      </c>
      <c r="D89" s="191" t="s">
        <v>251</v>
      </c>
      <c r="E89" s="192" t="s">
        <v>2082</v>
      </c>
      <c r="F89" s="203" t="s">
        <v>2083</v>
      </c>
      <c r="G89" s="194" t="s">
        <v>251</v>
      </c>
      <c r="H89" s="195">
        <v>448</v>
      </c>
      <c r="I89" s="8"/>
      <c r="J89" s="196">
        <f t="shared" ref="J89:J105" si="0">ROUND(I89*H89,2)</f>
        <v>0</v>
      </c>
      <c r="K89" s="193" t="s">
        <v>2443</v>
      </c>
      <c r="L89" s="197"/>
      <c r="M89" s="198" t="s">
        <v>5</v>
      </c>
      <c r="N89" s="199" t="s">
        <v>41</v>
      </c>
      <c r="O89" s="118"/>
      <c r="P89" s="200">
        <f t="shared" ref="P89:P105" si="1">O89*H89</f>
        <v>0</v>
      </c>
      <c r="Q89" s="200">
        <v>0</v>
      </c>
      <c r="R89" s="200">
        <f t="shared" ref="R89:R105" si="2">Q89*H89</f>
        <v>0</v>
      </c>
      <c r="S89" s="200">
        <v>0</v>
      </c>
      <c r="T89" s="201">
        <f t="shared" ref="T89:T105" si="3">S89*H89</f>
        <v>0</v>
      </c>
      <c r="AR89" s="104" t="s">
        <v>329</v>
      </c>
      <c r="AT89" s="104" t="s">
        <v>251</v>
      </c>
      <c r="AU89" s="104" t="s">
        <v>75</v>
      </c>
      <c r="AY89" s="104" t="s">
        <v>163</v>
      </c>
      <c r="BE89" s="202">
        <f t="shared" ref="BE89:BE105" si="4">IF(N89="základní",J89,0)</f>
        <v>0</v>
      </c>
      <c r="BF89" s="202">
        <f t="shared" ref="BF89:BF105" si="5">IF(N89="snížená",J89,0)</f>
        <v>0</v>
      </c>
      <c r="BG89" s="202">
        <f t="shared" ref="BG89:BG105" si="6">IF(N89="zákl. přenesená",J89,0)</f>
        <v>0</v>
      </c>
      <c r="BH89" s="202">
        <f t="shared" ref="BH89:BH105" si="7">IF(N89="sníž. přenesená",J89,0)</f>
        <v>0</v>
      </c>
      <c r="BI89" s="202">
        <f t="shared" ref="BI89:BI105" si="8">IF(N89="nulová",J89,0)</f>
        <v>0</v>
      </c>
      <c r="BJ89" s="104" t="s">
        <v>75</v>
      </c>
      <c r="BK89" s="202">
        <f t="shared" ref="BK89:BK105" si="9">ROUND(I89*H89,2)</f>
        <v>0</v>
      </c>
      <c r="BL89" s="104" t="s">
        <v>244</v>
      </c>
      <c r="BM89" s="104" t="s">
        <v>2084</v>
      </c>
    </row>
    <row r="90" spans="2:65" s="116" customFormat="1" ht="16.5" customHeight="1">
      <c r="B90" s="117"/>
      <c r="C90" s="191" t="s">
        <v>79</v>
      </c>
      <c r="D90" s="191" t="s">
        <v>251</v>
      </c>
      <c r="E90" s="192" t="s">
        <v>2085</v>
      </c>
      <c r="F90" s="203" t="s">
        <v>2086</v>
      </c>
      <c r="G90" s="194" t="s">
        <v>372</v>
      </c>
      <c r="H90" s="195">
        <v>78</v>
      </c>
      <c r="I90" s="8"/>
      <c r="J90" s="196">
        <f t="shared" si="0"/>
        <v>0</v>
      </c>
      <c r="K90" s="193" t="s">
        <v>2444</v>
      </c>
      <c r="L90" s="197"/>
      <c r="M90" s="198" t="s">
        <v>5</v>
      </c>
      <c r="N90" s="199" t="s">
        <v>41</v>
      </c>
      <c r="O90" s="118"/>
      <c r="P90" s="200">
        <f t="shared" si="1"/>
        <v>0</v>
      </c>
      <c r="Q90" s="200">
        <v>6.9999999999999994E-5</v>
      </c>
      <c r="R90" s="200">
        <f t="shared" si="2"/>
        <v>5.4599999999999996E-3</v>
      </c>
      <c r="S90" s="200">
        <v>0</v>
      </c>
      <c r="T90" s="201">
        <f t="shared" si="3"/>
        <v>0</v>
      </c>
      <c r="AR90" s="104" t="s">
        <v>329</v>
      </c>
      <c r="AT90" s="104" t="s">
        <v>251</v>
      </c>
      <c r="AU90" s="104" t="s">
        <v>75</v>
      </c>
      <c r="AY90" s="104" t="s">
        <v>163</v>
      </c>
      <c r="BE90" s="202">
        <f t="shared" si="4"/>
        <v>0</v>
      </c>
      <c r="BF90" s="202">
        <f t="shared" si="5"/>
        <v>0</v>
      </c>
      <c r="BG90" s="202">
        <f t="shared" si="6"/>
        <v>0</v>
      </c>
      <c r="BH90" s="202">
        <f t="shared" si="7"/>
        <v>0</v>
      </c>
      <c r="BI90" s="202">
        <f t="shared" si="8"/>
        <v>0</v>
      </c>
      <c r="BJ90" s="104" t="s">
        <v>75</v>
      </c>
      <c r="BK90" s="202">
        <f t="shared" si="9"/>
        <v>0</v>
      </c>
      <c r="BL90" s="104" t="s">
        <v>244</v>
      </c>
      <c r="BM90" s="104" t="s">
        <v>2087</v>
      </c>
    </row>
    <row r="91" spans="2:65" s="116" customFormat="1" ht="16.5" customHeight="1">
      <c r="B91" s="117"/>
      <c r="C91" s="191" t="s">
        <v>82</v>
      </c>
      <c r="D91" s="191" t="s">
        <v>251</v>
      </c>
      <c r="E91" s="192" t="s">
        <v>2088</v>
      </c>
      <c r="F91" s="203" t="s">
        <v>2089</v>
      </c>
      <c r="G91" s="194" t="s">
        <v>372</v>
      </c>
      <c r="H91" s="195">
        <v>33</v>
      </c>
      <c r="I91" s="8"/>
      <c r="J91" s="196">
        <f t="shared" si="0"/>
        <v>0</v>
      </c>
      <c r="K91" s="193" t="s">
        <v>2444</v>
      </c>
      <c r="L91" s="197"/>
      <c r="M91" s="198" t="s">
        <v>5</v>
      </c>
      <c r="N91" s="199" t="s">
        <v>41</v>
      </c>
      <c r="O91" s="118"/>
      <c r="P91" s="200">
        <f t="shared" si="1"/>
        <v>0</v>
      </c>
      <c r="Q91" s="200">
        <v>1E-4</v>
      </c>
      <c r="R91" s="200">
        <f t="shared" si="2"/>
        <v>3.3E-3</v>
      </c>
      <c r="S91" s="200">
        <v>0</v>
      </c>
      <c r="T91" s="201">
        <f t="shared" si="3"/>
        <v>0</v>
      </c>
      <c r="AR91" s="104" t="s">
        <v>329</v>
      </c>
      <c r="AT91" s="104" t="s">
        <v>251</v>
      </c>
      <c r="AU91" s="104" t="s">
        <v>75</v>
      </c>
      <c r="AY91" s="104" t="s">
        <v>163</v>
      </c>
      <c r="BE91" s="202">
        <f t="shared" si="4"/>
        <v>0</v>
      </c>
      <c r="BF91" s="202">
        <f t="shared" si="5"/>
        <v>0</v>
      </c>
      <c r="BG91" s="202">
        <f t="shared" si="6"/>
        <v>0</v>
      </c>
      <c r="BH91" s="202">
        <f t="shared" si="7"/>
        <v>0</v>
      </c>
      <c r="BI91" s="202">
        <f t="shared" si="8"/>
        <v>0</v>
      </c>
      <c r="BJ91" s="104" t="s">
        <v>75</v>
      </c>
      <c r="BK91" s="202">
        <f t="shared" si="9"/>
        <v>0</v>
      </c>
      <c r="BL91" s="104" t="s">
        <v>244</v>
      </c>
      <c r="BM91" s="104" t="s">
        <v>2090</v>
      </c>
    </row>
    <row r="92" spans="2:65" s="116" customFormat="1" ht="16.5" customHeight="1">
      <c r="B92" s="117"/>
      <c r="C92" s="191" t="s">
        <v>85</v>
      </c>
      <c r="D92" s="191" t="s">
        <v>251</v>
      </c>
      <c r="E92" s="192" t="s">
        <v>2091</v>
      </c>
      <c r="F92" s="203" t="s">
        <v>2092</v>
      </c>
      <c r="G92" s="194" t="s">
        <v>372</v>
      </c>
      <c r="H92" s="195">
        <v>22</v>
      </c>
      <c r="I92" s="8"/>
      <c r="J92" s="196">
        <f t="shared" si="0"/>
        <v>0</v>
      </c>
      <c r="K92" s="193" t="s">
        <v>2444</v>
      </c>
      <c r="L92" s="197"/>
      <c r="M92" s="198" t="s">
        <v>5</v>
      </c>
      <c r="N92" s="199" t="s">
        <v>41</v>
      </c>
      <c r="O92" s="118"/>
      <c r="P92" s="200">
        <f t="shared" si="1"/>
        <v>0</v>
      </c>
      <c r="Q92" s="200">
        <v>1.2E-4</v>
      </c>
      <c r="R92" s="200">
        <f t="shared" si="2"/>
        <v>2.64E-3</v>
      </c>
      <c r="S92" s="200">
        <v>0</v>
      </c>
      <c r="T92" s="201">
        <f t="shared" si="3"/>
        <v>0</v>
      </c>
      <c r="AR92" s="104" t="s">
        <v>329</v>
      </c>
      <c r="AT92" s="104" t="s">
        <v>251</v>
      </c>
      <c r="AU92" s="104" t="s">
        <v>75</v>
      </c>
      <c r="AY92" s="104" t="s">
        <v>163</v>
      </c>
      <c r="BE92" s="202">
        <f t="shared" si="4"/>
        <v>0</v>
      </c>
      <c r="BF92" s="202">
        <f t="shared" si="5"/>
        <v>0</v>
      </c>
      <c r="BG92" s="202">
        <f t="shared" si="6"/>
        <v>0</v>
      </c>
      <c r="BH92" s="202">
        <f t="shared" si="7"/>
        <v>0</v>
      </c>
      <c r="BI92" s="202">
        <f t="shared" si="8"/>
        <v>0</v>
      </c>
      <c r="BJ92" s="104" t="s">
        <v>75</v>
      </c>
      <c r="BK92" s="202">
        <f t="shared" si="9"/>
        <v>0</v>
      </c>
      <c r="BL92" s="104" t="s">
        <v>244</v>
      </c>
      <c r="BM92" s="104" t="s">
        <v>2093</v>
      </c>
    </row>
    <row r="93" spans="2:65" s="116" customFormat="1" ht="16.5" customHeight="1">
      <c r="B93" s="117"/>
      <c r="C93" s="191" t="s">
        <v>88</v>
      </c>
      <c r="D93" s="191" t="s">
        <v>251</v>
      </c>
      <c r="E93" s="192" t="s">
        <v>1899</v>
      </c>
      <c r="F93" s="203" t="s">
        <v>1900</v>
      </c>
      <c r="G93" s="194" t="s">
        <v>288</v>
      </c>
      <c r="H93" s="195">
        <v>6</v>
      </c>
      <c r="I93" s="8"/>
      <c r="J93" s="196">
        <f t="shared" si="0"/>
        <v>0</v>
      </c>
      <c r="K93" s="193" t="s">
        <v>2444</v>
      </c>
      <c r="L93" s="197"/>
      <c r="M93" s="198" t="s">
        <v>5</v>
      </c>
      <c r="N93" s="199" t="s">
        <v>41</v>
      </c>
      <c r="O93" s="118"/>
      <c r="P93" s="200">
        <f t="shared" si="1"/>
        <v>0</v>
      </c>
      <c r="Q93" s="200">
        <v>2.3000000000000001E-4</v>
      </c>
      <c r="R93" s="200">
        <f t="shared" si="2"/>
        <v>1.3800000000000002E-3</v>
      </c>
      <c r="S93" s="200">
        <v>0</v>
      </c>
      <c r="T93" s="201">
        <f t="shared" si="3"/>
        <v>0</v>
      </c>
      <c r="AR93" s="104" t="s">
        <v>329</v>
      </c>
      <c r="AT93" s="104" t="s">
        <v>251</v>
      </c>
      <c r="AU93" s="104" t="s">
        <v>75</v>
      </c>
      <c r="AY93" s="104" t="s">
        <v>163</v>
      </c>
      <c r="BE93" s="202">
        <f t="shared" si="4"/>
        <v>0</v>
      </c>
      <c r="BF93" s="202">
        <f t="shared" si="5"/>
        <v>0</v>
      </c>
      <c r="BG93" s="202">
        <f t="shared" si="6"/>
        <v>0</v>
      </c>
      <c r="BH93" s="202">
        <f t="shared" si="7"/>
        <v>0</v>
      </c>
      <c r="BI93" s="202">
        <f t="shared" si="8"/>
        <v>0</v>
      </c>
      <c r="BJ93" s="104" t="s">
        <v>75</v>
      </c>
      <c r="BK93" s="202">
        <f t="shared" si="9"/>
        <v>0</v>
      </c>
      <c r="BL93" s="104" t="s">
        <v>244</v>
      </c>
      <c r="BM93" s="104" t="s">
        <v>2094</v>
      </c>
    </row>
    <row r="94" spans="2:65" s="116" customFormat="1" ht="16.5" customHeight="1">
      <c r="B94" s="117"/>
      <c r="C94" s="191" t="s">
        <v>107</v>
      </c>
      <c r="D94" s="191" t="s">
        <v>251</v>
      </c>
      <c r="E94" s="192" t="s">
        <v>1935</v>
      </c>
      <c r="F94" s="203" t="s">
        <v>1936</v>
      </c>
      <c r="G94" s="194" t="s">
        <v>288</v>
      </c>
      <c r="H94" s="195">
        <v>8</v>
      </c>
      <c r="I94" s="8"/>
      <c r="J94" s="196">
        <f t="shared" si="0"/>
        <v>0</v>
      </c>
      <c r="K94" s="193" t="s">
        <v>2444</v>
      </c>
      <c r="L94" s="197"/>
      <c r="M94" s="198" t="s">
        <v>5</v>
      </c>
      <c r="N94" s="199" t="s">
        <v>41</v>
      </c>
      <c r="O94" s="118"/>
      <c r="P94" s="200">
        <f t="shared" si="1"/>
        <v>0</v>
      </c>
      <c r="Q94" s="200">
        <v>3.0000000000000001E-5</v>
      </c>
      <c r="R94" s="200">
        <f t="shared" si="2"/>
        <v>2.4000000000000001E-4</v>
      </c>
      <c r="S94" s="200">
        <v>0</v>
      </c>
      <c r="T94" s="201">
        <f t="shared" si="3"/>
        <v>0</v>
      </c>
      <c r="AR94" s="104" t="s">
        <v>329</v>
      </c>
      <c r="AT94" s="104" t="s">
        <v>251</v>
      </c>
      <c r="AU94" s="104" t="s">
        <v>75</v>
      </c>
      <c r="AY94" s="104" t="s">
        <v>163</v>
      </c>
      <c r="BE94" s="202">
        <f t="shared" si="4"/>
        <v>0</v>
      </c>
      <c r="BF94" s="202">
        <f t="shared" si="5"/>
        <v>0</v>
      </c>
      <c r="BG94" s="202">
        <f t="shared" si="6"/>
        <v>0</v>
      </c>
      <c r="BH94" s="202">
        <f t="shared" si="7"/>
        <v>0</v>
      </c>
      <c r="BI94" s="202">
        <f t="shared" si="8"/>
        <v>0</v>
      </c>
      <c r="BJ94" s="104" t="s">
        <v>75</v>
      </c>
      <c r="BK94" s="202">
        <f t="shared" si="9"/>
        <v>0</v>
      </c>
      <c r="BL94" s="104" t="s">
        <v>244</v>
      </c>
      <c r="BM94" s="104" t="s">
        <v>2095</v>
      </c>
    </row>
    <row r="95" spans="2:65" s="116" customFormat="1" ht="16.5" customHeight="1">
      <c r="B95" s="117"/>
      <c r="C95" s="191" t="s">
        <v>202</v>
      </c>
      <c r="D95" s="191" t="s">
        <v>251</v>
      </c>
      <c r="E95" s="192" t="s">
        <v>2096</v>
      </c>
      <c r="F95" s="203" t="s">
        <v>2097</v>
      </c>
      <c r="G95" s="194" t="s">
        <v>288</v>
      </c>
      <c r="H95" s="195">
        <v>8</v>
      </c>
      <c r="I95" s="8"/>
      <c r="J95" s="196">
        <f t="shared" si="0"/>
        <v>0</v>
      </c>
      <c r="K95" s="193" t="s">
        <v>2443</v>
      </c>
      <c r="L95" s="197"/>
      <c r="M95" s="198" t="s">
        <v>5</v>
      </c>
      <c r="N95" s="199" t="s">
        <v>41</v>
      </c>
      <c r="O95" s="118"/>
      <c r="P95" s="200">
        <f t="shared" si="1"/>
        <v>0</v>
      </c>
      <c r="Q95" s="200">
        <v>0</v>
      </c>
      <c r="R95" s="200">
        <f t="shared" si="2"/>
        <v>0</v>
      </c>
      <c r="S95" s="200">
        <v>0</v>
      </c>
      <c r="T95" s="201">
        <f t="shared" si="3"/>
        <v>0</v>
      </c>
      <c r="AR95" s="104" t="s">
        <v>329</v>
      </c>
      <c r="AT95" s="104" t="s">
        <v>251</v>
      </c>
      <c r="AU95" s="104" t="s">
        <v>75</v>
      </c>
      <c r="AY95" s="104" t="s">
        <v>163</v>
      </c>
      <c r="BE95" s="202">
        <f t="shared" si="4"/>
        <v>0</v>
      </c>
      <c r="BF95" s="202">
        <f t="shared" si="5"/>
        <v>0</v>
      </c>
      <c r="BG95" s="202">
        <f t="shared" si="6"/>
        <v>0</v>
      </c>
      <c r="BH95" s="202">
        <f t="shared" si="7"/>
        <v>0</v>
      </c>
      <c r="BI95" s="202">
        <f t="shared" si="8"/>
        <v>0</v>
      </c>
      <c r="BJ95" s="104" t="s">
        <v>75</v>
      </c>
      <c r="BK95" s="202">
        <f t="shared" si="9"/>
        <v>0</v>
      </c>
      <c r="BL95" s="104" t="s">
        <v>244</v>
      </c>
      <c r="BM95" s="104" t="s">
        <v>2098</v>
      </c>
    </row>
    <row r="96" spans="2:65" s="116" customFormat="1" ht="16.5" customHeight="1">
      <c r="B96" s="117"/>
      <c r="C96" s="191" t="s">
        <v>206</v>
      </c>
      <c r="D96" s="191" t="s">
        <v>251</v>
      </c>
      <c r="E96" s="192" t="s">
        <v>2099</v>
      </c>
      <c r="F96" s="203" t="s">
        <v>2100</v>
      </c>
      <c r="G96" s="194" t="s">
        <v>288</v>
      </c>
      <c r="H96" s="195">
        <v>2</v>
      </c>
      <c r="I96" s="8"/>
      <c r="J96" s="196">
        <f t="shared" si="0"/>
        <v>0</v>
      </c>
      <c r="K96" s="193" t="s">
        <v>2444</v>
      </c>
      <c r="L96" s="197"/>
      <c r="M96" s="198" t="s">
        <v>5</v>
      </c>
      <c r="N96" s="199" t="s">
        <v>41</v>
      </c>
      <c r="O96" s="118"/>
      <c r="P96" s="200">
        <f t="shared" si="1"/>
        <v>0</v>
      </c>
      <c r="Q96" s="200">
        <v>1.0000000000000001E-5</v>
      </c>
      <c r="R96" s="200">
        <f t="shared" si="2"/>
        <v>2.0000000000000002E-5</v>
      </c>
      <c r="S96" s="200">
        <v>0</v>
      </c>
      <c r="T96" s="201">
        <f t="shared" si="3"/>
        <v>0</v>
      </c>
      <c r="AR96" s="104" t="s">
        <v>329</v>
      </c>
      <c r="AT96" s="104" t="s">
        <v>251</v>
      </c>
      <c r="AU96" s="104" t="s">
        <v>75</v>
      </c>
      <c r="AY96" s="104" t="s">
        <v>163</v>
      </c>
      <c r="BE96" s="202">
        <f t="shared" si="4"/>
        <v>0</v>
      </c>
      <c r="BF96" s="202">
        <f t="shared" si="5"/>
        <v>0</v>
      </c>
      <c r="BG96" s="202">
        <f t="shared" si="6"/>
        <v>0</v>
      </c>
      <c r="BH96" s="202">
        <f t="shared" si="7"/>
        <v>0</v>
      </c>
      <c r="BI96" s="202">
        <f t="shared" si="8"/>
        <v>0</v>
      </c>
      <c r="BJ96" s="104" t="s">
        <v>75</v>
      </c>
      <c r="BK96" s="202">
        <f t="shared" si="9"/>
        <v>0</v>
      </c>
      <c r="BL96" s="104" t="s">
        <v>244</v>
      </c>
      <c r="BM96" s="104" t="s">
        <v>2101</v>
      </c>
    </row>
    <row r="97" spans="2:65" s="116" customFormat="1" ht="16.5" customHeight="1">
      <c r="B97" s="117"/>
      <c r="C97" s="191" t="s">
        <v>211</v>
      </c>
      <c r="D97" s="191" t="s">
        <v>251</v>
      </c>
      <c r="E97" s="192" t="s">
        <v>2102</v>
      </c>
      <c r="F97" s="203" t="s">
        <v>2103</v>
      </c>
      <c r="G97" s="194" t="s">
        <v>288</v>
      </c>
      <c r="H97" s="195">
        <v>2</v>
      </c>
      <c r="I97" s="8"/>
      <c r="J97" s="196">
        <f t="shared" si="0"/>
        <v>0</v>
      </c>
      <c r="K97" s="193" t="s">
        <v>2444</v>
      </c>
      <c r="L97" s="197"/>
      <c r="M97" s="198" t="s">
        <v>5</v>
      </c>
      <c r="N97" s="199" t="s">
        <v>41</v>
      </c>
      <c r="O97" s="118"/>
      <c r="P97" s="200">
        <f t="shared" si="1"/>
        <v>0</v>
      </c>
      <c r="Q97" s="200">
        <v>8.0000000000000007E-5</v>
      </c>
      <c r="R97" s="200">
        <f t="shared" si="2"/>
        <v>1.6000000000000001E-4</v>
      </c>
      <c r="S97" s="200">
        <v>0</v>
      </c>
      <c r="T97" s="201">
        <f t="shared" si="3"/>
        <v>0</v>
      </c>
      <c r="AR97" s="104" t="s">
        <v>329</v>
      </c>
      <c r="AT97" s="104" t="s">
        <v>251</v>
      </c>
      <c r="AU97" s="104" t="s">
        <v>75</v>
      </c>
      <c r="AY97" s="104" t="s">
        <v>163</v>
      </c>
      <c r="BE97" s="202">
        <f t="shared" si="4"/>
        <v>0</v>
      </c>
      <c r="BF97" s="202">
        <f t="shared" si="5"/>
        <v>0</v>
      </c>
      <c r="BG97" s="202">
        <f t="shared" si="6"/>
        <v>0</v>
      </c>
      <c r="BH97" s="202">
        <f t="shared" si="7"/>
        <v>0</v>
      </c>
      <c r="BI97" s="202">
        <f t="shared" si="8"/>
        <v>0</v>
      </c>
      <c r="BJ97" s="104" t="s">
        <v>75</v>
      </c>
      <c r="BK97" s="202">
        <f t="shared" si="9"/>
        <v>0</v>
      </c>
      <c r="BL97" s="104" t="s">
        <v>244</v>
      </c>
      <c r="BM97" s="104" t="s">
        <v>2104</v>
      </c>
    </row>
    <row r="98" spans="2:65" s="116" customFormat="1" ht="16.5" customHeight="1">
      <c r="B98" s="117"/>
      <c r="C98" s="191" t="s">
        <v>215</v>
      </c>
      <c r="D98" s="191" t="s">
        <v>251</v>
      </c>
      <c r="E98" s="192" t="s">
        <v>2105</v>
      </c>
      <c r="F98" s="203" t="s">
        <v>2106</v>
      </c>
      <c r="G98" s="194" t="s">
        <v>372</v>
      </c>
      <c r="H98" s="195">
        <v>48</v>
      </c>
      <c r="I98" s="8"/>
      <c r="J98" s="196">
        <f t="shared" si="0"/>
        <v>0</v>
      </c>
      <c r="K98" s="193" t="s">
        <v>2444</v>
      </c>
      <c r="L98" s="197"/>
      <c r="M98" s="198" t="s">
        <v>5</v>
      </c>
      <c r="N98" s="199" t="s">
        <v>41</v>
      </c>
      <c r="O98" s="118"/>
      <c r="P98" s="200">
        <f t="shared" si="1"/>
        <v>0</v>
      </c>
      <c r="Q98" s="200">
        <v>1E-4</v>
      </c>
      <c r="R98" s="200">
        <f t="shared" si="2"/>
        <v>4.8000000000000004E-3</v>
      </c>
      <c r="S98" s="200">
        <v>0</v>
      </c>
      <c r="T98" s="201">
        <f t="shared" si="3"/>
        <v>0</v>
      </c>
      <c r="AR98" s="104" t="s">
        <v>329</v>
      </c>
      <c r="AT98" s="104" t="s">
        <v>251</v>
      </c>
      <c r="AU98" s="104" t="s">
        <v>75</v>
      </c>
      <c r="AY98" s="104" t="s">
        <v>163</v>
      </c>
      <c r="BE98" s="202">
        <f t="shared" si="4"/>
        <v>0</v>
      </c>
      <c r="BF98" s="202">
        <f t="shared" si="5"/>
        <v>0</v>
      </c>
      <c r="BG98" s="202">
        <f t="shared" si="6"/>
        <v>0</v>
      </c>
      <c r="BH98" s="202">
        <f t="shared" si="7"/>
        <v>0</v>
      </c>
      <c r="BI98" s="202">
        <f t="shared" si="8"/>
        <v>0</v>
      </c>
      <c r="BJ98" s="104" t="s">
        <v>75</v>
      </c>
      <c r="BK98" s="202">
        <f t="shared" si="9"/>
        <v>0</v>
      </c>
      <c r="BL98" s="104" t="s">
        <v>244</v>
      </c>
      <c r="BM98" s="104" t="s">
        <v>2107</v>
      </c>
    </row>
    <row r="99" spans="2:65" s="116" customFormat="1" ht="49.2" customHeight="1">
      <c r="B99" s="117"/>
      <c r="C99" s="191" t="s">
        <v>220</v>
      </c>
      <c r="D99" s="191" t="s">
        <v>251</v>
      </c>
      <c r="E99" s="192" t="s">
        <v>1917</v>
      </c>
      <c r="F99" s="193" t="s">
        <v>2454</v>
      </c>
      <c r="G99" s="194" t="s">
        <v>288</v>
      </c>
      <c r="H99" s="195">
        <v>1</v>
      </c>
      <c r="I99" s="8"/>
      <c r="J99" s="196">
        <f t="shared" si="0"/>
        <v>0</v>
      </c>
      <c r="K99" s="193" t="s">
        <v>2443</v>
      </c>
      <c r="L99" s="197"/>
      <c r="M99" s="198" t="s">
        <v>5</v>
      </c>
      <c r="N99" s="199" t="s">
        <v>41</v>
      </c>
      <c r="O99" s="118"/>
      <c r="P99" s="200">
        <f t="shared" si="1"/>
        <v>0</v>
      </c>
      <c r="Q99" s="200">
        <v>0</v>
      </c>
      <c r="R99" s="200">
        <f t="shared" si="2"/>
        <v>0</v>
      </c>
      <c r="S99" s="200">
        <v>0</v>
      </c>
      <c r="T99" s="201">
        <f t="shared" si="3"/>
        <v>0</v>
      </c>
      <c r="AR99" s="104" t="s">
        <v>329</v>
      </c>
      <c r="AT99" s="104" t="s">
        <v>251</v>
      </c>
      <c r="AU99" s="104" t="s">
        <v>75</v>
      </c>
      <c r="AY99" s="104" t="s">
        <v>163</v>
      </c>
      <c r="BE99" s="202">
        <f t="shared" si="4"/>
        <v>0</v>
      </c>
      <c r="BF99" s="202">
        <f t="shared" si="5"/>
        <v>0</v>
      </c>
      <c r="BG99" s="202">
        <f t="shared" si="6"/>
        <v>0</v>
      </c>
      <c r="BH99" s="202">
        <f t="shared" si="7"/>
        <v>0</v>
      </c>
      <c r="BI99" s="202">
        <f t="shared" si="8"/>
        <v>0</v>
      </c>
      <c r="BJ99" s="104" t="s">
        <v>75</v>
      </c>
      <c r="BK99" s="202">
        <f t="shared" si="9"/>
        <v>0</v>
      </c>
      <c r="BL99" s="104" t="s">
        <v>244</v>
      </c>
      <c r="BM99" s="104" t="s">
        <v>2108</v>
      </c>
    </row>
    <row r="100" spans="2:65" s="116" customFormat="1" ht="52.2" customHeight="1">
      <c r="B100" s="117"/>
      <c r="C100" s="191" t="s">
        <v>224</v>
      </c>
      <c r="D100" s="191" t="s">
        <v>251</v>
      </c>
      <c r="E100" s="192" t="s">
        <v>1886</v>
      </c>
      <c r="F100" s="193" t="s">
        <v>2455</v>
      </c>
      <c r="G100" s="194" t="s">
        <v>288</v>
      </c>
      <c r="H100" s="195">
        <v>1</v>
      </c>
      <c r="I100" s="8"/>
      <c r="J100" s="196">
        <f t="shared" si="0"/>
        <v>0</v>
      </c>
      <c r="K100" s="193" t="s">
        <v>2443</v>
      </c>
      <c r="L100" s="197"/>
      <c r="M100" s="198" t="s">
        <v>5</v>
      </c>
      <c r="N100" s="199" t="s">
        <v>41</v>
      </c>
      <c r="O100" s="118"/>
      <c r="P100" s="200">
        <f t="shared" si="1"/>
        <v>0</v>
      </c>
      <c r="Q100" s="200">
        <v>0</v>
      </c>
      <c r="R100" s="200">
        <f t="shared" si="2"/>
        <v>0</v>
      </c>
      <c r="S100" s="200">
        <v>0</v>
      </c>
      <c r="T100" s="201">
        <f t="shared" si="3"/>
        <v>0</v>
      </c>
      <c r="AR100" s="104" t="s">
        <v>329</v>
      </c>
      <c r="AT100" s="104" t="s">
        <v>251</v>
      </c>
      <c r="AU100" s="104" t="s">
        <v>75</v>
      </c>
      <c r="AY100" s="104" t="s">
        <v>163</v>
      </c>
      <c r="BE100" s="202">
        <f t="shared" si="4"/>
        <v>0</v>
      </c>
      <c r="BF100" s="202">
        <f t="shared" si="5"/>
        <v>0</v>
      </c>
      <c r="BG100" s="202">
        <f t="shared" si="6"/>
        <v>0</v>
      </c>
      <c r="BH100" s="202">
        <f t="shared" si="7"/>
        <v>0</v>
      </c>
      <c r="BI100" s="202">
        <f t="shared" si="8"/>
        <v>0</v>
      </c>
      <c r="BJ100" s="104" t="s">
        <v>75</v>
      </c>
      <c r="BK100" s="202">
        <f t="shared" si="9"/>
        <v>0</v>
      </c>
      <c r="BL100" s="104" t="s">
        <v>244</v>
      </c>
      <c r="BM100" s="104" t="s">
        <v>2109</v>
      </c>
    </row>
    <row r="101" spans="2:65" s="116" customFormat="1" ht="75" customHeight="1">
      <c r="B101" s="117"/>
      <c r="C101" s="191" t="s">
        <v>230</v>
      </c>
      <c r="D101" s="191" t="s">
        <v>251</v>
      </c>
      <c r="E101" s="192" t="s">
        <v>1883</v>
      </c>
      <c r="F101" s="193" t="s">
        <v>2456</v>
      </c>
      <c r="G101" s="194" t="s">
        <v>288</v>
      </c>
      <c r="H101" s="195">
        <v>1</v>
      </c>
      <c r="I101" s="8"/>
      <c r="J101" s="196">
        <f t="shared" si="0"/>
        <v>0</v>
      </c>
      <c r="K101" s="193" t="s">
        <v>2443</v>
      </c>
      <c r="L101" s="197"/>
      <c r="M101" s="198" t="s">
        <v>5</v>
      </c>
      <c r="N101" s="199" t="s">
        <v>41</v>
      </c>
      <c r="O101" s="118"/>
      <c r="P101" s="200">
        <f t="shared" si="1"/>
        <v>0</v>
      </c>
      <c r="Q101" s="200">
        <v>0</v>
      </c>
      <c r="R101" s="200">
        <f t="shared" si="2"/>
        <v>0</v>
      </c>
      <c r="S101" s="200">
        <v>0</v>
      </c>
      <c r="T101" s="201">
        <f t="shared" si="3"/>
        <v>0</v>
      </c>
      <c r="AR101" s="104" t="s">
        <v>329</v>
      </c>
      <c r="AT101" s="104" t="s">
        <v>251</v>
      </c>
      <c r="AU101" s="104" t="s">
        <v>75</v>
      </c>
      <c r="AY101" s="104" t="s">
        <v>163</v>
      </c>
      <c r="BE101" s="202">
        <f t="shared" si="4"/>
        <v>0</v>
      </c>
      <c r="BF101" s="202">
        <f t="shared" si="5"/>
        <v>0</v>
      </c>
      <c r="BG101" s="202">
        <f t="shared" si="6"/>
        <v>0</v>
      </c>
      <c r="BH101" s="202">
        <f t="shared" si="7"/>
        <v>0</v>
      </c>
      <c r="BI101" s="202">
        <f t="shared" si="8"/>
        <v>0</v>
      </c>
      <c r="BJ101" s="104" t="s">
        <v>75</v>
      </c>
      <c r="BK101" s="202">
        <f t="shared" si="9"/>
        <v>0</v>
      </c>
      <c r="BL101" s="104" t="s">
        <v>244</v>
      </c>
      <c r="BM101" s="104" t="s">
        <v>2110</v>
      </c>
    </row>
    <row r="102" spans="2:65" s="116" customFormat="1" ht="175.8" customHeight="1">
      <c r="B102" s="117"/>
      <c r="C102" s="191" t="s">
        <v>235</v>
      </c>
      <c r="D102" s="191" t="s">
        <v>251</v>
      </c>
      <c r="E102" s="192" t="s">
        <v>1866</v>
      </c>
      <c r="F102" s="193" t="s">
        <v>2457</v>
      </c>
      <c r="G102" s="194" t="s">
        <v>288</v>
      </c>
      <c r="H102" s="195">
        <v>1</v>
      </c>
      <c r="I102" s="8"/>
      <c r="J102" s="196">
        <f t="shared" si="0"/>
        <v>0</v>
      </c>
      <c r="K102" s="193" t="s">
        <v>2443</v>
      </c>
      <c r="L102" s="197"/>
      <c r="M102" s="198" t="s">
        <v>5</v>
      </c>
      <c r="N102" s="199" t="s">
        <v>41</v>
      </c>
      <c r="O102" s="118"/>
      <c r="P102" s="200">
        <f t="shared" si="1"/>
        <v>0</v>
      </c>
      <c r="Q102" s="200">
        <v>0</v>
      </c>
      <c r="R102" s="200">
        <f t="shared" si="2"/>
        <v>0</v>
      </c>
      <c r="S102" s="200">
        <v>0</v>
      </c>
      <c r="T102" s="201">
        <f t="shared" si="3"/>
        <v>0</v>
      </c>
      <c r="AR102" s="104" t="s">
        <v>329</v>
      </c>
      <c r="AT102" s="104" t="s">
        <v>251</v>
      </c>
      <c r="AU102" s="104" t="s">
        <v>75</v>
      </c>
      <c r="AY102" s="104" t="s">
        <v>163</v>
      </c>
      <c r="BE102" s="202">
        <f t="shared" si="4"/>
        <v>0</v>
      </c>
      <c r="BF102" s="202">
        <f t="shared" si="5"/>
        <v>0</v>
      </c>
      <c r="BG102" s="202">
        <f t="shared" si="6"/>
        <v>0</v>
      </c>
      <c r="BH102" s="202">
        <f t="shared" si="7"/>
        <v>0</v>
      </c>
      <c r="BI102" s="202">
        <f t="shared" si="8"/>
        <v>0</v>
      </c>
      <c r="BJ102" s="104" t="s">
        <v>75</v>
      </c>
      <c r="BK102" s="202">
        <f t="shared" si="9"/>
        <v>0</v>
      </c>
      <c r="BL102" s="104" t="s">
        <v>244</v>
      </c>
      <c r="BM102" s="104" t="s">
        <v>2111</v>
      </c>
    </row>
    <row r="103" spans="2:65" s="116" customFormat="1" ht="365.4" customHeight="1">
      <c r="B103" s="117"/>
      <c r="C103" s="191" t="s">
        <v>11</v>
      </c>
      <c r="D103" s="191" t="s">
        <v>251</v>
      </c>
      <c r="E103" s="192" t="s">
        <v>1880</v>
      </c>
      <c r="F103" s="193" t="s">
        <v>2458</v>
      </c>
      <c r="G103" s="194" t="s">
        <v>288</v>
      </c>
      <c r="H103" s="195">
        <v>1</v>
      </c>
      <c r="I103" s="8"/>
      <c r="J103" s="196">
        <f t="shared" si="0"/>
        <v>0</v>
      </c>
      <c r="K103" s="193" t="s">
        <v>2443</v>
      </c>
      <c r="L103" s="197"/>
      <c r="M103" s="198" t="s">
        <v>5</v>
      </c>
      <c r="N103" s="199" t="s">
        <v>41</v>
      </c>
      <c r="O103" s="118"/>
      <c r="P103" s="200">
        <f t="shared" si="1"/>
        <v>0</v>
      </c>
      <c r="Q103" s="200">
        <v>0</v>
      </c>
      <c r="R103" s="200">
        <f t="shared" si="2"/>
        <v>0</v>
      </c>
      <c r="S103" s="200">
        <v>0</v>
      </c>
      <c r="T103" s="201">
        <f t="shared" si="3"/>
        <v>0</v>
      </c>
      <c r="AR103" s="104" t="s">
        <v>329</v>
      </c>
      <c r="AT103" s="104" t="s">
        <v>251</v>
      </c>
      <c r="AU103" s="104" t="s">
        <v>75</v>
      </c>
      <c r="AY103" s="104" t="s">
        <v>163</v>
      </c>
      <c r="BE103" s="202">
        <f t="shared" si="4"/>
        <v>0</v>
      </c>
      <c r="BF103" s="202">
        <f t="shared" si="5"/>
        <v>0</v>
      </c>
      <c r="BG103" s="202">
        <f t="shared" si="6"/>
        <v>0</v>
      </c>
      <c r="BH103" s="202">
        <f t="shared" si="7"/>
        <v>0</v>
      </c>
      <c r="BI103" s="202">
        <f t="shared" si="8"/>
        <v>0</v>
      </c>
      <c r="BJ103" s="104" t="s">
        <v>75</v>
      </c>
      <c r="BK103" s="202">
        <f t="shared" si="9"/>
        <v>0</v>
      </c>
      <c r="BL103" s="104" t="s">
        <v>244</v>
      </c>
      <c r="BM103" s="104" t="s">
        <v>2112</v>
      </c>
    </row>
    <row r="104" spans="2:65" s="116" customFormat="1" ht="16.5" customHeight="1">
      <c r="B104" s="117"/>
      <c r="C104" s="191" t="s">
        <v>244</v>
      </c>
      <c r="D104" s="191" t="s">
        <v>251</v>
      </c>
      <c r="E104" s="192" t="s">
        <v>2113</v>
      </c>
      <c r="F104" s="203" t="s">
        <v>2114</v>
      </c>
      <c r="G104" s="194" t="s">
        <v>372</v>
      </c>
      <c r="H104" s="195">
        <v>39</v>
      </c>
      <c r="I104" s="8"/>
      <c r="J104" s="196">
        <f t="shared" si="0"/>
        <v>0</v>
      </c>
      <c r="K104" s="193" t="s">
        <v>2444</v>
      </c>
      <c r="L104" s="197"/>
      <c r="M104" s="198" t="s">
        <v>5</v>
      </c>
      <c r="N104" s="199" t="s">
        <v>41</v>
      </c>
      <c r="O104" s="118"/>
      <c r="P104" s="200">
        <f t="shared" si="1"/>
        <v>0</v>
      </c>
      <c r="Q104" s="200">
        <v>2.0000000000000002E-5</v>
      </c>
      <c r="R104" s="200">
        <f t="shared" si="2"/>
        <v>7.8000000000000009E-4</v>
      </c>
      <c r="S104" s="200">
        <v>0</v>
      </c>
      <c r="T104" s="201">
        <f t="shared" si="3"/>
        <v>0</v>
      </c>
      <c r="AR104" s="104" t="s">
        <v>329</v>
      </c>
      <c r="AT104" s="104" t="s">
        <v>251</v>
      </c>
      <c r="AU104" s="104" t="s">
        <v>75</v>
      </c>
      <c r="AY104" s="104" t="s">
        <v>163</v>
      </c>
      <c r="BE104" s="202">
        <f t="shared" si="4"/>
        <v>0</v>
      </c>
      <c r="BF104" s="202">
        <f t="shared" si="5"/>
        <v>0</v>
      </c>
      <c r="BG104" s="202">
        <f t="shared" si="6"/>
        <v>0</v>
      </c>
      <c r="BH104" s="202">
        <f t="shared" si="7"/>
        <v>0</v>
      </c>
      <c r="BI104" s="202">
        <f t="shared" si="8"/>
        <v>0</v>
      </c>
      <c r="BJ104" s="104" t="s">
        <v>75</v>
      </c>
      <c r="BK104" s="202">
        <f t="shared" si="9"/>
        <v>0</v>
      </c>
      <c r="BL104" s="104" t="s">
        <v>244</v>
      </c>
      <c r="BM104" s="104" t="s">
        <v>2115</v>
      </c>
    </row>
    <row r="105" spans="2:65" s="116" customFormat="1" ht="16.5" customHeight="1">
      <c r="B105" s="117"/>
      <c r="C105" s="191" t="s">
        <v>250</v>
      </c>
      <c r="D105" s="191" t="s">
        <v>251</v>
      </c>
      <c r="E105" s="192" t="s">
        <v>2050</v>
      </c>
      <c r="F105" s="203" t="s">
        <v>1942</v>
      </c>
      <c r="G105" s="194" t="s">
        <v>1943</v>
      </c>
      <c r="H105" s="195">
        <v>1</v>
      </c>
      <c r="I105" s="8"/>
      <c r="J105" s="196">
        <f t="shared" si="0"/>
        <v>0</v>
      </c>
      <c r="K105" s="193" t="s">
        <v>2443</v>
      </c>
      <c r="L105" s="197"/>
      <c r="M105" s="198" t="s">
        <v>5</v>
      </c>
      <c r="N105" s="199" t="s">
        <v>41</v>
      </c>
      <c r="O105" s="118"/>
      <c r="P105" s="200">
        <f t="shared" si="1"/>
        <v>0</v>
      </c>
      <c r="Q105" s="200">
        <v>0</v>
      </c>
      <c r="R105" s="200">
        <f t="shared" si="2"/>
        <v>0</v>
      </c>
      <c r="S105" s="200">
        <v>0</v>
      </c>
      <c r="T105" s="201">
        <f t="shared" si="3"/>
        <v>0</v>
      </c>
      <c r="AR105" s="104" t="s">
        <v>329</v>
      </c>
      <c r="AT105" s="104" t="s">
        <v>251</v>
      </c>
      <c r="AU105" s="104" t="s">
        <v>75</v>
      </c>
      <c r="AY105" s="104" t="s">
        <v>163</v>
      </c>
      <c r="BE105" s="202">
        <f t="shared" si="4"/>
        <v>0</v>
      </c>
      <c r="BF105" s="202">
        <f t="shared" si="5"/>
        <v>0</v>
      </c>
      <c r="BG105" s="202">
        <f t="shared" si="6"/>
        <v>0</v>
      </c>
      <c r="BH105" s="202">
        <f t="shared" si="7"/>
        <v>0</v>
      </c>
      <c r="BI105" s="202">
        <f t="shared" si="8"/>
        <v>0</v>
      </c>
      <c r="BJ105" s="104" t="s">
        <v>75</v>
      </c>
      <c r="BK105" s="202">
        <f t="shared" si="9"/>
        <v>0</v>
      </c>
      <c r="BL105" s="104" t="s">
        <v>244</v>
      </c>
      <c r="BM105" s="104" t="s">
        <v>2116</v>
      </c>
    </row>
    <row r="106" spans="2:65" s="205" customFormat="1" ht="29.85" customHeight="1">
      <c r="B106" s="204"/>
      <c r="D106" s="206" t="s">
        <v>69</v>
      </c>
      <c r="E106" s="215" t="s">
        <v>211</v>
      </c>
      <c r="F106" s="215" t="s">
        <v>1950</v>
      </c>
      <c r="J106" s="216">
        <f>BK106</f>
        <v>0</v>
      </c>
      <c r="L106" s="204"/>
      <c r="M106" s="209"/>
      <c r="N106" s="210"/>
      <c r="O106" s="210"/>
      <c r="P106" s="211">
        <f>SUM(P107:P109)</f>
        <v>0</v>
      </c>
      <c r="Q106" s="210"/>
      <c r="R106" s="211">
        <f>SUM(R107:R109)</f>
        <v>0</v>
      </c>
      <c r="S106" s="210"/>
      <c r="T106" s="212">
        <f>SUM(T107:T109)</f>
        <v>4.5999999999999999E-2</v>
      </c>
      <c r="AR106" s="206" t="s">
        <v>75</v>
      </c>
      <c r="AT106" s="213" t="s">
        <v>69</v>
      </c>
      <c r="AU106" s="213" t="s">
        <v>75</v>
      </c>
      <c r="AY106" s="206" t="s">
        <v>163</v>
      </c>
      <c r="BK106" s="214">
        <f>SUM(BK107:BK109)</f>
        <v>0</v>
      </c>
    </row>
    <row r="107" spans="2:65" s="116" customFormat="1" ht="25.5" customHeight="1">
      <c r="B107" s="117"/>
      <c r="C107" s="217" t="s">
        <v>257</v>
      </c>
      <c r="D107" s="217" t="s">
        <v>165</v>
      </c>
      <c r="E107" s="218" t="s">
        <v>1951</v>
      </c>
      <c r="F107" s="219" t="s">
        <v>1952</v>
      </c>
      <c r="G107" s="220" t="s">
        <v>288</v>
      </c>
      <c r="H107" s="221">
        <v>20</v>
      </c>
      <c r="I107" s="7"/>
      <c r="J107" s="222">
        <f>ROUND(I107*H107,2)</f>
        <v>0</v>
      </c>
      <c r="K107" s="219" t="s">
        <v>2444</v>
      </c>
      <c r="L107" s="117"/>
      <c r="M107" s="223" t="s">
        <v>5</v>
      </c>
      <c r="N107" s="224" t="s">
        <v>41</v>
      </c>
      <c r="O107" s="118"/>
      <c r="P107" s="200">
        <f>O107*H107</f>
        <v>0</v>
      </c>
      <c r="Q107" s="200">
        <v>0</v>
      </c>
      <c r="R107" s="200">
        <f>Q107*H107</f>
        <v>0</v>
      </c>
      <c r="S107" s="200">
        <v>1E-3</v>
      </c>
      <c r="T107" s="201">
        <f>S107*H107</f>
        <v>0.02</v>
      </c>
      <c r="AR107" s="104" t="s">
        <v>85</v>
      </c>
      <c r="AT107" s="104" t="s">
        <v>165</v>
      </c>
      <c r="AU107" s="104" t="s">
        <v>79</v>
      </c>
      <c r="AY107" s="104" t="s">
        <v>163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04" t="s">
        <v>75</v>
      </c>
      <c r="BK107" s="202">
        <f>ROUND(I107*H107,2)</f>
        <v>0</v>
      </c>
      <c r="BL107" s="104" t="s">
        <v>85</v>
      </c>
      <c r="BM107" s="104" t="s">
        <v>2117</v>
      </c>
    </row>
    <row r="108" spans="2:65" s="116" customFormat="1" ht="25.5" customHeight="1">
      <c r="B108" s="117"/>
      <c r="C108" s="217" t="s">
        <v>263</v>
      </c>
      <c r="D108" s="217" t="s">
        <v>165</v>
      </c>
      <c r="E108" s="218" t="s">
        <v>1954</v>
      </c>
      <c r="F108" s="219" t="s">
        <v>1955</v>
      </c>
      <c r="G108" s="220" t="s">
        <v>288</v>
      </c>
      <c r="H108" s="221">
        <v>8</v>
      </c>
      <c r="I108" s="7"/>
      <c r="J108" s="222">
        <f>ROUND(I108*H108,2)</f>
        <v>0</v>
      </c>
      <c r="K108" s="219" t="s">
        <v>2444</v>
      </c>
      <c r="L108" s="117"/>
      <c r="M108" s="223" t="s">
        <v>5</v>
      </c>
      <c r="N108" s="224" t="s">
        <v>41</v>
      </c>
      <c r="O108" s="118"/>
      <c r="P108" s="200">
        <f>O108*H108</f>
        <v>0</v>
      </c>
      <c r="Q108" s="200">
        <v>0</v>
      </c>
      <c r="R108" s="200">
        <f>Q108*H108</f>
        <v>0</v>
      </c>
      <c r="S108" s="200">
        <v>1E-3</v>
      </c>
      <c r="T108" s="201">
        <f>S108*H108</f>
        <v>8.0000000000000002E-3</v>
      </c>
      <c r="AR108" s="104" t="s">
        <v>85</v>
      </c>
      <c r="AT108" s="104" t="s">
        <v>165</v>
      </c>
      <c r="AU108" s="104" t="s">
        <v>79</v>
      </c>
      <c r="AY108" s="104" t="s">
        <v>163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104" t="s">
        <v>75</v>
      </c>
      <c r="BK108" s="202">
        <f>ROUND(I108*H108,2)</f>
        <v>0</v>
      </c>
      <c r="BL108" s="104" t="s">
        <v>85</v>
      </c>
      <c r="BM108" s="104" t="s">
        <v>2118</v>
      </c>
    </row>
    <row r="109" spans="2:65" s="116" customFormat="1" ht="25.5" customHeight="1">
      <c r="B109" s="117"/>
      <c r="C109" s="217" t="s">
        <v>267</v>
      </c>
      <c r="D109" s="217" t="s">
        <v>165</v>
      </c>
      <c r="E109" s="218" t="s">
        <v>1957</v>
      </c>
      <c r="F109" s="219" t="s">
        <v>1958</v>
      </c>
      <c r="G109" s="220" t="s">
        <v>288</v>
      </c>
      <c r="H109" s="221">
        <v>6</v>
      </c>
      <c r="I109" s="7"/>
      <c r="J109" s="222">
        <f>ROUND(I109*H109,2)</f>
        <v>0</v>
      </c>
      <c r="K109" s="219" t="s">
        <v>2444</v>
      </c>
      <c r="L109" s="117"/>
      <c r="M109" s="223" t="s">
        <v>5</v>
      </c>
      <c r="N109" s="224" t="s">
        <v>41</v>
      </c>
      <c r="O109" s="118"/>
      <c r="P109" s="200">
        <f>O109*H109</f>
        <v>0</v>
      </c>
      <c r="Q109" s="200">
        <v>0</v>
      </c>
      <c r="R109" s="200">
        <f>Q109*H109</f>
        <v>0</v>
      </c>
      <c r="S109" s="200">
        <v>3.0000000000000001E-3</v>
      </c>
      <c r="T109" s="201">
        <f>S109*H109</f>
        <v>1.8000000000000002E-2</v>
      </c>
      <c r="AR109" s="104" t="s">
        <v>85</v>
      </c>
      <c r="AT109" s="104" t="s">
        <v>165</v>
      </c>
      <c r="AU109" s="104" t="s">
        <v>79</v>
      </c>
      <c r="AY109" s="104" t="s">
        <v>163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04" t="s">
        <v>75</v>
      </c>
      <c r="BK109" s="202">
        <f>ROUND(I109*H109,2)</f>
        <v>0</v>
      </c>
      <c r="BL109" s="104" t="s">
        <v>85</v>
      </c>
      <c r="BM109" s="104" t="s">
        <v>2119</v>
      </c>
    </row>
    <row r="110" spans="2:65" s="205" customFormat="1" ht="37.35" customHeight="1">
      <c r="B110" s="204"/>
      <c r="D110" s="206" t="s">
        <v>69</v>
      </c>
      <c r="E110" s="207" t="s">
        <v>922</v>
      </c>
      <c r="F110" s="207" t="s">
        <v>1963</v>
      </c>
      <c r="J110" s="208">
        <f>BK110</f>
        <v>0</v>
      </c>
      <c r="L110" s="204"/>
      <c r="M110" s="209"/>
      <c r="N110" s="210"/>
      <c r="O110" s="210"/>
      <c r="P110" s="211">
        <f>P111+P114</f>
        <v>0</v>
      </c>
      <c r="Q110" s="210"/>
      <c r="R110" s="211">
        <f>R111+R114</f>
        <v>0</v>
      </c>
      <c r="S110" s="210"/>
      <c r="T110" s="212">
        <f>T111+T114</f>
        <v>0</v>
      </c>
      <c r="AR110" s="206" t="s">
        <v>79</v>
      </c>
      <c r="AT110" s="213" t="s">
        <v>69</v>
      </c>
      <c r="AU110" s="213" t="s">
        <v>70</v>
      </c>
      <c r="AY110" s="206" t="s">
        <v>163</v>
      </c>
      <c r="BK110" s="214">
        <f>BK111+BK114</f>
        <v>0</v>
      </c>
    </row>
    <row r="111" spans="2:65" s="205" customFormat="1" ht="19.95" customHeight="1">
      <c r="B111" s="204"/>
      <c r="D111" s="206" t="s">
        <v>69</v>
      </c>
      <c r="E111" s="215" t="s">
        <v>1964</v>
      </c>
      <c r="F111" s="215" t="s">
        <v>1965</v>
      </c>
      <c r="J111" s="216">
        <f>BK111</f>
        <v>0</v>
      </c>
      <c r="L111" s="204"/>
      <c r="M111" s="209"/>
      <c r="N111" s="210"/>
      <c r="O111" s="210"/>
      <c r="P111" s="211">
        <f>SUM(P112:P113)</f>
        <v>0</v>
      </c>
      <c r="Q111" s="210"/>
      <c r="R111" s="211">
        <f>SUM(R112:R113)</f>
        <v>0</v>
      </c>
      <c r="S111" s="210"/>
      <c r="T111" s="212">
        <f>SUM(T112:T113)</f>
        <v>0</v>
      </c>
      <c r="AR111" s="206" t="s">
        <v>79</v>
      </c>
      <c r="AT111" s="213" t="s">
        <v>69</v>
      </c>
      <c r="AU111" s="213" t="s">
        <v>75</v>
      </c>
      <c r="AY111" s="206" t="s">
        <v>163</v>
      </c>
      <c r="BK111" s="214">
        <f>SUM(BK112:BK113)</f>
        <v>0</v>
      </c>
    </row>
    <row r="112" spans="2:65" s="116" customFormat="1" ht="16.5" customHeight="1">
      <c r="B112" s="117"/>
      <c r="C112" s="217" t="s">
        <v>10</v>
      </c>
      <c r="D112" s="217" t="s">
        <v>165</v>
      </c>
      <c r="E112" s="218" t="s">
        <v>2120</v>
      </c>
      <c r="F112" s="219" t="s">
        <v>2121</v>
      </c>
      <c r="G112" s="220" t="s">
        <v>288</v>
      </c>
      <c r="H112" s="221">
        <v>8</v>
      </c>
      <c r="I112" s="7"/>
      <c r="J112" s="222">
        <f>ROUND(I112*H112,2)</f>
        <v>0</v>
      </c>
      <c r="K112" s="219" t="s">
        <v>2444</v>
      </c>
      <c r="L112" s="117"/>
      <c r="M112" s="223" t="s">
        <v>5</v>
      </c>
      <c r="N112" s="224" t="s">
        <v>41</v>
      </c>
      <c r="O112" s="118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104" t="s">
        <v>244</v>
      </c>
      <c r="AT112" s="104" t="s">
        <v>165</v>
      </c>
      <c r="AU112" s="104" t="s">
        <v>79</v>
      </c>
      <c r="AY112" s="104" t="s">
        <v>163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104" t="s">
        <v>75</v>
      </c>
      <c r="BK112" s="202">
        <f>ROUND(I112*H112,2)</f>
        <v>0</v>
      </c>
      <c r="BL112" s="104" t="s">
        <v>244</v>
      </c>
      <c r="BM112" s="104" t="s">
        <v>2122</v>
      </c>
    </row>
    <row r="113" spans="2:65" s="116" customFormat="1" ht="16.5" customHeight="1">
      <c r="B113" s="117"/>
      <c r="C113" s="217" t="s">
        <v>276</v>
      </c>
      <c r="D113" s="217" t="s">
        <v>165</v>
      </c>
      <c r="E113" s="218" t="s">
        <v>2123</v>
      </c>
      <c r="F113" s="219" t="s">
        <v>2124</v>
      </c>
      <c r="G113" s="220" t="s">
        <v>288</v>
      </c>
      <c r="H113" s="221">
        <v>6</v>
      </c>
      <c r="I113" s="7"/>
      <c r="J113" s="222">
        <f>ROUND(I113*H113,2)</f>
        <v>0</v>
      </c>
      <c r="K113" s="219" t="s">
        <v>2444</v>
      </c>
      <c r="L113" s="117"/>
      <c r="M113" s="223" t="s">
        <v>5</v>
      </c>
      <c r="N113" s="224" t="s">
        <v>41</v>
      </c>
      <c r="O113" s="118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104" t="s">
        <v>244</v>
      </c>
      <c r="AT113" s="104" t="s">
        <v>165</v>
      </c>
      <c r="AU113" s="104" t="s">
        <v>79</v>
      </c>
      <c r="AY113" s="104" t="s">
        <v>163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04" t="s">
        <v>75</v>
      </c>
      <c r="BK113" s="202">
        <f>ROUND(I113*H113,2)</f>
        <v>0</v>
      </c>
      <c r="BL113" s="104" t="s">
        <v>244</v>
      </c>
      <c r="BM113" s="104" t="s">
        <v>2125</v>
      </c>
    </row>
    <row r="114" spans="2:65" s="205" customFormat="1" ht="29.85" customHeight="1">
      <c r="B114" s="204"/>
      <c r="D114" s="206" t="s">
        <v>69</v>
      </c>
      <c r="E114" s="215" t="s">
        <v>2126</v>
      </c>
      <c r="F114" s="215" t="s">
        <v>1965</v>
      </c>
      <c r="J114" s="216">
        <f>BK114</f>
        <v>0</v>
      </c>
      <c r="L114" s="204"/>
      <c r="M114" s="209"/>
      <c r="N114" s="210"/>
      <c r="O114" s="210"/>
      <c r="P114" s="211">
        <f>SUM(P115:P122)</f>
        <v>0</v>
      </c>
      <c r="Q114" s="210"/>
      <c r="R114" s="211">
        <f>SUM(R115:R122)</f>
        <v>0</v>
      </c>
      <c r="S114" s="210"/>
      <c r="T114" s="212">
        <f>SUM(T115:T122)</f>
        <v>0</v>
      </c>
      <c r="AR114" s="206" t="s">
        <v>79</v>
      </c>
      <c r="AT114" s="213" t="s">
        <v>69</v>
      </c>
      <c r="AU114" s="213" t="s">
        <v>75</v>
      </c>
      <c r="AY114" s="206" t="s">
        <v>163</v>
      </c>
      <c r="BK114" s="214">
        <f>SUM(BK115:BK122)</f>
        <v>0</v>
      </c>
    </row>
    <row r="115" spans="2:65" s="116" customFormat="1" ht="25.5" customHeight="1">
      <c r="B115" s="117"/>
      <c r="C115" s="217" t="s">
        <v>285</v>
      </c>
      <c r="D115" s="217" t="s">
        <v>165</v>
      </c>
      <c r="E115" s="218" t="s">
        <v>2127</v>
      </c>
      <c r="F115" s="219" t="s">
        <v>2128</v>
      </c>
      <c r="G115" s="220" t="s">
        <v>372</v>
      </c>
      <c r="H115" s="221">
        <v>133</v>
      </c>
      <c r="I115" s="7"/>
      <c r="J115" s="222">
        <f t="shared" ref="J115:J122" si="10">ROUND(I115*H115,2)</f>
        <v>0</v>
      </c>
      <c r="K115" s="219" t="s">
        <v>2444</v>
      </c>
      <c r="L115" s="117"/>
      <c r="M115" s="223" t="s">
        <v>5</v>
      </c>
      <c r="N115" s="224" t="s">
        <v>41</v>
      </c>
      <c r="O115" s="118"/>
      <c r="P115" s="200">
        <f t="shared" ref="P115:P122" si="11">O115*H115</f>
        <v>0</v>
      </c>
      <c r="Q115" s="200">
        <v>0</v>
      </c>
      <c r="R115" s="200">
        <f t="shared" ref="R115:R122" si="12">Q115*H115</f>
        <v>0</v>
      </c>
      <c r="S115" s="200">
        <v>0</v>
      </c>
      <c r="T115" s="201">
        <f t="shared" ref="T115:T122" si="13">S115*H115</f>
        <v>0</v>
      </c>
      <c r="AR115" s="104" t="s">
        <v>244</v>
      </c>
      <c r="AT115" s="104" t="s">
        <v>165</v>
      </c>
      <c r="AU115" s="104" t="s">
        <v>79</v>
      </c>
      <c r="AY115" s="104" t="s">
        <v>163</v>
      </c>
      <c r="BE115" s="202">
        <f t="shared" ref="BE115:BE122" si="14">IF(N115="základní",J115,0)</f>
        <v>0</v>
      </c>
      <c r="BF115" s="202">
        <f t="shared" ref="BF115:BF122" si="15">IF(N115="snížená",J115,0)</f>
        <v>0</v>
      </c>
      <c r="BG115" s="202">
        <f t="shared" ref="BG115:BG122" si="16">IF(N115="zákl. přenesená",J115,0)</f>
        <v>0</v>
      </c>
      <c r="BH115" s="202">
        <f t="shared" ref="BH115:BH122" si="17">IF(N115="sníž. přenesená",J115,0)</f>
        <v>0</v>
      </c>
      <c r="BI115" s="202">
        <f t="shared" ref="BI115:BI122" si="18">IF(N115="nulová",J115,0)</f>
        <v>0</v>
      </c>
      <c r="BJ115" s="104" t="s">
        <v>75</v>
      </c>
      <c r="BK115" s="202">
        <f t="shared" ref="BK115:BK122" si="19">ROUND(I115*H115,2)</f>
        <v>0</v>
      </c>
      <c r="BL115" s="104" t="s">
        <v>244</v>
      </c>
      <c r="BM115" s="104" t="s">
        <v>2129</v>
      </c>
    </row>
    <row r="116" spans="2:65" s="116" customFormat="1" ht="40.200000000000003" customHeight="1">
      <c r="B116" s="117"/>
      <c r="C116" s="217" t="s">
        <v>291</v>
      </c>
      <c r="D116" s="217" t="s">
        <v>165</v>
      </c>
      <c r="E116" s="218" t="s">
        <v>2130</v>
      </c>
      <c r="F116" s="219" t="s">
        <v>2459</v>
      </c>
      <c r="G116" s="220" t="s">
        <v>372</v>
      </c>
      <c r="H116" s="221">
        <v>448</v>
      </c>
      <c r="I116" s="7"/>
      <c r="J116" s="222">
        <f t="shared" si="10"/>
        <v>0</v>
      </c>
      <c r="K116" s="219" t="s">
        <v>2444</v>
      </c>
      <c r="L116" s="117"/>
      <c r="M116" s="223" t="s">
        <v>5</v>
      </c>
      <c r="N116" s="224" t="s">
        <v>41</v>
      </c>
      <c r="O116" s="118"/>
      <c r="P116" s="200">
        <f t="shared" si="11"/>
        <v>0</v>
      </c>
      <c r="Q116" s="200">
        <v>0</v>
      </c>
      <c r="R116" s="200">
        <f t="shared" si="12"/>
        <v>0</v>
      </c>
      <c r="S116" s="200">
        <v>0</v>
      </c>
      <c r="T116" s="201">
        <f t="shared" si="13"/>
        <v>0</v>
      </c>
      <c r="AR116" s="104" t="s">
        <v>244</v>
      </c>
      <c r="AT116" s="104" t="s">
        <v>165</v>
      </c>
      <c r="AU116" s="104" t="s">
        <v>79</v>
      </c>
      <c r="AY116" s="104" t="s">
        <v>163</v>
      </c>
      <c r="BE116" s="202">
        <f t="shared" si="14"/>
        <v>0</v>
      </c>
      <c r="BF116" s="202">
        <f t="shared" si="15"/>
        <v>0</v>
      </c>
      <c r="BG116" s="202">
        <f t="shared" si="16"/>
        <v>0</v>
      </c>
      <c r="BH116" s="202">
        <f t="shared" si="17"/>
        <v>0</v>
      </c>
      <c r="BI116" s="202">
        <f t="shared" si="18"/>
        <v>0</v>
      </c>
      <c r="BJ116" s="104" t="s">
        <v>75</v>
      </c>
      <c r="BK116" s="202">
        <f t="shared" si="19"/>
        <v>0</v>
      </c>
      <c r="BL116" s="104" t="s">
        <v>244</v>
      </c>
      <c r="BM116" s="104" t="s">
        <v>2131</v>
      </c>
    </row>
    <row r="117" spans="2:65" s="116" customFormat="1" ht="16.5" customHeight="1">
      <c r="B117" s="117"/>
      <c r="C117" s="217" t="s">
        <v>298</v>
      </c>
      <c r="D117" s="217" t="s">
        <v>165</v>
      </c>
      <c r="E117" s="218" t="s">
        <v>2132</v>
      </c>
      <c r="F117" s="219" t="s">
        <v>2133</v>
      </c>
      <c r="G117" s="220" t="s">
        <v>288</v>
      </c>
      <c r="H117" s="221">
        <v>1</v>
      </c>
      <c r="I117" s="7"/>
      <c r="J117" s="222">
        <f t="shared" si="10"/>
        <v>0</v>
      </c>
      <c r="K117" s="219" t="s">
        <v>2444</v>
      </c>
      <c r="L117" s="117"/>
      <c r="M117" s="223" t="s">
        <v>5</v>
      </c>
      <c r="N117" s="224" t="s">
        <v>41</v>
      </c>
      <c r="O117" s="118"/>
      <c r="P117" s="200">
        <f t="shared" si="11"/>
        <v>0</v>
      </c>
      <c r="Q117" s="200">
        <v>0</v>
      </c>
      <c r="R117" s="200">
        <f t="shared" si="12"/>
        <v>0</v>
      </c>
      <c r="S117" s="200">
        <v>0</v>
      </c>
      <c r="T117" s="201">
        <f t="shared" si="13"/>
        <v>0</v>
      </c>
      <c r="AR117" s="104" t="s">
        <v>244</v>
      </c>
      <c r="AT117" s="104" t="s">
        <v>165</v>
      </c>
      <c r="AU117" s="104" t="s">
        <v>79</v>
      </c>
      <c r="AY117" s="104" t="s">
        <v>163</v>
      </c>
      <c r="BE117" s="202">
        <f t="shared" si="14"/>
        <v>0</v>
      </c>
      <c r="BF117" s="202">
        <f t="shared" si="15"/>
        <v>0</v>
      </c>
      <c r="BG117" s="202">
        <f t="shared" si="16"/>
        <v>0</v>
      </c>
      <c r="BH117" s="202">
        <f t="shared" si="17"/>
        <v>0</v>
      </c>
      <c r="BI117" s="202">
        <f t="shared" si="18"/>
        <v>0</v>
      </c>
      <c r="BJ117" s="104" t="s">
        <v>75</v>
      </c>
      <c r="BK117" s="202">
        <f t="shared" si="19"/>
        <v>0</v>
      </c>
      <c r="BL117" s="104" t="s">
        <v>244</v>
      </c>
      <c r="BM117" s="104" t="s">
        <v>2134</v>
      </c>
    </row>
    <row r="118" spans="2:65" s="116" customFormat="1" ht="16.5" customHeight="1">
      <c r="B118" s="117"/>
      <c r="C118" s="217" t="s">
        <v>302</v>
      </c>
      <c r="D118" s="217" t="s">
        <v>165</v>
      </c>
      <c r="E118" s="218" t="s">
        <v>2135</v>
      </c>
      <c r="F118" s="219" t="s">
        <v>2136</v>
      </c>
      <c r="G118" s="220" t="s">
        <v>288</v>
      </c>
      <c r="H118" s="221">
        <v>2</v>
      </c>
      <c r="I118" s="7"/>
      <c r="J118" s="222">
        <f t="shared" si="10"/>
        <v>0</v>
      </c>
      <c r="K118" s="219" t="s">
        <v>2444</v>
      </c>
      <c r="L118" s="117"/>
      <c r="M118" s="223" t="s">
        <v>5</v>
      </c>
      <c r="N118" s="224" t="s">
        <v>41</v>
      </c>
      <c r="O118" s="118"/>
      <c r="P118" s="200">
        <f t="shared" si="11"/>
        <v>0</v>
      </c>
      <c r="Q118" s="200">
        <v>0</v>
      </c>
      <c r="R118" s="200">
        <f t="shared" si="12"/>
        <v>0</v>
      </c>
      <c r="S118" s="200">
        <v>0</v>
      </c>
      <c r="T118" s="201">
        <f t="shared" si="13"/>
        <v>0</v>
      </c>
      <c r="AR118" s="104" t="s">
        <v>244</v>
      </c>
      <c r="AT118" s="104" t="s">
        <v>165</v>
      </c>
      <c r="AU118" s="104" t="s">
        <v>79</v>
      </c>
      <c r="AY118" s="104" t="s">
        <v>163</v>
      </c>
      <c r="BE118" s="202">
        <f t="shared" si="14"/>
        <v>0</v>
      </c>
      <c r="BF118" s="202">
        <f t="shared" si="15"/>
        <v>0</v>
      </c>
      <c r="BG118" s="202">
        <f t="shared" si="16"/>
        <v>0</v>
      </c>
      <c r="BH118" s="202">
        <f t="shared" si="17"/>
        <v>0</v>
      </c>
      <c r="BI118" s="202">
        <f t="shared" si="18"/>
        <v>0</v>
      </c>
      <c r="BJ118" s="104" t="s">
        <v>75</v>
      </c>
      <c r="BK118" s="202">
        <f t="shared" si="19"/>
        <v>0</v>
      </c>
      <c r="BL118" s="104" t="s">
        <v>244</v>
      </c>
      <c r="BM118" s="104" t="s">
        <v>2137</v>
      </c>
    </row>
    <row r="119" spans="2:65" s="116" customFormat="1" ht="16.5" customHeight="1">
      <c r="B119" s="117"/>
      <c r="C119" s="217" t="s">
        <v>306</v>
      </c>
      <c r="D119" s="217" t="s">
        <v>165</v>
      </c>
      <c r="E119" s="218" t="s">
        <v>2138</v>
      </c>
      <c r="F119" s="219" t="s">
        <v>2139</v>
      </c>
      <c r="G119" s="220" t="s">
        <v>288</v>
      </c>
      <c r="H119" s="221">
        <v>8</v>
      </c>
      <c r="I119" s="7"/>
      <c r="J119" s="222">
        <f t="shared" si="10"/>
        <v>0</v>
      </c>
      <c r="K119" s="219" t="s">
        <v>2444</v>
      </c>
      <c r="L119" s="117"/>
      <c r="M119" s="223" t="s">
        <v>5</v>
      </c>
      <c r="N119" s="224" t="s">
        <v>41</v>
      </c>
      <c r="O119" s="118"/>
      <c r="P119" s="200">
        <f t="shared" si="11"/>
        <v>0</v>
      </c>
      <c r="Q119" s="200">
        <v>0</v>
      </c>
      <c r="R119" s="200">
        <f t="shared" si="12"/>
        <v>0</v>
      </c>
      <c r="S119" s="200">
        <v>0</v>
      </c>
      <c r="T119" s="201">
        <f t="shared" si="13"/>
        <v>0</v>
      </c>
      <c r="AR119" s="104" t="s">
        <v>244</v>
      </c>
      <c r="AT119" s="104" t="s">
        <v>165</v>
      </c>
      <c r="AU119" s="104" t="s">
        <v>79</v>
      </c>
      <c r="AY119" s="104" t="s">
        <v>163</v>
      </c>
      <c r="BE119" s="202">
        <f t="shared" si="14"/>
        <v>0</v>
      </c>
      <c r="BF119" s="202">
        <f t="shared" si="15"/>
        <v>0</v>
      </c>
      <c r="BG119" s="202">
        <f t="shared" si="16"/>
        <v>0</v>
      </c>
      <c r="BH119" s="202">
        <f t="shared" si="17"/>
        <v>0</v>
      </c>
      <c r="BI119" s="202">
        <f t="shared" si="18"/>
        <v>0</v>
      </c>
      <c r="BJ119" s="104" t="s">
        <v>75</v>
      </c>
      <c r="BK119" s="202">
        <f t="shared" si="19"/>
        <v>0</v>
      </c>
      <c r="BL119" s="104" t="s">
        <v>244</v>
      </c>
      <c r="BM119" s="104" t="s">
        <v>2140</v>
      </c>
    </row>
    <row r="120" spans="2:65" s="116" customFormat="1" ht="16.5" customHeight="1">
      <c r="B120" s="117"/>
      <c r="C120" s="217" t="s">
        <v>312</v>
      </c>
      <c r="D120" s="217" t="s">
        <v>165</v>
      </c>
      <c r="E120" s="218" t="s">
        <v>2141</v>
      </c>
      <c r="F120" s="219" t="s">
        <v>2142</v>
      </c>
      <c r="G120" s="220" t="s">
        <v>288</v>
      </c>
      <c r="H120" s="221">
        <v>2</v>
      </c>
      <c r="I120" s="7"/>
      <c r="J120" s="222">
        <f t="shared" si="10"/>
        <v>0</v>
      </c>
      <c r="K120" s="219" t="s">
        <v>2444</v>
      </c>
      <c r="L120" s="117"/>
      <c r="M120" s="223" t="s">
        <v>5</v>
      </c>
      <c r="N120" s="224" t="s">
        <v>41</v>
      </c>
      <c r="O120" s="118"/>
      <c r="P120" s="200">
        <f t="shared" si="11"/>
        <v>0</v>
      </c>
      <c r="Q120" s="200">
        <v>0</v>
      </c>
      <c r="R120" s="200">
        <f t="shared" si="12"/>
        <v>0</v>
      </c>
      <c r="S120" s="200">
        <v>0</v>
      </c>
      <c r="T120" s="201">
        <f t="shared" si="13"/>
        <v>0</v>
      </c>
      <c r="AR120" s="104" t="s">
        <v>244</v>
      </c>
      <c r="AT120" s="104" t="s">
        <v>165</v>
      </c>
      <c r="AU120" s="104" t="s">
        <v>79</v>
      </c>
      <c r="AY120" s="104" t="s">
        <v>163</v>
      </c>
      <c r="BE120" s="202">
        <f t="shared" si="14"/>
        <v>0</v>
      </c>
      <c r="BF120" s="202">
        <f t="shared" si="15"/>
        <v>0</v>
      </c>
      <c r="BG120" s="202">
        <f t="shared" si="16"/>
        <v>0</v>
      </c>
      <c r="BH120" s="202">
        <f t="shared" si="17"/>
        <v>0</v>
      </c>
      <c r="BI120" s="202">
        <f t="shared" si="18"/>
        <v>0</v>
      </c>
      <c r="BJ120" s="104" t="s">
        <v>75</v>
      </c>
      <c r="BK120" s="202">
        <f t="shared" si="19"/>
        <v>0</v>
      </c>
      <c r="BL120" s="104" t="s">
        <v>244</v>
      </c>
      <c r="BM120" s="104" t="s">
        <v>2143</v>
      </c>
    </row>
    <row r="121" spans="2:65" s="116" customFormat="1" ht="16.5" customHeight="1">
      <c r="B121" s="117"/>
      <c r="C121" s="217" t="s">
        <v>316</v>
      </c>
      <c r="D121" s="217" t="s">
        <v>165</v>
      </c>
      <c r="E121" s="218" t="s">
        <v>2144</v>
      </c>
      <c r="F121" s="219" t="s">
        <v>2145</v>
      </c>
      <c r="G121" s="220" t="s">
        <v>288</v>
      </c>
      <c r="H121" s="221">
        <v>2</v>
      </c>
      <c r="I121" s="7"/>
      <c r="J121" s="222">
        <f t="shared" si="10"/>
        <v>0</v>
      </c>
      <c r="K121" s="219" t="s">
        <v>2443</v>
      </c>
      <c r="L121" s="117"/>
      <c r="M121" s="223" t="s">
        <v>5</v>
      </c>
      <c r="N121" s="224" t="s">
        <v>41</v>
      </c>
      <c r="O121" s="118"/>
      <c r="P121" s="200">
        <f t="shared" si="11"/>
        <v>0</v>
      </c>
      <c r="Q121" s="200">
        <v>0</v>
      </c>
      <c r="R121" s="200">
        <f t="shared" si="12"/>
        <v>0</v>
      </c>
      <c r="S121" s="200">
        <v>0</v>
      </c>
      <c r="T121" s="201">
        <f t="shared" si="13"/>
        <v>0</v>
      </c>
      <c r="AR121" s="104" t="s">
        <v>244</v>
      </c>
      <c r="AT121" s="104" t="s">
        <v>165</v>
      </c>
      <c r="AU121" s="104" t="s">
        <v>79</v>
      </c>
      <c r="AY121" s="104" t="s">
        <v>163</v>
      </c>
      <c r="BE121" s="202">
        <f t="shared" si="14"/>
        <v>0</v>
      </c>
      <c r="BF121" s="202">
        <f t="shared" si="15"/>
        <v>0</v>
      </c>
      <c r="BG121" s="202">
        <f t="shared" si="16"/>
        <v>0</v>
      </c>
      <c r="BH121" s="202">
        <f t="shared" si="17"/>
        <v>0</v>
      </c>
      <c r="BI121" s="202">
        <f t="shared" si="18"/>
        <v>0</v>
      </c>
      <c r="BJ121" s="104" t="s">
        <v>75</v>
      </c>
      <c r="BK121" s="202">
        <f t="shared" si="19"/>
        <v>0</v>
      </c>
      <c r="BL121" s="104" t="s">
        <v>244</v>
      </c>
      <c r="BM121" s="104" t="s">
        <v>2146</v>
      </c>
    </row>
    <row r="122" spans="2:65" s="116" customFormat="1" ht="25.5" customHeight="1">
      <c r="B122" s="117"/>
      <c r="C122" s="217" t="s">
        <v>320</v>
      </c>
      <c r="D122" s="217" t="s">
        <v>165</v>
      </c>
      <c r="E122" s="218" t="s">
        <v>2147</v>
      </c>
      <c r="F122" s="219" t="s">
        <v>2148</v>
      </c>
      <c r="G122" s="220" t="s">
        <v>2149</v>
      </c>
      <c r="H122" s="221">
        <v>5</v>
      </c>
      <c r="I122" s="7"/>
      <c r="J122" s="222">
        <f t="shared" si="10"/>
        <v>0</v>
      </c>
      <c r="K122" s="219" t="s">
        <v>2443</v>
      </c>
      <c r="L122" s="117"/>
      <c r="M122" s="223" t="s">
        <v>5</v>
      </c>
      <c r="N122" s="225" t="s">
        <v>41</v>
      </c>
      <c r="O122" s="226"/>
      <c r="P122" s="227">
        <f t="shared" si="11"/>
        <v>0</v>
      </c>
      <c r="Q122" s="227">
        <v>0</v>
      </c>
      <c r="R122" s="227">
        <f t="shared" si="12"/>
        <v>0</v>
      </c>
      <c r="S122" s="227">
        <v>0</v>
      </c>
      <c r="T122" s="228">
        <f t="shared" si="13"/>
        <v>0</v>
      </c>
      <c r="AR122" s="104" t="s">
        <v>244</v>
      </c>
      <c r="AT122" s="104" t="s">
        <v>165</v>
      </c>
      <c r="AU122" s="104" t="s">
        <v>79</v>
      </c>
      <c r="AY122" s="104" t="s">
        <v>163</v>
      </c>
      <c r="BE122" s="202">
        <f t="shared" si="14"/>
        <v>0</v>
      </c>
      <c r="BF122" s="202">
        <f t="shared" si="15"/>
        <v>0</v>
      </c>
      <c r="BG122" s="202">
        <f t="shared" si="16"/>
        <v>0</v>
      </c>
      <c r="BH122" s="202">
        <f t="shared" si="17"/>
        <v>0</v>
      </c>
      <c r="BI122" s="202">
        <f t="shared" si="18"/>
        <v>0</v>
      </c>
      <c r="BJ122" s="104" t="s">
        <v>75</v>
      </c>
      <c r="BK122" s="202">
        <f t="shared" si="19"/>
        <v>0</v>
      </c>
      <c r="BL122" s="104" t="s">
        <v>244</v>
      </c>
      <c r="BM122" s="104" t="s">
        <v>2150</v>
      </c>
    </row>
    <row r="123" spans="2:65" s="116" customFormat="1" ht="6.9" customHeight="1">
      <c r="B123" s="144"/>
      <c r="C123" s="145"/>
      <c r="D123" s="145"/>
      <c r="E123" s="145"/>
      <c r="F123" s="145"/>
      <c r="G123" s="145"/>
      <c r="H123" s="145"/>
      <c r="I123" s="145"/>
      <c r="J123" s="145"/>
      <c r="K123" s="145"/>
      <c r="L123" s="117"/>
    </row>
  </sheetData>
  <sheetProtection algorithmName="SHA-512" hashValue="cLYhBrTXEEzdxfjBUMpy8yMykhzW2UoUV0UBi/dKtQ6qZ9lSezYFDFoFmpkrexKeMplhGfutBcQ+P5xIXfoINg==" saltValue="s87aae2kd6c7trBLmQN4vQ==" spinCount="100000" sheet="1" objects="1" scenarios="1"/>
  <autoFilter ref="C86:K122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7"/>
  <sheetViews>
    <sheetView showGridLines="0" zoomScale="120" zoomScaleNormal="120" workbookViewId="0">
      <pane ySplit="1" topLeftCell="A85" activePane="bottomLeft" state="frozen"/>
      <selection pane="bottomLeft" activeCell="H94" sqref="H94:I94"/>
    </sheetView>
  </sheetViews>
  <sheetFormatPr defaultRowHeight="12"/>
  <cols>
    <col min="1" max="1" width="8.28515625" style="101" customWidth="1"/>
    <col min="2" max="2" width="1.7109375" style="101" customWidth="1"/>
    <col min="3" max="3" width="4.140625" style="101" customWidth="1"/>
    <col min="4" max="4" width="4.28515625" style="101" customWidth="1"/>
    <col min="5" max="5" width="17.140625" style="101" customWidth="1"/>
    <col min="6" max="6" width="75" style="101" customWidth="1"/>
    <col min="7" max="7" width="8.7109375" style="101" customWidth="1"/>
    <col min="8" max="8" width="11.140625" style="101" customWidth="1"/>
    <col min="9" max="9" width="12.7109375" style="101" customWidth="1"/>
    <col min="10" max="10" width="23.42578125" style="101" customWidth="1"/>
    <col min="11" max="11" width="15.42578125" style="101" customWidth="1"/>
    <col min="12" max="12" width="9.140625" style="101"/>
    <col min="13" max="18" width="9.28515625" style="101" hidden="1"/>
    <col min="19" max="19" width="8.140625" style="101" hidden="1" customWidth="1"/>
    <col min="20" max="20" width="29.7109375" style="101" hidden="1" customWidth="1"/>
    <col min="21" max="21" width="16.28515625" style="101" hidden="1" customWidth="1"/>
    <col min="22" max="22" width="12.28515625" style="101" customWidth="1"/>
    <col min="23" max="23" width="16.28515625" style="101" customWidth="1"/>
    <col min="24" max="24" width="12.28515625" style="101" customWidth="1"/>
    <col min="25" max="25" width="15" style="101" customWidth="1"/>
    <col min="26" max="26" width="11" style="101" customWidth="1"/>
    <col min="27" max="27" width="15" style="101" customWidth="1"/>
    <col min="28" max="28" width="16.28515625" style="101" customWidth="1"/>
    <col min="29" max="29" width="11" style="101" customWidth="1"/>
    <col min="30" max="30" width="15" style="101" customWidth="1"/>
    <col min="31" max="31" width="16.28515625" style="101" customWidth="1"/>
    <col min="32" max="43" width="9.140625" style="101"/>
    <col min="44" max="65" width="9.28515625" style="101" hidden="1"/>
    <col min="66" max="16384" width="9.140625" style="101"/>
  </cols>
  <sheetData>
    <row r="1" spans="1:70" ht="21.75" customHeight="1">
      <c r="A1" s="97"/>
      <c r="B1" s="3"/>
      <c r="C1" s="3"/>
      <c r="D1" s="4" t="s">
        <v>1</v>
      </c>
      <c r="E1" s="3"/>
      <c r="F1" s="98" t="s">
        <v>110</v>
      </c>
      <c r="G1" s="99" t="s">
        <v>111</v>
      </c>
      <c r="H1" s="99"/>
      <c r="I1" s="3"/>
      <c r="J1" s="98" t="s">
        <v>112</v>
      </c>
      <c r="K1" s="4" t="s">
        <v>113</v>
      </c>
      <c r="L1" s="98" t="s">
        <v>114</v>
      </c>
      <c r="M1" s="98"/>
      <c r="N1" s="98"/>
      <c r="O1" s="98"/>
      <c r="P1" s="98"/>
      <c r="Q1" s="98"/>
      <c r="R1" s="98"/>
      <c r="S1" s="98"/>
      <c r="T1" s="98"/>
      <c r="U1" s="100"/>
      <c r="V1" s="100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</row>
    <row r="2" spans="1:70" ht="36.9" customHeight="1">
      <c r="L2" s="102" t="s">
        <v>8</v>
      </c>
      <c r="M2" s="103"/>
      <c r="N2" s="103"/>
      <c r="O2" s="103"/>
      <c r="P2" s="103"/>
      <c r="Q2" s="103"/>
      <c r="R2" s="103"/>
      <c r="S2" s="103"/>
      <c r="T2" s="103"/>
      <c r="U2" s="103"/>
      <c r="V2" s="103"/>
      <c r="AT2" s="104" t="s">
        <v>103</v>
      </c>
    </row>
    <row r="3" spans="1:70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7"/>
      <c r="AT3" s="104" t="s">
        <v>79</v>
      </c>
    </row>
    <row r="4" spans="1:70" ht="36.9" customHeight="1">
      <c r="B4" s="108"/>
      <c r="C4" s="109"/>
      <c r="D4" s="110" t="s">
        <v>115</v>
      </c>
      <c r="E4" s="109"/>
      <c r="F4" s="109"/>
      <c r="G4" s="109"/>
      <c r="H4" s="109"/>
      <c r="I4" s="109"/>
      <c r="J4" s="109"/>
      <c r="K4" s="111"/>
      <c r="M4" s="112" t="s">
        <v>13</v>
      </c>
      <c r="AT4" s="104" t="s">
        <v>6</v>
      </c>
    </row>
    <row r="5" spans="1:70" ht="6.9" customHeight="1">
      <c r="B5" s="108"/>
      <c r="C5" s="109"/>
      <c r="D5" s="109"/>
      <c r="E5" s="109"/>
      <c r="F5" s="109"/>
      <c r="G5" s="109"/>
      <c r="H5" s="109"/>
      <c r="I5" s="109"/>
      <c r="J5" s="109"/>
      <c r="K5" s="111"/>
    </row>
    <row r="6" spans="1:70" ht="13.2">
      <c r="B6" s="108"/>
      <c r="C6" s="109"/>
      <c r="D6" s="113" t="s">
        <v>18</v>
      </c>
      <c r="E6" s="109"/>
      <c r="F6" s="109"/>
      <c r="G6" s="109"/>
      <c r="H6" s="109"/>
      <c r="I6" s="109"/>
      <c r="J6" s="109"/>
      <c r="K6" s="111"/>
    </row>
    <row r="7" spans="1:70" ht="16.5" customHeight="1">
      <c r="B7" s="108"/>
      <c r="C7" s="109"/>
      <c r="D7" s="109"/>
      <c r="E7" s="114" t="str">
        <f>'Rekapitulace stavby'!K6</f>
        <v>Modernizace stravovacího zařízení Střední školy chovu koní a jezdectví</v>
      </c>
      <c r="F7" s="115"/>
      <c r="G7" s="115"/>
      <c r="H7" s="115"/>
      <c r="I7" s="109"/>
      <c r="J7" s="109"/>
      <c r="K7" s="111"/>
    </row>
    <row r="8" spans="1:70" ht="13.2">
      <c r="B8" s="108"/>
      <c r="C8" s="109"/>
      <c r="D8" s="113" t="s">
        <v>116</v>
      </c>
      <c r="E8" s="109"/>
      <c r="F8" s="109"/>
      <c r="G8" s="109"/>
      <c r="H8" s="109"/>
      <c r="I8" s="109"/>
      <c r="J8" s="109"/>
      <c r="K8" s="111"/>
    </row>
    <row r="9" spans="1:70" s="116" customFormat="1" ht="16.5" customHeight="1">
      <c r="B9" s="117"/>
      <c r="C9" s="118"/>
      <c r="D9" s="118"/>
      <c r="E9" s="114" t="s">
        <v>1858</v>
      </c>
      <c r="F9" s="119"/>
      <c r="G9" s="119"/>
      <c r="H9" s="119"/>
      <c r="I9" s="118"/>
      <c r="J9" s="118"/>
      <c r="K9" s="120"/>
    </row>
    <row r="10" spans="1:70" s="116" customFormat="1" ht="13.2">
      <c r="B10" s="117"/>
      <c r="C10" s="118"/>
      <c r="D10" s="113" t="s">
        <v>1859</v>
      </c>
      <c r="E10" s="118"/>
      <c r="F10" s="118"/>
      <c r="G10" s="118"/>
      <c r="H10" s="118"/>
      <c r="I10" s="118"/>
      <c r="J10" s="118"/>
      <c r="K10" s="120"/>
    </row>
    <row r="11" spans="1:70" s="116" customFormat="1" ht="36.9" customHeight="1">
      <c r="B11" s="117"/>
      <c r="C11" s="118"/>
      <c r="D11" s="118"/>
      <c r="E11" s="121" t="s">
        <v>2151</v>
      </c>
      <c r="F11" s="119"/>
      <c r="G11" s="119"/>
      <c r="H11" s="119"/>
      <c r="I11" s="118"/>
      <c r="J11" s="118"/>
      <c r="K11" s="120"/>
    </row>
    <row r="12" spans="1:70" s="116" customFormat="1">
      <c r="B12" s="117"/>
      <c r="C12" s="118"/>
      <c r="D12" s="118"/>
      <c r="E12" s="118"/>
      <c r="F12" s="118"/>
      <c r="G12" s="118"/>
      <c r="H12" s="118"/>
      <c r="I12" s="118"/>
      <c r="J12" s="118"/>
      <c r="K12" s="120"/>
    </row>
    <row r="13" spans="1:70" s="116" customFormat="1" ht="14.4" customHeight="1">
      <c r="B13" s="117"/>
      <c r="C13" s="118"/>
      <c r="D13" s="113" t="s">
        <v>20</v>
      </c>
      <c r="E13" s="118"/>
      <c r="F13" s="122" t="s">
        <v>5</v>
      </c>
      <c r="G13" s="118"/>
      <c r="H13" s="118"/>
      <c r="I13" s="113" t="s">
        <v>21</v>
      </c>
      <c r="J13" s="122" t="s">
        <v>5</v>
      </c>
      <c r="K13" s="120"/>
    </row>
    <row r="14" spans="1:70" s="116" customFormat="1" ht="14.4" customHeight="1">
      <c r="B14" s="117"/>
      <c r="C14" s="118"/>
      <c r="D14" s="113" t="s">
        <v>22</v>
      </c>
      <c r="E14" s="118"/>
      <c r="F14" s="122" t="s">
        <v>1546</v>
      </c>
      <c r="G14" s="118"/>
      <c r="H14" s="118"/>
      <c r="I14" s="113" t="s">
        <v>24</v>
      </c>
      <c r="J14" s="123" t="str">
        <f>'Rekapitulace stavby'!AN8</f>
        <v>14. 10. 2018</v>
      </c>
      <c r="K14" s="120"/>
    </row>
    <row r="15" spans="1:70" s="116" customFormat="1" ht="10.95" customHeight="1">
      <c r="B15" s="117"/>
      <c r="C15" s="118"/>
      <c r="D15" s="118"/>
      <c r="E15" s="118"/>
      <c r="F15" s="118"/>
      <c r="G15" s="118"/>
      <c r="H15" s="118"/>
      <c r="I15" s="118"/>
      <c r="J15" s="118"/>
      <c r="K15" s="120"/>
    </row>
    <row r="16" spans="1:70" s="116" customFormat="1" ht="14.4" customHeight="1">
      <c r="B16" s="117"/>
      <c r="C16" s="118"/>
      <c r="D16" s="113" t="s">
        <v>26</v>
      </c>
      <c r="E16" s="118"/>
      <c r="F16" s="118"/>
      <c r="G16" s="118"/>
      <c r="H16" s="118"/>
      <c r="I16" s="113" t="s">
        <v>27</v>
      </c>
      <c r="J16" s="122" t="s">
        <v>5</v>
      </c>
      <c r="K16" s="120"/>
    </row>
    <row r="17" spans="2:11" s="116" customFormat="1" ht="18" customHeight="1">
      <c r="B17" s="117"/>
      <c r="C17" s="118"/>
      <c r="D17" s="118"/>
      <c r="E17" s="122" t="s">
        <v>1546</v>
      </c>
      <c r="F17" s="118"/>
      <c r="G17" s="118"/>
      <c r="H17" s="118"/>
      <c r="I17" s="113" t="s">
        <v>29</v>
      </c>
      <c r="J17" s="122" t="s">
        <v>5</v>
      </c>
      <c r="K17" s="120"/>
    </row>
    <row r="18" spans="2:11" s="116" customFormat="1" ht="6.9" customHeight="1">
      <c r="B18" s="117"/>
      <c r="C18" s="118"/>
      <c r="D18" s="118"/>
      <c r="E18" s="118"/>
      <c r="F18" s="118"/>
      <c r="G18" s="118"/>
      <c r="H18" s="118"/>
      <c r="I18" s="118"/>
      <c r="J18" s="118"/>
      <c r="K18" s="120"/>
    </row>
    <row r="19" spans="2:11" s="116" customFormat="1" ht="14.4" customHeight="1">
      <c r="B19" s="117"/>
      <c r="C19" s="118"/>
      <c r="D19" s="113" t="s">
        <v>30</v>
      </c>
      <c r="E19" s="118"/>
      <c r="F19" s="118"/>
      <c r="G19" s="118"/>
      <c r="H19" s="118"/>
      <c r="I19" s="113" t="s">
        <v>27</v>
      </c>
      <c r="J19" s="122" t="str">
        <f>IF('Rekapitulace stavby'!AN13="Vyplň údaj","",IF('Rekapitulace stavby'!AN13="","",'Rekapitulace stavby'!AN13))</f>
        <v/>
      </c>
      <c r="K19" s="120"/>
    </row>
    <row r="20" spans="2:11" s="116" customFormat="1" ht="18" customHeight="1">
      <c r="B20" s="117"/>
      <c r="C20" s="118"/>
      <c r="D20" s="118"/>
      <c r="E20" s="122" t="str">
        <f>IF('Rekapitulace stavby'!E14="Vyplň údaj","",IF('Rekapitulace stavby'!E14="","",'Rekapitulace stavby'!E14))</f>
        <v/>
      </c>
      <c r="F20" s="118"/>
      <c r="G20" s="118"/>
      <c r="H20" s="118"/>
      <c r="I20" s="113" t="s">
        <v>29</v>
      </c>
      <c r="J20" s="122" t="str">
        <f>IF('Rekapitulace stavby'!AN14="Vyplň údaj","",IF('Rekapitulace stavby'!AN14="","",'Rekapitulace stavby'!AN14))</f>
        <v/>
      </c>
      <c r="K20" s="120"/>
    </row>
    <row r="21" spans="2:11" s="116" customFormat="1" ht="6.9" customHeight="1">
      <c r="B21" s="117"/>
      <c r="C21" s="118"/>
      <c r="D21" s="118"/>
      <c r="E21" s="118"/>
      <c r="F21" s="118"/>
      <c r="G21" s="118"/>
      <c r="H21" s="118"/>
      <c r="I21" s="118"/>
      <c r="J21" s="118"/>
      <c r="K21" s="120"/>
    </row>
    <row r="22" spans="2:11" s="116" customFormat="1" ht="14.4" customHeight="1">
      <c r="B22" s="117"/>
      <c r="C22" s="118"/>
      <c r="D22" s="113" t="s">
        <v>32</v>
      </c>
      <c r="E22" s="118"/>
      <c r="F22" s="118"/>
      <c r="G22" s="118"/>
      <c r="H22" s="118"/>
      <c r="I22" s="113" t="s">
        <v>27</v>
      </c>
      <c r="J22" s="122" t="s">
        <v>5</v>
      </c>
      <c r="K22" s="120"/>
    </row>
    <row r="23" spans="2:11" s="116" customFormat="1" ht="18" customHeight="1">
      <c r="B23" s="117"/>
      <c r="C23" s="118"/>
      <c r="D23" s="118"/>
      <c r="E23" s="122" t="s">
        <v>1546</v>
      </c>
      <c r="F23" s="118"/>
      <c r="G23" s="118"/>
      <c r="H23" s="118"/>
      <c r="I23" s="113" t="s">
        <v>29</v>
      </c>
      <c r="J23" s="122" t="s">
        <v>5</v>
      </c>
      <c r="K23" s="120"/>
    </row>
    <row r="24" spans="2:11" s="116" customFormat="1" ht="6.9" customHeight="1">
      <c r="B24" s="117"/>
      <c r="C24" s="118"/>
      <c r="D24" s="118"/>
      <c r="E24" s="118"/>
      <c r="F24" s="118"/>
      <c r="G24" s="118"/>
      <c r="H24" s="118"/>
      <c r="I24" s="118"/>
      <c r="J24" s="118"/>
      <c r="K24" s="120"/>
    </row>
    <row r="25" spans="2:11" s="116" customFormat="1" ht="14.4" customHeight="1">
      <c r="B25" s="117"/>
      <c r="C25" s="118"/>
      <c r="D25" s="113" t="s">
        <v>35</v>
      </c>
      <c r="E25" s="118"/>
      <c r="F25" s="118"/>
      <c r="G25" s="118"/>
      <c r="H25" s="118"/>
      <c r="I25" s="118"/>
      <c r="J25" s="118"/>
      <c r="K25" s="120"/>
    </row>
    <row r="26" spans="2:11" s="128" customFormat="1" ht="16.5" customHeight="1">
      <c r="B26" s="124"/>
      <c r="C26" s="125"/>
      <c r="D26" s="125"/>
      <c r="E26" s="126" t="s">
        <v>5</v>
      </c>
      <c r="F26" s="126"/>
      <c r="G26" s="126"/>
      <c r="H26" s="126"/>
      <c r="I26" s="125"/>
      <c r="J26" s="125"/>
      <c r="K26" s="127"/>
    </row>
    <row r="27" spans="2:11" s="116" customFormat="1" ht="6.9" customHeight="1">
      <c r="B27" s="117"/>
      <c r="C27" s="118"/>
      <c r="D27" s="118"/>
      <c r="E27" s="118"/>
      <c r="F27" s="118"/>
      <c r="G27" s="118"/>
      <c r="H27" s="118"/>
      <c r="I27" s="118"/>
      <c r="J27" s="118"/>
      <c r="K27" s="120"/>
    </row>
    <row r="28" spans="2:11" s="116" customFormat="1" ht="6.9" customHeight="1">
      <c r="B28" s="117"/>
      <c r="C28" s="118"/>
      <c r="D28" s="129"/>
      <c r="E28" s="129"/>
      <c r="F28" s="129"/>
      <c r="G28" s="129"/>
      <c r="H28" s="129"/>
      <c r="I28" s="129"/>
      <c r="J28" s="129"/>
      <c r="K28" s="130"/>
    </row>
    <row r="29" spans="2:11" s="116" customFormat="1" ht="25.35" customHeight="1">
      <c r="B29" s="117"/>
      <c r="C29" s="118"/>
      <c r="D29" s="131" t="s">
        <v>36</v>
      </c>
      <c r="E29" s="118"/>
      <c r="F29" s="118"/>
      <c r="G29" s="118"/>
      <c r="H29" s="118"/>
      <c r="I29" s="118"/>
      <c r="J29" s="132">
        <f>ROUND(J84,2)</f>
        <v>0</v>
      </c>
      <c r="K29" s="120"/>
    </row>
    <row r="30" spans="2:11" s="116" customFormat="1" ht="6.9" customHeight="1">
      <c r="B30" s="117"/>
      <c r="C30" s="118"/>
      <c r="D30" s="129"/>
      <c r="E30" s="129"/>
      <c r="F30" s="129"/>
      <c r="G30" s="129"/>
      <c r="H30" s="129"/>
      <c r="I30" s="129"/>
      <c r="J30" s="129"/>
      <c r="K30" s="130"/>
    </row>
    <row r="31" spans="2:11" s="116" customFormat="1" ht="14.4" customHeight="1">
      <c r="B31" s="117"/>
      <c r="C31" s="118"/>
      <c r="D31" s="118"/>
      <c r="E31" s="118"/>
      <c r="F31" s="133" t="s">
        <v>38</v>
      </c>
      <c r="G31" s="118"/>
      <c r="H31" s="118"/>
      <c r="I31" s="133" t="s">
        <v>37</v>
      </c>
      <c r="J31" s="133" t="s">
        <v>39</v>
      </c>
      <c r="K31" s="120"/>
    </row>
    <row r="32" spans="2:11" s="116" customFormat="1" ht="14.4" customHeight="1">
      <c r="B32" s="117"/>
      <c r="C32" s="118"/>
      <c r="D32" s="134" t="s">
        <v>40</v>
      </c>
      <c r="E32" s="134" t="s">
        <v>41</v>
      </c>
      <c r="F32" s="135">
        <f>ROUND(SUM(BE84:BE96), 2)</f>
        <v>0</v>
      </c>
      <c r="G32" s="118"/>
      <c r="H32" s="118"/>
      <c r="I32" s="136">
        <v>0.21</v>
      </c>
      <c r="J32" s="135">
        <f>ROUND(ROUND((SUM(BE84:BE96)), 2)*I32, 2)</f>
        <v>0</v>
      </c>
      <c r="K32" s="120"/>
    </row>
    <row r="33" spans="2:11" s="116" customFormat="1" ht="14.4" customHeight="1">
      <c r="B33" s="117"/>
      <c r="C33" s="118"/>
      <c r="D33" s="118"/>
      <c r="E33" s="134" t="s">
        <v>42</v>
      </c>
      <c r="F33" s="135">
        <f>ROUND(SUM(BF84:BF96), 2)</f>
        <v>0</v>
      </c>
      <c r="G33" s="118"/>
      <c r="H33" s="118"/>
      <c r="I33" s="136">
        <v>0.15</v>
      </c>
      <c r="J33" s="135">
        <f>ROUND(ROUND((SUM(BF84:BF96)), 2)*I33, 2)</f>
        <v>0</v>
      </c>
      <c r="K33" s="120"/>
    </row>
    <row r="34" spans="2:11" s="116" customFormat="1" ht="14.4" hidden="1" customHeight="1">
      <c r="B34" s="117"/>
      <c r="C34" s="118"/>
      <c r="D34" s="118"/>
      <c r="E34" s="134" t="s">
        <v>43</v>
      </c>
      <c r="F34" s="135">
        <f>ROUND(SUM(BG84:BG96), 2)</f>
        <v>0</v>
      </c>
      <c r="G34" s="118"/>
      <c r="H34" s="118"/>
      <c r="I34" s="136">
        <v>0.21</v>
      </c>
      <c r="J34" s="135">
        <v>0</v>
      </c>
      <c r="K34" s="120"/>
    </row>
    <row r="35" spans="2:11" s="116" customFormat="1" ht="14.4" hidden="1" customHeight="1">
      <c r="B35" s="117"/>
      <c r="C35" s="118"/>
      <c r="D35" s="118"/>
      <c r="E35" s="134" t="s">
        <v>44</v>
      </c>
      <c r="F35" s="135">
        <f>ROUND(SUM(BH84:BH96), 2)</f>
        <v>0</v>
      </c>
      <c r="G35" s="118"/>
      <c r="H35" s="118"/>
      <c r="I35" s="136">
        <v>0.15</v>
      </c>
      <c r="J35" s="135">
        <v>0</v>
      </c>
      <c r="K35" s="120"/>
    </row>
    <row r="36" spans="2:11" s="116" customFormat="1" ht="14.4" hidden="1" customHeight="1">
      <c r="B36" s="117"/>
      <c r="C36" s="118"/>
      <c r="D36" s="118"/>
      <c r="E36" s="134" t="s">
        <v>45</v>
      </c>
      <c r="F36" s="135">
        <f>ROUND(SUM(BI84:BI96), 2)</f>
        <v>0</v>
      </c>
      <c r="G36" s="118"/>
      <c r="H36" s="118"/>
      <c r="I36" s="136">
        <v>0</v>
      </c>
      <c r="J36" s="135">
        <v>0</v>
      </c>
      <c r="K36" s="120"/>
    </row>
    <row r="37" spans="2:11" s="116" customFormat="1" ht="6.9" customHeight="1">
      <c r="B37" s="117"/>
      <c r="C37" s="118"/>
      <c r="D37" s="118"/>
      <c r="E37" s="118"/>
      <c r="F37" s="118"/>
      <c r="G37" s="118"/>
      <c r="H37" s="118"/>
      <c r="I37" s="118"/>
      <c r="J37" s="118"/>
      <c r="K37" s="120"/>
    </row>
    <row r="38" spans="2:11" s="116" customFormat="1" ht="25.35" customHeight="1">
      <c r="B38" s="117"/>
      <c r="C38" s="137"/>
      <c r="D38" s="138" t="s">
        <v>46</v>
      </c>
      <c r="E38" s="139"/>
      <c r="F38" s="139"/>
      <c r="G38" s="140" t="s">
        <v>47</v>
      </c>
      <c r="H38" s="141" t="s">
        <v>48</v>
      </c>
      <c r="I38" s="139"/>
      <c r="J38" s="142">
        <f>SUM(J29:J36)</f>
        <v>0</v>
      </c>
      <c r="K38" s="143"/>
    </row>
    <row r="39" spans="2:11" s="116" customFormat="1" ht="14.4" customHeight="1">
      <c r="B39" s="144"/>
      <c r="C39" s="145"/>
      <c r="D39" s="145"/>
      <c r="E39" s="145"/>
      <c r="F39" s="145"/>
      <c r="G39" s="145"/>
      <c r="H39" s="145"/>
      <c r="I39" s="145"/>
      <c r="J39" s="145"/>
      <c r="K39" s="146"/>
    </row>
    <row r="43" spans="2:11" s="116" customFormat="1" ht="6.9" customHeight="1">
      <c r="B43" s="147"/>
      <c r="C43" s="148"/>
      <c r="D43" s="148"/>
      <c r="E43" s="148"/>
      <c r="F43" s="148"/>
      <c r="G43" s="148"/>
      <c r="H43" s="148"/>
      <c r="I43" s="148"/>
      <c r="J43" s="148"/>
      <c r="K43" s="149"/>
    </row>
    <row r="44" spans="2:11" s="116" customFormat="1" ht="36.9" customHeight="1">
      <c r="B44" s="117"/>
      <c r="C44" s="110" t="s">
        <v>118</v>
      </c>
      <c r="D44" s="118"/>
      <c r="E44" s="118"/>
      <c r="F44" s="118"/>
      <c r="G44" s="118"/>
      <c r="H44" s="118"/>
      <c r="I44" s="118"/>
      <c r="J44" s="118"/>
      <c r="K44" s="120"/>
    </row>
    <row r="45" spans="2:11" s="116" customFormat="1" ht="6.9" customHeight="1">
      <c r="B45" s="117"/>
      <c r="C45" s="118"/>
      <c r="D45" s="118"/>
      <c r="E45" s="118"/>
      <c r="F45" s="118"/>
      <c r="G45" s="118"/>
      <c r="H45" s="118"/>
      <c r="I45" s="118"/>
      <c r="J45" s="118"/>
      <c r="K45" s="120"/>
    </row>
    <row r="46" spans="2:11" s="116" customFormat="1" ht="14.4" customHeight="1">
      <c r="B46" s="117"/>
      <c r="C46" s="113" t="s">
        <v>18</v>
      </c>
      <c r="D46" s="118"/>
      <c r="E46" s="118"/>
      <c r="F46" s="118"/>
      <c r="G46" s="118"/>
      <c r="H46" s="118"/>
      <c r="I46" s="118"/>
      <c r="J46" s="118"/>
      <c r="K46" s="120"/>
    </row>
    <row r="47" spans="2:11" s="116" customFormat="1" ht="16.5" customHeight="1">
      <c r="B47" s="117"/>
      <c r="C47" s="118"/>
      <c r="D47" s="118"/>
      <c r="E47" s="114" t="str">
        <f>E7</f>
        <v>Modernizace stravovacího zařízení Střední školy chovu koní a jezdectví</v>
      </c>
      <c r="F47" s="115"/>
      <c r="G47" s="115"/>
      <c r="H47" s="115"/>
      <c r="I47" s="118"/>
      <c r="J47" s="118"/>
      <c r="K47" s="120"/>
    </row>
    <row r="48" spans="2:11" ht="13.2">
      <c r="B48" s="108"/>
      <c r="C48" s="113" t="s">
        <v>116</v>
      </c>
      <c r="D48" s="109"/>
      <c r="E48" s="109"/>
      <c r="F48" s="109"/>
      <c r="G48" s="109"/>
      <c r="H48" s="109"/>
      <c r="I48" s="109"/>
      <c r="J48" s="109"/>
      <c r="K48" s="111"/>
    </row>
    <row r="49" spans="2:47" s="116" customFormat="1" ht="16.5" customHeight="1">
      <c r="B49" s="117"/>
      <c r="C49" s="118"/>
      <c r="D49" s="118"/>
      <c r="E49" s="114" t="s">
        <v>1858</v>
      </c>
      <c r="F49" s="119"/>
      <c r="G49" s="119"/>
      <c r="H49" s="119"/>
      <c r="I49" s="118"/>
      <c r="J49" s="118"/>
      <c r="K49" s="120"/>
    </row>
    <row r="50" spans="2:47" s="116" customFormat="1" ht="14.4" customHeight="1">
      <c r="B50" s="117"/>
      <c r="C50" s="113" t="s">
        <v>1859</v>
      </c>
      <c r="D50" s="118"/>
      <c r="E50" s="118"/>
      <c r="F50" s="118"/>
      <c r="G50" s="118"/>
      <c r="H50" s="118"/>
      <c r="I50" s="118"/>
      <c r="J50" s="118"/>
      <c r="K50" s="120"/>
    </row>
    <row r="51" spans="2:47" s="116" customFormat="1" ht="17.25" customHeight="1">
      <c r="B51" s="117"/>
      <c r="C51" s="118"/>
      <c r="D51" s="118"/>
      <c r="E51" s="121" t="str">
        <f>E11</f>
        <v>04 - Úprava bleskosvodu</v>
      </c>
      <c r="F51" s="119"/>
      <c r="G51" s="119"/>
      <c r="H51" s="119"/>
      <c r="I51" s="118"/>
      <c r="J51" s="118"/>
      <c r="K51" s="120"/>
    </row>
    <row r="52" spans="2:47" s="116" customFormat="1" ht="6.9" customHeight="1">
      <c r="B52" s="117"/>
      <c r="C52" s="118"/>
      <c r="D52" s="118"/>
      <c r="E52" s="118"/>
      <c r="F52" s="118"/>
      <c r="G52" s="118"/>
      <c r="H52" s="118"/>
      <c r="I52" s="118"/>
      <c r="J52" s="118"/>
      <c r="K52" s="120"/>
    </row>
    <row r="53" spans="2:47" s="116" customFormat="1" ht="18" customHeight="1">
      <c r="B53" s="117"/>
      <c r="C53" s="113" t="s">
        <v>22</v>
      </c>
      <c r="D53" s="118"/>
      <c r="E53" s="118"/>
      <c r="F53" s="122" t="str">
        <f>F14</f>
        <v xml:space="preserve"> </v>
      </c>
      <c r="G53" s="118"/>
      <c r="H53" s="118"/>
      <c r="I53" s="113" t="s">
        <v>24</v>
      </c>
      <c r="J53" s="123" t="str">
        <f>IF(J14="","",J14)</f>
        <v>14. 10. 2018</v>
      </c>
      <c r="K53" s="120"/>
    </row>
    <row r="54" spans="2:47" s="116" customFormat="1" ht="6.9" customHeight="1">
      <c r="B54" s="117"/>
      <c r="C54" s="118"/>
      <c r="D54" s="118"/>
      <c r="E54" s="118"/>
      <c r="F54" s="118"/>
      <c r="G54" s="118"/>
      <c r="H54" s="118"/>
      <c r="I54" s="118"/>
      <c r="J54" s="118"/>
      <c r="K54" s="120"/>
    </row>
    <row r="55" spans="2:47" s="116" customFormat="1" ht="13.2">
      <c r="B55" s="117"/>
      <c r="C55" s="113" t="s">
        <v>26</v>
      </c>
      <c r="D55" s="118"/>
      <c r="E55" s="118"/>
      <c r="F55" s="122" t="str">
        <f>E17</f>
        <v xml:space="preserve"> </v>
      </c>
      <c r="G55" s="118"/>
      <c r="H55" s="118"/>
      <c r="I55" s="113" t="s">
        <v>32</v>
      </c>
      <c r="J55" s="126" t="str">
        <f>E23</f>
        <v xml:space="preserve"> </v>
      </c>
      <c r="K55" s="120"/>
    </row>
    <row r="56" spans="2:47" s="116" customFormat="1" ht="14.4" customHeight="1">
      <c r="B56" s="117"/>
      <c r="C56" s="113" t="s">
        <v>30</v>
      </c>
      <c r="D56" s="118"/>
      <c r="E56" s="118"/>
      <c r="F56" s="122" t="str">
        <f>IF(E20="","",E20)</f>
        <v/>
      </c>
      <c r="G56" s="118"/>
      <c r="H56" s="118"/>
      <c r="I56" s="118"/>
      <c r="J56" s="150"/>
      <c r="K56" s="120"/>
    </row>
    <row r="57" spans="2:47" s="116" customFormat="1" ht="10.35" customHeight="1">
      <c r="B57" s="117"/>
      <c r="C57" s="118"/>
      <c r="D57" s="118"/>
      <c r="E57" s="118"/>
      <c r="F57" s="118"/>
      <c r="G57" s="118"/>
      <c r="H57" s="118"/>
      <c r="I57" s="118"/>
      <c r="J57" s="118"/>
      <c r="K57" s="120"/>
    </row>
    <row r="58" spans="2:47" s="116" customFormat="1" ht="29.25" customHeight="1">
      <c r="B58" s="117"/>
      <c r="C58" s="151" t="s">
        <v>119</v>
      </c>
      <c r="D58" s="137"/>
      <c r="E58" s="137"/>
      <c r="F58" s="137"/>
      <c r="G58" s="137"/>
      <c r="H58" s="137"/>
      <c r="I58" s="137"/>
      <c r="J58" s="152" t="s">
        <v>120</v>
      </c>
      <c r="K58" s="153"/>
    </row>
    <row r="59" spans="2:47" s="116" customFormat="1" ht="10.35" customHeight="1">
      <c r="B59" s="117"/>
      <c r="C59" s="118"/>
      <c r="D59" s="118"/>
      <c r="E59" s="118"/>
      <c r="F59" s="118"/>
      <c r="G59" s="118"/>
      <c r="H59" s="118"/>
      <c r="I59" s="118"/>
      <c r="J59" s="118"/>
      <c r="K59" s="120"/>
    </row>
    <row r="60" spans="2:47" s="116" customFormat="1" ht="29.25" customHeight="1">
      <c r="B60" s="117"/>
      <c r="C60" s="154" t="s">
        <v>121</v>
      </c>
      <c r="D60" s="118"/>
      <c r="E60" s="118"/>
      <c r="F60" s="118"/>
      <c r="G60" s="118"/>
      <c r="H60" s="118"/>
      <c r="I60" s="118"/>
      <c r="J60" s="132">
        <f>J84</f>
        <v>0</v>
      </c>
      <c r="K60" s="120"/>
      <c r="AU60" s="104" t="s">
        <v>122</v>
      </c>
    </row>
    <row r="61" spans="2:47" s="161" customFormat="1" ht="24.9" customHeight="1">
      <c r="B61" s="155"/>
      <c r="C61" s="156"/>
      <c r="D61" s="157" t="s">
        <v>1864</v>
      </c>
      <c r="E61" s="158"/>
      <c r="F61" s="158"/>
      <c r="G61" s="158"/>
      <c r="H61" s="158"/>
      <c r="I61" s="158"/>
      <c r="J61" s="159">
        <f>J91</f>
        <v>0</v>
      </c>
      <c r="K61" s="160"/>
    </row>
    <row r="62" spans="2:47" s="168" customFormat="1" ht="19.95" customHeight="1">
      <c r="B62" s="162"/>
      <c r="C62" s="163"/>
      <c r="D62" s="164" t="s">
        <v>1865</v>
      </c>
      <c r="E62" s="165"/>
      <c r="F62" s="165"/>
      <c r="G62" s="165"/>
      <c r="H62" s="165"/>
      <c r="I62" s="165"/>
      <c r="J62" s="166">
        <f>J92</f>
        <v>0</v>
      </c>
      <c r="K62" s="167"/>
    </row>
    <row r="63" spans="2:47" s="116" customFormat="1" ht="21.75" customHeight="1">
      <c r="B63" s="117"/>
      <c r="C63" s="118"/>
      <c r="D63" s="118"/>
      <c r="E63" s="118"/>
      <c r="F63" s="118"/>
      <c r="G63" s="118"/>
      <c r="H63" s="118"/>
      <c r="I63" s="118"/>
      <c r="J63" s="118"/>
      <c r="K63" s="120"/>
    </row>
    <row r="64" spans="2:47" s="116" customFormat="1" ht="6.9" customHeight="1">
      <c r="B64" s="144"/>
      <c r="C64" s="145"/>
      <c r="D64" s="145"/>
      <c r="E64" s="145"/>
      <c r="F64" s="145"/>
      <c r="G64" s="145"/>
      <c r="H64" s="145"/>
      <c r="I64" s="145"/>
      <c r="J64" s="145"/>
      <c r="K64" s="146"/>
    </row>
    <row r="68" spans="2:12" s="116" customFormat="1" ht="6.9" customHeight="1">
      <c r="B68" s="147"/>
      <c r="C68" s="148"/>
      <c r="D68" s="148"/>
      <c r="E68" s="148"/>
      <c r="F68" s="148"/>
      <c r="G68" s="148"/>
      <c r="H68" s="148"/>
      <c r="I68" s="148"/>
      <c r="J68" s="148"/>
      <c r="K68" s="148"/>
      <c r="L68" s="117"/>
    </row>
    <row r="69" spans="2:12" s="116" customFormat="1" ht="36.9" customHeight="1">
      <c r="B69" s="117"/>
      <c r="C69" s="169" t="s">
        <v>147</v>
      </c>
      <c r="L69" s="117"/>
    </row>
    <row r="70" spans="2:12" s="116" customFormat="1" ht="6.9" customHeight="1">
      <c r="B70" s="117"/>
      <c r="L70" s="117"/>
    </row>
    <row r="71" spans="2:12" s="116" customFormat="1" ht="14.4" customHeight="1">
      <c r="B71" s="117"/>
      <c r="C71" s="170" t="s">
        <v>18</v>
      </c>
      <c r="L71" s="117"/>
    </row>
    <row r="72" spans="2:12" s="116" customFormat="1" ht="16.5" customHeight="1">
      <c r="B72" s="117"/>
      <c r="E72" s="171" t="str">
        <f>E7</f>
        <v>Modernizace stravovacího zařízení Střední školy chovu koní a jezdectví</v>
      </c>
      <c r="F72" s="172"/>
      <c r="G72" s="172"/>
      <c r="H72" s="172"/>
      <c r="L72" s="117"/>
    </row>
    <row r="73" spans="2:12" ht="13.2">
      <c r="B73" s="108"/>
      <c r="C73" s="170" t="s">
        <v>116</v>
      </c>
      <c r="L73" s="108"/>
    </row>
    <row r="74" spans="2:12" s="116" customFormat="1" ht="16.5" customHeight="1">
      <c r="B74" s="117"/>
      <c r="E74" s="171" t="s">
        <v>1858</v>
      </c>
      <c r="F74" s="173"/>
      <c r="G74" s="173"/>
      <c r="H74" s="173"/>
      <c r="L74" s="117"/>
    </row>
    <row r="75" spans="2:12" s="116" customFormat="1" ht="14.4" customHeight="1">
      <c r="B75" s="117"/>
      <c r="C75" s="170" t="s">
        <v>1859</v>
      </c>
      <c r="L75" s="117"/>
    </row>
    <row r="76" spans="2:12" s="116" customFormat="1" ht="17.25" customHeight="1">
      <c r="B76" s="117"/>
      <c r="E76" s="174" t="str">
        <f>E11</f>
        <v>04 - Úprava bleskosvodu</v>
      </c>
      <c r="F76" s="173"/>
      <c r="G76" s="173"/>
      <c r="H76" s="173"/>
      <c r="L76" s="117"/>
    </row>
    <row r="77" spans="2:12" s="116" customFormat="1" ht="6.9" customHeight="1">
      <c r="B77" s="117"/>
      <c r="L77" s="117"/>
    </row>
    <row r="78" spans="2:12" s="116" customFormat="1" ht="18" customHeight="1">
      <c r="B78" s="117"/>
      <c r="C78" s="170" t="s">
        <v>22</v>
      </c>
      <c r="F78" s="175" t="str">
        <f>F14</f>
        <v xml:space="preserve"> </v>
      </c>
      <c r="I78" s="170" t="s">
        <v>24</v>
      </c>
      <c r="J78" s="176" t="str">
        <f>IF(J14="","",J14)</f>
        <v>14. 10. 2018</v>
      </c>
      <c r="L78" s="117"/>
    </row>
    <row r="79" spans="2:12" s="116" customFormat="1" ht="6.9" customHeight="1">
      <c r="B79" s="117"/>
      <c r="L79" s="117"/>
    </row>
    <row r="80" spans="2:12" s="116" customFormat="1" ht="13.2">
      <c r="B80" s="117"/>
      <c r="C80" s="170" t="s">
        <v>26</v>
      </c>
      <c r="F80" s="175" t="str">
        <f>E17</f>
        <v xml:space="preserve"> </v>
      </c>
      <c r="I80" s="170" t="s">
        <v>32</v>
      </c>
      <c r="J80" s="175" t="str">
        <f>E23</f>
        <v xml:space="preserve"> </v>
      </c>
      <c r="L80" s="117"/>
    </row>
    <row r="81" spans="2:65" s="116" customFormat="1" ht="14.4" customHeight="1">
      <c r="B81" s="117"/>
      <c r="C81" s="170" t="s">
        <v>30</v>
      </c>
      <c r="F81" s="175" t="str">
        <f>IF(E20="","",E20)</f>
        <v/>
      </c>
      <c r="L81" s="117"/>
    </row>
    <row r="82" spans="2:65" s="116" customFormat="1" ht="10.35" customHeight="1">
      <c r="B82" s="117"/>
      <c r="L82" s="117"/>
    </row>
    <row r="83" spans="2:65" s="184" customFormat="1" ht="29.25" customHeight="1">
      <c r="B83" s="177"/>
      <c r="C83" s="178" t="s">
        <v>148</v>
      </c>
      <c r="D83" s="179" t="s">
        <v>55</v>
      </c>
      <c r="E83" s="179" t="s">
        <v>51</v>
      </c>
      <c r="F83" s="179" t="s">
        <v>149</v>
      </c>
      <c r="G83" s="179" t="s">
        <v>150</v>
      </c>
      <c r="H83" s="179" t="s">
        <v>151</v>
      </c>
      <c r="I83" s="179" t="s">
        <v>152</v>
      </c>
      <c r="J83" s="179" t="s">
        <v>120</v>
      </c>
      <c r="K83" s="180" t="s">
        <v>153</v>
      </c>
      <c r="L83" s="177"/>
      <c r="M83" s="181" t="s">
        <v>154</v>
      </c>
      <c r="N83" s="182" t="s">
        <v>40</v>
      </c>
      <c r="O83" s="182" t="s">
        <v>155</v>
      </c>
      <c r="P83" s="182" t="s">
        <v>156</v>
      </c>
      <c r="Q83" s="182" t="s">
        <v>157</v>
      </c>
      <c r="R83" s="182" t="s">
        <v>158</v>
      </c>
      <c r="S83" s="182" t="s">
        <v>159</v>
      </c>
      <c r="T83" s="183" t="s">
        <v>160</v>
      </c>
    </row>
    <row r="84" spans="2:65" s="116" customFormat="1" ht="29.25" customHeight="1">
      <c r="B84" s="117"/>
      <c r="C84" s="185" t="s">
        <v>121</v>
      </c>
      <c r="J84" s="186">
        <f>BK84</f>
        <v>0</v>
      </c>
      <c r="L84" s="117"/>
      <c r="M84" s="187"/>
      <c r="N84" s="129"/>
      <c r="O84" s="129"/>
      <c r="P84" s="188">
        <f>P85+SUM(P86:P91)</f>
        <v>0</v>
      </c>
      <c r="Q84" s="129"/>
      <c r="R84" s="188">
        <f>R85+SUM(R86:R91)</f>
        <v>8.8349999999999998E-2</v>
      </c>
      <c r="S84" s="129"/>
      <c r="T84" s="189">
        <f>T85+SUM(T86:T91)</f>
        <v>0</v>
      </c>
      <c r="AT84" s="104" t="s">
        <v>69</v>
      </c>
      <c r="AU84" s="104" t="s">
        <v>122</v>
      </c>
      <c r="BK84" s="190">
        <f>BK85+SUM(BK86:BK91)</f>
        <v>0</v>
      </c>
    </row>
    <row r="85" spans="2:65" s="116" customFormat="1" ht="16.5" customHeight="1">
      <c r="B85" s="117"/>
      <c r="C85" s="191" t="s">
        <v>75</v>
      </c>
      <c r="D85" s="191" t="s">
        <v>251</v>
      </c>
      <c r="E85" s="192" t="s">
        <v>2152</v>
      </c>
      <c r="F85" s="203" t="s">
        <v>2153</v>
      </c>
      <c r="G85" s="194" t="s">
        <v>288</v>
      </c>
      <c r="H85" s="195">
        <v>10</v>
      </c>
      <c r="I85" s="8"/>
      <c r="J85" s="196">
        <f t="shared" ref="J85:J90" si="0">ROUND(I85*H85,2)</f>
        <v>0</v>
      </c>
      <c r="K85" s="193" t="s">
        <v>2444</v>
      </c>
      <c r="L85" s="197"/>
      <c r="M85" s="198" t="s">
        <v>5</v>
      </c>
      <c r="N85" s="199" t="s">
        <v>41</v>
      </c>
      <c r="O85" s="118"/>
      <c r="P85" s="200">
        <f t="shared" ref="P85:P90" si="1">O85*H85</f>
        <v>0</v>
      </c>
      <c r="Q85" s="200">
        <v>1.2E-4</v>
      </c>
      <c r="R85" s="200">
        <f t="shared" ref="R85:R90" si="2">Q85*H85</f>
        <v>1.2000000000000001E-3</v>
      </c>
      <c r="S85" s="200">
        <v>0</v>
      </c>
      <c r="T85" s="201">
        <f t="shared" ref="T85:T90" si="3">S85*H85</f>
        <v>0</v>
      </c>
      <c r="AR85" s="104" t="s">
        <v>206</v>
      </c>
      <c r="AT85" s="104" t="s">
        <v>251</v>
      </c>
      <c r="AU85" s="104" t="s">
        <v>70</v>
      </c>
      <c r="AY85" s="104" t="s">
        <v>163</v>
      </c>
      <c r="BE85" s="202">
        <f t="shared" ref="BE85:BE90" si="4">IF(N85="základní",J85,0)</f>
        <v>0</v>
      </c>
      <c r="BF85" s="202">
        <f t="shared" ref="BF85:BF90" si="5">IF(N85="snížená",J85,0)</f>
        <v>0</v>
      </c>
      <c r="BG85" s="202">
        <f t="shared" ref="BG85:BG90" si="6">IF(N85="zákl. přenesená",J85,0)</f>
        <v>0</v>
      </c>
      <c r="BH85" s="202">
        <f t="shared" ref="BH85:BH90" si="7">IF(N85="sníž. přenesená",J85,0)</f>
        <v>0</v>
      </c>
      <c r="BI85" s="202">
        <f t="shared" ref="BI85:BI90" si="8">IF(N85="nulová",J85,0)</f>
        <v>0</v>
      </c>
      <c r="BJ85" s="104" t="s">
        <v>75</v>
      </c>
      <c r="BK85" s="202">
        <f t="shared" ref="BK85:BK90" si="9">ROUND(I85*H85,2)</f>
        <v>0</v>
      </c>
      <c r="BL85" s="104" t="s">
        <v>85</v>
      </c>
      <c r="BM85" s="104" t="s">
        <v>2154</v>
      </c>
    </row>
    <row r="86" spans="2:65" s="116" customFormat="1" ht="37.799999999999997" customHeight="1">
      <c r="B86" s="117"/>
      <c r="C86" s="191" t="s">
        <v>79</v>
      </c>
      <c r="D86" s="191" t="s">
        <v>251</v>
      </c>
      <c r="E86" s="192" t="s">
        <v>2155</v>
      </c>
      <c r="F86" s="193" t="s">
        <v>2460</v>
      </c>
      <c r="G86" s="194" t="s">
        <v>2156</v>
      </c>
      <c r="H86" s="195">
        <v>1</v>
      </c>
      <c r="I86" s="8"/>
      <c r="J86" s="196">
        <f t="shared" si="0"/>
        <v>0</v>
      </c>
      <c r="K86" s="193" t="s">
        <v>2443</v>
      </c>
      <c r="L86" s="197"/>
      <c r="M86" s="198" t="s">
        <v>5</v>
      </c>
      <c r="N86" s="199" t="s">
        <v>41</v>
      </c>
      <c r="O86" s="118"/>
      <c r="P86" s="200">
        <f t="shared" si="1"/>
        <v>0</v>
      </c>
      <c r="Q86" s="200">
        <v>0</v>
      </c>
      <c r="R86" s="200">
        <f t="shared" si="2"/>
        <v>0</v>
      </c>
      <c r="S86" s="200">
        <v>0</v>
      </c>
      <c r="T86" s="201">
        <f t="shared" si="3"/>
        <v>0</v>
      </c>
      <c r="AR86" s="104" t="s">
        <v>206</v>
      </c>
      <c r="AT86" s="104" t="s">
        <v>251</v>
      </c>
      <c r="AU86" s="104" t="s">
        <v>70</v>
      </c>
      <c r="AY86" s="104" t="s">
        <v>163</v>
      </c>
      <c r="BE86" s="202">
        <f t="shared" si="4"/>
        <v>0</v>
      </c>
      <c r="BF86" s="202">
        <f t="shared" si="5"/>
        <v>0</v>
      </c>
      <c r="BG86" s="202">
        <f t="shared" si="6"/>
        <v>0</v>
      </c>
      <c r="BH86" s="202">
        <f t="shared" si="7"/>
        <v>0</v>
      </c>
      <c r="BI86" s="202">
        <f t="shared" si="8"/>
        <v>0</v>
      </c>
      <c r="BJ86" s="104" t="s">
        <v>75</v>
      </c>
      <c r="BK86" s="202">
        <f t="shared" si="9"/>
        <v>0</v>
      </c>
      <c r="BL86" s="104" t="s">
        <v>85</v>
      </c>
      <c r="BM86" s="104" t="s">
        <v>2157</v>
      </c>
    </row>
    <row r="87" spans="2:65" s="116" customFormat="1" ht="16.5" customHeight="1">
      <c r="B87" s="117"/>
      <c r="C87" s="191" t="s">
        <v>82</v>
      </c>
      <c r="D87" s="191" t="s">
        <v>251</v>
      </c>
      <c r="E87" s="192" t="s">
        <v>2158</v>
      </c>
      <c r="F87" s="203" t="s">
        <v>2159</v>
      </c>
      <c r="G87" s="194" t="s">
        <v>288</v>
      </c>
      <c r="H87" s="195">
        <v>3</v>
      </c>
      <c r="I87" s="8"/>
      <c r="J87" s="196">
        <f t="shared" si="0"/>
        <v>0</v>
      </c>
      <c r="K87" s="193" t="s">
        <v>2443</v>
      </c>
      <c r="L87" s="197"/>
      <c r="M87" s="198" t="s">
        <v>5</v>
      </c>
      <c r="N87" s="199" t="s">
        <v>41</v>
      </c>
      <c r="O87" s="118"/>
      <c r="P87" s="200">
        <f t="shared" si="1"/>
        <v>0</v>
      </c>
      <c r="Q87" s="200">
        <v>0</v>
      </c>
      <c r="R87" s="200">
        <f t="shared" si="2"/>
        <v>0</v>
      </c>
      <c r="S87" s="200">
        <v>0</v>
      </c>
      <c r="T87" s="201">
        <f t="shared" si="3"/>
        <v>0</v>
      </c>
      <c r="AR87" s="104" t="s">
        <v>206</v>
      </c>
      <c r="AT87" s="104" t="s">
        <v>251</v>
      </c>
      <c r="AU87" s="104" t="s">
        <v>70</v>
      </c>
      <c r="AY87" s="104" t="s">
        <v>163</v>
      </c>
      <c r="BE87" s="202">
        <f t="shared" si="4"/>
        <v>0</v>
      </c>
      <c r="BF87" s="202">
        <f t="shared" si="5"/>
        <v>0</v>
      </c>
      <c r="BG87" s="202">
        <f t="shared" si="6"/>
        <v>0</v>
      </c>
      <c r="BH87" s="202">
        <f t="shared" si="7"/>
        <v>0</v>
      </c>
      <c r="BI87" s="202">
        <f t="shared" si="8"/>
        <v>0</v>
      </c>
      <c r="BJ87" s="104" t="s">
        <v>75</v>
      </c>
      <c r="BK87" s="202">
        <f t="shared" si="9"/>
        <v>0</v>
      </c>
      <c r="BL87" s="104" t="s">
        <v>85</v>
      </c>
      <c r="BM87" s="104" t="s">
        <v>2160</v>
      </c>
    </row>
    <row r="88" spans="2:65" s="116" customFormat="1" ht="16.5" customHeight="1">
      <c r="B88" s="117"/>
      <c r="C88" s="191" t="s">
        <v>85</v>
      </c>
      <c r="D88" s="191" t="s">
        <v>251</v>
      </c>
      <c r="E88" s="192" t="s">
        <v>2161</v>
      </c>
      <c r="F88" s="203" t="s">
        <v>2162</v>
      </c>
      <c r="G88" s="194" t="s">
        <v>288</v>
      </c>
      <c r="H88" s="195">
        <v>200</v>
      </c>
      <c r="I88" s="8"/>
      <c r="J88" s="196">
        <f t="shared" si="0"/>
        <v>0</v>
      </c>
      <c r="K88" s="193" t="s">
        <v>2444</v>
      </c>
      <c r="L88" s="197"/>
      <c r="M88" s="198" t="s">
        <v>5</v>
      </c>
      <c r="N88" s="199" t="s">
        <v>41</v>
      </c>
      <c r="O88" s="118"/>
      <c r="P88" s="200">
        <f t="shared" si="1"/>
        <v>0</v>
      </c>
      <c r="Q88" s="200">
        <v>2.9999999999999997E-4</v>
      </c>
      <c r="R88" s="200">
        <f t="shared" si="2"/>
        <v>0.06</v>
      </c>
      <c r="S88" s="200">
        <v>0</v>
      </c>
      <c r="T88" s="201">
        <f t="shared" si="3"/>
        <v>0</v>
      </c>
      <c r="AR88" s="104" t="s">
        <v>206</v>
      </c>
      <c r="AT88" s="104" t="s">
        <v>251</v>
      </c>
      <c r="AU88" s="104" t="s">
        <v>70</v>
      </c>
      <c r="AY88" s="104" t="s">
        <v>163</v>
      </c>
      <c r="BE88" s="202">
        <f t="shared" si="4"/>
        <v>0</v>
      </c>
      <c r="BF88" s="202">
        <f t="shared" si="5"/>
        <v>0</v>
      </c>
      <c r="BG88" s="202">
        <f t="shared" si="6"/>
        <v>0</v>
      </c>
      <c r="BH88" s="202">
        <f t="shared" si="7"/>
        <v>0</v>
      </c>
      <c r="BI88" s="202">
        <f t="shared" si="8"/>
        <v>0</v>
      </c>
      <c r="BJ88" s="104" t="s">
        <v>75</v>
      </c>
      <c r="BK88" s="202">
        <f t="shared" si="9"/>
        <v>0</v>
      </c>
      <c r="BL88" s="104" t="s">
        <v>85</v>
      </c>
      <c r="BM88" s="104" t="s">
        <v>2163</v>
      </c>
    </row>
    <row r="89" spans="2:65" s="116" customFormat="1" ht="16.5" customHeight="1">
      <c r="B89" s="117"/>
      <c r="C89" s="191" t="s">
        <v>88</v>
      </c>
      <c r="D89" s="191" t="s">
        <v>251</v>
      </c>
      <c r="E89" s="192" t="s">
        <v>2164</v>
      </c>
      <c r="F89" s="203" t="s">
        <v>2165</v>
      </c>
      <c r="G89" s="194" t="s">
        <v>288</v>
      </c>
      <c r="H89" s="195">
        <v>3</v>
      </c>
      <c r="I89" s="8"/>
      <c r="J89" s="196">
        <f t="shared" si="0"/>
        <v>0</v>
      </c>
      <c r="K89" s="193" t="s">
        <v>2444</v>
      </c>
      <c r="L89" s="197"/>
      <c r="M89" s="198" t="s">
        <v>5</v>
      </c>
      <c r="N89" s="199" t="s">
        <v>41</v>
      </c>
      <c r="O89" s="118"/>
      <c r="P89" s="200">
        <f t="shared" si="1"/>
        <v>0</v>
      </c>
      <c r="Q89" s="200">
        <v>4.5500000000000002E-3</v>
      </c>
      <c r="R89" s="200">
        <f t="shared" si="2"/>
        <v>1.3650000000000001E-2</v>
      </c>
      <c r="S89" s="200">
        <v>0</v>
      </c>
      <c r="T89" s="201">
        <f t="shared" si="3"/>
        <v>0</v>
      </c>
      <c r="AR89" s="104" t="s">
        <v>206</v>
      </c>
      <c r="AT89" s="104" t="s">
        <v>251</v>
      </c>
      <c r="AU89" s="104" t="s">
        <v>70</v>
      </c>
      <c r="AY89" s="104" t="s">
        <v>163</v>
      </c>
      <c r="BE89" s="202">
        <f t="shared" si="4"/>
        <v>0</v>
      </c>
      <c r="BF89" s="202">
        <f t="shared" si="5"/>
        <v>0</v>
      </c>
      <c r="BG89" s="202">
        <f t="shared" si="6"/>
        <v>0</v>
      </c>
      <c r="BH89" s="202">
        <f t="shared" si="7"/>
        <v>0</v>
      </c>
      <c r="BI89" s="202">
        <f t="shared" si="8"/>
        <v>0</v>
      </c>
      <c r="BJ89" s="104" t="s">
        <v>75</v>
      </c>
      <c r="BK89" s="202">
        <f t="shared" si="9"/>
        <v>0</v>
      </c>
      <c r="BL89" s="104" t="s">
        <v>85</v>
      </c>
      <c r="BM89" s="104" t="s">
        <v>2166</v>
      </c>
    </row>
    <row r="90" spans="2:65" s="116" customFormat="1" ht="16.5" customHeight="1">
      <c r="B90" s="117"/>
      <c r="C90" s="191" t="s">
        <v>107</v>
      </c>
      <c r="D90" s="191" t="s">
        <v>251</v>
      </c>
      <c r="E90" s="192" t="s">
        <v>2167</v>
      </c>
      <c r="F90" s="203" t="s">
        <v>2168</v>
      </c>
      <c r="G90" s="194" t="s">
        <v>2169</v>
      </c>
      <c r="H90" s="195">
        <v>13.5</v>
      </c>
      <c r="I90" s="8"/>
      <c r="J90" s="196">
        <f t="shared" si="0"/>
        <v>0</v>
      </c>
      <c r="K90" s="193" t="s">
        <v>2444</v>
      </c>
      <c r="L90" s="197"/>
      <c r="M90" s="198" t="s">
        <v>5</v>
      </c>
      <c r="N90" s="199" t="s">
        <v>41</v>
      </c>
      <c r="O90" s="118"/>
      <c r="P90" s="200">
        <f t="shared" si="1"/>
        <v>0</v>
      </c>
      <c r="Q90" s="200">
        <v>1E-3</v>
      </c>
      <c r="R90" s="200">
        <f t="shared" si="2"/>
        <v>1.35E-2</v>
      </c>
      <c r="S90" s="200">
        <v>0</v>
      </c>
      <c r="T90" s="201">
        <f t="shared" si="3"/>
        <v>0</v>
      </c>
      <c r="AR90" s="104" t="s">
        <v>206</v>
      </c>
      <c r="AT90" s="104" t="s">
        <v>251</v>
      </c>
      <c r="AU90" s="104" t="s">
        <v>70</v>
      </c>
      <c r="AY90" s="104" t="s">
        <v>163</v>
      </c>
      <c r="BE90" s="202">
        <f t="shared" si="4"/>
        <v>0</v>
      </c>
      <c r="BF90" s="202">
        <f t="shared" si="5"/>
        <v>0</v>
      </c>
      <c r="BG90" s="202">
        <f t="shared" si="6"/>
        <v>0</v>
      </c>
      <c r="BH90" s="202">
        <f t="shared" si="7"/>
        <v>0</v>
      </c>
      <c r="BI90" s="202">
        <f t="shared" si="8"/>
        <v>0</v>
      </c>
      <c r="BJ90" s="104" t="s">
        <v>75</v>
      </c>
      <c r="BK90" s="202">
        <f t="shared" si="9"/>
        <v>0</v>
      </c>
      <c r="BL90" s="104" t="s">
        <v>85</v>
      </c>
      <c r="BM90" s="104" t="s">
        <v>2170</v>
      </c>
    </row>
    <row r="91" spans="2:65" s="205" customFormat="1" ht="37.35" customHeight="1">
      <c r="B91" s="204"/>
      <c r="D91" s="206" t="s">
        <v>69</v>
      </c>
      <c r="E91" s="207" t="s">
        <v>922</v>
      </c>
      <c r="F91" s="207" t="s">
        <v>1963</v>
      </c>
      <c r="J91" s="208">
        <f>BK91</f>
        <v>0</v>
      </c>
      <c r="L91" s="204"/>
      <c r="M91" s="209"/>
      <c r="N91" s="210"/>
      <c r="O91" s="210"/>
      <c r="P91" s="211">
        <f>P92</f>
        <v>0</v>
      </c>
      <c r="Q91" s="210"/>
      <c r="R91" s="211">
        <f>R92</f>
        <v>0</v>
      </c>
      <c r="S91" s="210"/>
      <c r="T91" s="212">
        <f>T92</f>
        <v>0</v>
      </c>
      <c r="AR91" s="206" t="s">
        <v>79</v>
      </c>
      <c r="AT91" s="213" t="s">
        <v>69</v>
      </c>
      <c r="AU91" s="213" t="s">
        <v>70</v>
      </c>
      <c r="AY91" s="206" t="s">
        <v>163</v>
      </c>
      <c r="BK91" s="214">
        <f>BK92</f>
        <v>0</v>
      </c>
    </row>
    <row r="92" spans="2:65" s="205" customFormat="1" ht="19.95" customHeight="1">
      <c r="B92" s="204"/>
      <c r="D92" s="206" t="s">
        <v>69</v>
      </c>
      <c r="E92" s="215" t="s">
        <v>1964</v>
      </c>
      <c r="F92" s="215" t="s">
        <v>1965</v>
      </c>
      <c r="J92" s="216">
        <f>BK92</f>
        <v>0</v>
      </c>
      <c r="L92" s="204"/>
      <c r="M92" s="209"/>
      <c r="N92" s="210"/>
      <c r="O92" s="210"/>
      <c r="P92" s="211">
        <f>SUM(P93:P96)</f>
        <v>0</v>
      </c>
      <c r="Q92" s="210"/>
      <c r="R92" s="211">
        <f>SUM(R93:R96)</f>
        <v>0</v>
      </c>
      <c r="S92" s="210"/>
      <c r="T92" s="212">
        <f>SUM(T93:T96)</f>
        <v>0</v>
      </c>
      <c r="AR92" s="206" t="s">
        <v>79</v>
      </c>
      <c r="AT92" s="213" t="s">
        <v>69</v>
      </c>
      <c r="AU92" s="213" t="s">
        <v>75</v>
      </c>
      <c r="AY92" s="206" t="s">
        <v>163</v>
      </c>
      <c r="BK92" s="214">
        <f>SUM(BK93:BK96)</f>
        <v>0</v>
      </c>
    </row>
    <row r="93" spans="2:65" s="116" customFormat="1" ht="39.6" customHeight="1">
      <c r="B93" s="117"/>
      <c r="C93" s="217" t="s">
        <v>202</v>
      </c>
      <c r="D93" s="217" t="s">
        <v>165</v>
      </c>
      <c r="E93" s="218" t="s">
        <v>2171</v>
      </c>
      <c r="F93" s="219" t="s">
        <v>2461</v>
      </c>
      <c r="G93" s="220" t="s">
        <v>372</v>
      </c>
      <c r="H93" s="221">
        <v>100</v>
      </c>
      <c r="I93" s="7"/>
      <c r="J93" s="222">
        <f>ROUND(I93*H93,2)</f>
        <v>0</v>
      </c>
      <c r="K93" s="219" t="s">
        <v>2444</v>
      </c>
      <c r="L93" s="117"/>
      <c r="M93" s="223" t="s">
        <v>5</v>
      </c>
      <c r="N93" s="224" t="s">
        <v>41</v>
      </c>
      <c r="O93" s="118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104" t="s">
        <v>244</v>
      </c>
      <c r="AT93" s="104" t="s">
        <v>165</v>
      </c>
      <c r="AU93" s="104" t="s">
        <v>79</v>
      </c>
      <c r="AY93" s="104" t="s">
        <v>163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104" t="s">
        <v>75</v>
      </c>
      <c r="BK93" s="202">
        <f>ROUND(I93*H93,2)</f>
        <v>0</v>
      </c>
      <c r="BL93" s="104" t="s">
        <v>244</v>
      </c>
      <c r="BM93" s="104" t="s">
        <v>2172</v>
      </c>
    </row>
    <row r="94" spans="2:65" s="116" customFormat="1" ht="37.200000000000003" customHeight="1">
      <c r="B94" s="117"/>
      <c r="C94" s="217" t="s">
        <v>206</v>
      </c>
      <c r="D94" s="217" t="s">
        <v>165</v>
      </c>
      <c r="E94" s="218" t="s">
        <v>2173</v>
      </c>
      <c r="F94" s="219" t="s">
        <v>2462</v>
      </c>
      <c r="G94" s="220" t="s">
        <v>288</v>
      </c>
      <c r="H94" s="221">
        <v>10</v>
      </c>
      <c r="I94" s="7"/>
      <c r="J94" s="222">
        <f>ROUND(I94*H94,2)</f>
        <v>0</v>
      </c>
      <c r="K94" s="219" t="s">
        <v>2444</v>
      </c>
      <c r="L94" s="117"/>
      <c r="M94" s="223" t="s">
        <v>5</v>
      </c>
      <c r="N94" s="224" t="s">
        <v>41</v>
      </c>
      <c r="O94" s="118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104" t="s">
        <v>244</v>
      </c>
      <c r="AT94" s="104" t="s">
        <v>165</v>
      </c>
      <c r="AU94" s="104" t="s">
        <v>79</v>
      </c>
      <c r="AY94" s="104" t="s">
        <v>163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104" t="s">
        <v>75</v>
      </c>
      <c r="BK94" s="202">
        <f>ROUND(I94*H94,2)</f>
        <v>0</v>
      </c>
      <c r="BL94" s="104" t="s">
        <v>244</v>
      </c>
      <c r="BM94" s="104" t="s">
        <v>2174</v>
      </c>
    </row>
    <row r="95" spans="2:65" s="116" customFormat="1" ht="16.5" customHeight="1">
      <c r="B95" s="117"/>
      <c r="C95" s="217" t="s">
        <v>211</v>
      </c>
      <c r="D95" s="217" t="s">
        <v>165</v>
      </c>
      <c r="E95" s="218" t="s">
        <v>2175</v>
      </c>
      <c r="F95" s="219" t="s">
        <v>2176</v>
      </c>
      <c r="G95" s="220" t="s">
        <v>288</v>
      </c>
      <c r="H95" s="221">
        <v>3</v>
      </c>
      <c r="I95" s="7"/>
      <c r="J95" s="222">
        <f>ROUND(I95*H95,2)</f>
        <v>0</v>
      </c>
      <c r="K95" s="219" t="s">
        <v>2444</v>
      </c>
      <c r="L95" s="117"/>
      <c r="M95" s="223" t="s">
        <v>5</v>
      </c>
      <c r="N95" s="224" t="s">
        <v>41</v>
      </c>
      <c r="O95" s="118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104" t="s">
        <v>244</v>
      </c>
      <c r="AT95" s="104" t="s">
        <v>165</v>
      </c>
      <c r="AU95" s="104" t="s">
        <v>79</v>
      </c>
      <c r="AY95" s="104" t="s">
        <v>163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104" t="s">
        <v>75</v>
      </c>
      <c r="BK95" s="202">
        <f>ROUND(I95*H95,2)</f>
        <v>0</v>
      </c>
      <c r="BL95" s="104" t="s">
        <v>244</v>
      </c>
      <c r="BM95" s="104" t="s">
        <v>2177</v>
      </c>
    </row>
    <row r="96" spans="2:65" s="116" customFormat="1" ht="52.8" customHeight="1">
      <c r="B96" s="117"/>
      <c r="C96" s="217" t="s">
        <v>215</v>
      </c>
      <c r="D96" s="217" t="s">
        <v>165</v>
      </c>
      <c r="E96" s="218" t="s">
        <v>2178</v>
      </c>
      <c r="F96" s="219" t="s">
        <v>2463</v>
      </c>
      <c r="G96" s="220" t="s">
        <v>2156</v>
      </c>
      <c r="H96" s="221">
        <v>1</v>
      </c>
      <c r="I96" s="7"/>
      <c r="J96" s="222">
        <f>ROUND(I96*H96,2)</f>
        <v>0</v>
      </c>
      <c r="K96" s="219" t="s">
        <v>2443</v>
      </c>
      <c r="L96" s="117"/>
      <c r="M96" s="223" t="s">
        <v>5</v>
      </c>
      <c r="N96" s="225" t="s">
        <v>41</v>
      </c>
      <c r="O96" s="22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104" t="s">
        <v>244</v>
      </c>
      <c r="AT96" s="104" t="s">
        <v>165</v>
      </c>
      <c r="AU96" s="104" t="s">
        <v>79</v>
      </c>
      <c r="AY96" s="104" t="s">
        <v>163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04" t="s">
        <v>75</v>
      </c>
      <c r="BK96" s="202">
        <f>ROUND(I96*H96,2)</f>
        <v>0</v>
      </c>
      <c r="BL96" s="104" t="s">
        <v>244</v>
      </c>
      <c r="BM96" s="104" t="s">
        <v>2179</v>
      </c>
    </row>
    <row r="97" spans="2:12" s="116" customFormat="1" ht="6.9" customHeight="1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17"/>
    </row>
  </sheetData>
  <sheetProtection algorithmName="SHA-512" hashValue="pVYk7n/mglFLOqkhxaEQNC+Ly+gap+3hgJcsXJOR192Nu91E9LPU8aWPec6jkUpX7V8xdxbpTuldhaMKjJcpvg==" saltValue="fG6oxgiP0qDauQ24sZe2xA==" spinCount="100000" sheet="1" objects="1" scenarios="1"/>
  <autoFilter ref="C83:K96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"/>
  <sheetViews>
    <sheetView showGridLines="0" workbookViewId="0">
      <pane ySplit="1" topLeftCell="A83" activePane="bottomLeft" state="frozen"/>
      <selection pane="bottomLeft" activeCell="J94" sqref="J94"/>
    </sheetView>
  </sheetViews>
  <sheetFormatPr defaultRowHeight="12"/>
  <cols>
    <col min="1" max="1" width="8.28515625" style="101" customWidth="1"/>
    <col min="2" max="2" width="1.7109375" style="101" customWidth="1"/>
    <col min="3" max="3" width="4.140625" style="101" customWidth="1"/>
    <col min="4" max="4" width="4.28515625" style="101" customWidth="1"/>
    <col min="5" max="5" width="17.140625" style="101" customWidth="1"/>
    <col min="6" max="6" width="75" style="101" customWidth="1"/>
    <col min="7" max="7" width="8.7109375" style="101" customWidth="1"/>
    <col min="8" max="8" width="11.140625" style="101" customWidth="1"/>
    <col min="9" max="9" width="12.7109375" style="101" customWidth="1"/>
    <col min="10" max="10" width="23.42578125" style="101" customWidth="1"/>
    <col min="11" max="11" width="15.42578125" style="101" customWidth="1"/>
    <col min="12" max="12" width="9.140625" style="101"/>
    <col min="13" max="18" width="9.28515625" style="101" hidden="1"/>
    <col min="19" max="19" width="8.140625" style="101" hidden="1" customWidth="1"/>
    <col min="20" max="20" width="29.7109375" style="101" hidden="1" customWidth="1"/>
    <col min="21" max="21" width="16.28515625" style="101" hidden="1" customWidth="1"/>
    <col min="22" max="22" width="12.28515625" style="101" customWidth="1"/>
    <col min="23" max="23" width="16.28515625" style="101" customWidth="1"/>
    <col min="24" max="24" width="12.28515625" style="101" customWidth="1"/>
    <col min="25" max="25" width="15" style="101" customWidth="1"/>
    <col min="26" max="26" width="11" style="101" customWidth="1"/>
    <col min="27" max="27" width="15" style="101" customWidth="1"/>
    <col min="28" max="28" width="16.28515625" style="101" customWidth="1"/>
    <col min="29" max="29" width="11" style="101" customWidth="1"/>
    <col min="30" max="30" width="15" style="101" customWidth="1"/>
    <col min="31" max="31" width="16.28515625" style="101" customWidth="1"/>
    <col min="32" max="43" width="9.140625" style="101"/>
    <col min="44" max="65" width="9.28515625" style="101" hidden="1"/>
    <col min="66" max="16384" width="9.140625" style="101"/>
  </cols>
  <sheetData>
    <row r="1" spans="1:70" ht="21.75" customHeight="1">
      <c r="A1" s="97"/>
      <c r="B1" s="3"/>
      <c r="C1" s="3"/>
      <c r="D1" s="4" t="s">
        <v>1</v>
      </c>
      <c r="E1" s="3"/>
      <c r="F1" s="98" t="s">
        <v>110</v>
      </c>
      <c r="G1" s="99" t="s">
        <v>111</v>
      </c>
      <c r="H1" s="99"/>
      <c r="I1" s="3"/>
      <c r="J1" s="98" t="s">
        <v>112</v>
      </c>
      <c r="K1" s="4" t="s">
        <v>113</v>
      </c>
      <c r="L1" s="98" t="s">
        <v>114</v>
      </c>
      <c r="M1" s="98"/>
      <c r="N1" s="98"/>
      <c r="O1" s="98"/>
      <c r="P1" s="98"/>
      <c r="Q1" s="98"/>
      <c r="R1" s="98"/>
      <c r="S1" s="98"/>
      <c r="T1" s="98"/>
      <c r="U1" s="100"/>
      <c r="V1" s="100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</row>
    <row r="2" spans="1:70" ht="36.9" customHeight="1">
      <c r="L2" s="102" t="s">
        <v>8</v>
      </c>
      <c r="M2" s="103"/>
      <c r="N2" s="103"/>
      <c r="O2" s="103"/>
      <c r="P2" s="103"/>
      <c r="Q2" s="103"/>
      <c r="R2" s="103"/>
      <c r="S2" s="103"/>
      <c r="T2" s="103"/>
      <c r="U2" s="103"/>
      <c r="V2" s="103"/>
      <c r="AT2" s="104" t="s">
        <v>106</v>
      </c>
    </row>
    <row r="3" spans="1:70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7"/>
      <c r="AT3" s="104" t="s">
        <v>79</v>
      </c>
    </row>
    <row r="4" spans="1:70" ht="36.9" customHeight="1">
      <c r="B4" s="108"/>
      <c r="C4" s="109"/>
      <c r="D4" s="110" t="s">
        <v>115</v>
      </c>
      <c r="E4" s="109"/>
      <c r="F4" s="109"/>
      <c r="G4" s="109"/>
      <c r="H4" s="109"/>
      <c r="I4" s="109"/>
      <c r="J4" s="109"/>
      <c r="K4" s="111"/>
      <c r="M4" s="112" t="s">
        <v>13</v>
      </c>
      <c r="AT4" s="104" t="s">
        <v>6</v>
      </c>
    </row>
    <row r="5" spans="1:70" ht="6.9" customHeight="1">
      <c r="B5" s="108"/>
      <c r="C5" s="109"/>
      <c r="D5" s="109"/>
      <c r="E5" s="109"/>
      <c r="F5" s="109"/>
      <c r="G5" s="109"/>
      <c r="H5" s="109"/>
      <c r="I5" s="109"/>
      <c r="J5" s="109"/>
      <c r="K5" s="111"/>
    </row>
    <row r="6" spans="1:70" ht="13.2">
      <c r="B6" s="108"/>
      <c r="C6" s="109"/>
      <c r="D6" s="113" t="s">
        <v>18</v>
      </c>
      <c r="E6" s="109"/>
      <c r="F6" s="109"/>
      <c r="G6" s="109"/>
      <c r="H6" s="109"/>
      <c r="I6" s="109"/>
      <c r="J6" s="109"/>
      <c r="K6" s="111"/>
    </row>
    <row r="7" spans="1:70" ht="16.5" customHeight="1">
      <c r="B7" s="108"/>
      <c r="C7" s="109"/>
      <c r="D7" s="109"/>
      <c r="E7" s="114" t="str">
        <f>'Rekapitulace stavby'!K6</f>
        <v>Modernizace stravovacího zařízení Střední školy chovu koní a jezdectví</v>
      </c>
      <c r="F7" s="115"/>
      <c r="G7" s="115"/>
      <c r="H7" s="115"/>
      <c r="I7" s="109"/>
      <c r="J7" s="109"/>
      <c r="K7" s="111"/>
    </row>
    <row r="8" spans="1:70" ht="13.2">
      <c r="B8" s="108"/>
      <c r="C8" s="109"/>
      <c r="D8" s="113" t="s">
        <v>116</v>
      </c>
      <c r="E8" s="109"/>
      <c r="F8" s="109"/>
      <c r="G8" s="109"/>
      <c r="H8" s="109"/>
      <c r="I8" s="109"/>
      <c r="J8" s="109"/>
      <c r="K8" s="111"/>
    </row>
    <row r="9" spans="1:70" s="116" customFormat="1" ht="16.5" customHeight="1">
      <c r="B9" s="117"/>
      <c r="C9" s="118"/>
      <c r="D9" s="118"/>
      <c r="E9" s="114" t="s">
        <v>1858</v>
      </c>
      <c r="F9" s="119"/>
      <c r="G9" s="119"/>
      <c r="H9" s="119"/>
      <c r="I9" s="118"/>
      <c r="J9" s="118"/>
      <c r="K9" s="120"/>
    </row>
    <row r="10" spans="1:70" s="116" customFormat="1" ht="13.2">
      <c r="B10" s="117"/>
      <c r="C10" s="118"/>
      <c r="D10" s="113" t="s">
        <v>1859</v>
      </c>
      <c r="E10" s="118"/>
      <c r="F10" s="118"/>
      <c r="G10" s="118"/>
      <c r="H10" s="118"/>
      <c r="I10" s="118"/>
      <c r="J10" s="118"/>
      <c r="K10" s="120"/>
    </row>
    <row r="11" spans="1:70" s="116" customFormat="1" ht="36.9" customHeight="1">
      <c r="B11" s="117"/>
      <c r="C11" s="118"/>
      <c r="D11" s="118"/>
      <c r="E11" s="121" t="s">
        <v>2180</v>
      </c>
      <c r="F11" s="119"/>
      <c r="G11" s="119"/>
      <c r="H11" s="119"/>
      <c r="I11" s="118"/>
      <c r="J11" s="118"/>
      <c r="K11" s="120"/>
    </row>
    <row r="12" spans="1:70" s="116" customFormat="1">
      <c r="B12" s="117"/>
      <c r="C12" s="118"/>
      <c r="D12" s="118"/>
      <c r="E12" s="118"/>
      <c r="F12" s="118"/>
      <c r="G12" s="118"/>
      <c r="H12" s="118"/>
      <c r="I12" s="118"/>
      <c r="J12" s="118"/>
      <c r="K12" s="120"/>
    </row>
    <row r="13" spans="1:70" s="116" customFormat="1" ht="14.4" customHeight="1">
      <c r="B13" s="117"/>
      <c r="C13" s="118"/>
      <c r="D13" s="113" t="s">
        <v>20</v>
      </c>
      <c r="E13" s="118"/>
      <c r="F13" s="122" t="s">
        <v>5</v>
      </c>
      <c r="G13" s="118"/>
      <c r="H13" s="118"/>
      <c r="I13" s="113" t="s">
        <v>21</v>
      </c>
      <c r="J13" s="122" t="s">
        <v>5</v>
      </c>
      <c r="K13" s="120"/>
    </row>
    <row r="14" spans="1:70" s="116" customFormat="1" ht="14.4" customHeight="1">
      <c r="B14" s="117"/>
      <c r="C14" s="118"/>
      <c r="D14" s="113" t="s">
        <v>22</v>
      </c>
      <c r="E14" s="118"/>
      <c r="F14" s="122" t="s">
        <v>1546</v>
      </c>
      <c r="G14" s="118"/>
      <c r="H14" s="118"/>
      <c r="I14" s="113" t="s">
        <v>24</v>
      </c>
      <c r="J14" s="123" t="str">
        <f>'Rekapitulace stavby'!AN8</f>
        <v>14. 10. 2018</v>
      </c>
      <c r="K14" s="120"/>
    </row>
    <row r="15" spans="1:70" s="116" customFormat="1" ht="10.95" customHeight="1">
      <c r="B15" s="117"/>
      <c r="C15" s="118"/>
      <c r="D15" s="118"/>
      <c r="E15" s="118"/>
      <c r="F15" s="118"/>
      <c r="G15" s="118"/>
      <c r="H15" s="118"/>
      <c r="I15" s="118"/>
      <c r="J15" s="118"/>
      <c r="K15" s="120"/>
    </row>
    <row r="16" spans="1:70" s="116" customFormat="1" ht="14.4" customHeight="1">
      <c r="B16" s="117"/>
      <c r="C16" s="118"/>
      <c r="D16" s="113" t="s">
        <v>26</v>
      </c>
      <c r="E16" s="118"/>
      <c r="F16" s="118"/>
      <c r="G16" s="118"/>
      <c r="H16" s="118"/>
      <c r="I16" s="113" t="s">
        <v>27</v>
      </c>
      <c r="J16" s="122" t="s">
        <v>5</v>
      </c>
      <c r="K16" s="120"/>
    </row>
    <row r="17" spans="2:11" s="116" customFormat="1" ht="18" customHeight="1">
      <c r="B17" s="117"/>
      <c r="C17" s="118"/>
      <c r="D17" s="118"/>
      <c r="E17" s="122" t="s">
        <v>1546</v>
      </c>
      <c r="F17" s="118"/>
      <c r="G17" s="118"/>
      <c r="H17" s="118"/>
      <c r="I17" s="113" t="s">
        <v>29</v>
      </c>
      <c r="J17" s="122" t="s">
        <v>5</v>
      </c>
      <c r="K17" s="120"/>
    </row>
    <row r="18" spans="2:11" s="116" customFormat="1" ht="6.9" customHeight="1">
      <c r="B18" s="117"/>
      <c r="C18" s="118"/>
      <c r="D18" s="118"/>
      <c r="E18" s="118"/>
      <c r="F18" s="118"/>
      <c r="G18" s="118"/>
      <c r="H18" s="118"/>
      <c r="I18" s="118"/>
      <c r="J18" s="118"/>
      <c r="K18" s="120"/>
    </row>
    <row r="19" spans="2:11" s="116" customFormat="1" ht="14.4" customHeight="1">
      <c r="B19" s="117"/>
      <c r="C19" s="118"/>
      <c r="D19" s="113" t="s">
        <v>30</v>
      </c>
      <c r="E19" s="118"/>
      <c r="F19" s="118"/>
      <c r="G19" s="118"/>
      <c r="H19" s="118"/>
      <c r="I19" s="113" t="s">
        <v>27</v>
      </c>
      <c r="J19" s="122" t="str">
        <f>IF('Rekapitulace stavby'!AN13="Vyplň údaj","",IF('Rekapitulace stavby'!AN13="","",'Rekapitulace stavby'!AN13))</f>
        <v/>
      </c>
      <c r="K19" s="120"/>
    </row>
    <row r="20" spans="2:11" s="116" customFormat="1" ht="18" customHeight="1">
      <c r="B20" s="117"/>
      <c r="C20" s="118"/>
      <c r="D20" s="118"/>
      <c r="E20" s="122" t="str">
        <f>IF('Rekapitulace stavby'!E14="Vyplň údaj","",IF('Rekapitulace stavby'!E14="","",'Rekapitulace stavby'!E14))</f>
        <v/>
      </c>
      <c r="F20" s="118"/>
      <c r="G20" s="118"/>
      <c r="H20" s="118"/>
      <c r="I20" s="113" t="s">
        <v>29</v>
      </c>
      <c r="J20" s="122" t="str">
        <f>IF('Rekapitulace stavby'!AN14="Vyplň údaj","",IF('Rekapitulace stavby'!AN14="","",'Rekapitulace stavby'!AN14))</f>
        <v/>
      </c>
      <c r="K20" s="120"/>
    </row>
    <row r="21" spans="2:11" s="116" customFormat="1" ht="6.9" customHeight="1">
      <c r="B21" s="117"/>
      <c r="C21" s="118"/>
      <c r="D21" s="118"/>
      <c r="E21" s="118"/>
      <c r="F21" s="118"/>
      <c r="G21" s="118"/>
      <c r="H21" s="118"/>
      <c r="I21" s="118"/>
      <c r="J21" s="118"/>
      <c r="K21" s="120"/>
    </row>
    <row r="22" spans="2:11" s="116" customFormat="1" ht="14.4" customHeight="1">
      <c r="B22" s="117"/>
      <c r="C22" s="118"/>
      <c r="D22" s="113" t="s">
        <v>32</v>
      </c>
      <c r="E22" s="118"/>
      <c r="F22" s="118"/>
      <c r="G22" s="118"/>
      <c r="H22" s="118"/>
      <c r="I22" s="113" t="s">
        <v>27</v>
      </c>
      <c r="J22" s="122" t="s">
        <v>5</v>
      </c>
      <c r="K22" s="120"/>
    </row>
    <row r="23" spans="2:11" s="116" customFormat="1" ht="18" customHeight="1">
      <c r="B23" s="117"/>
      <c r="C23" s="118"/>
      <c r="D23" s="118"/>
      <c r="E23" s="122" t="s">
        <v>1546</v>
      </c>
      <c r="F23" s="118"/>
      <c r="G23" s="118"/>
      <c r="H23" s="118"/>
      <c r="I23" s="113" t="s">
        <v>29</v>
      </c>
      <c r="J23" s="122" t="s">
        <v>5</v>
      </c>
      <c r="K23" s="120"/>
    </row>
    <row r="24" spans="2:11" s="116" customFormat="1" ht="6.9" customHeight="1">
      <c r="B24" s="117"/>
      <c r="C24" s="118"/>
      <c r="D24" s="118"/>
      <c r="E24" s="118"/>
      <c r="F24" s="118"/>
      <c r="G24" s="118"/>
      <c r="H24" s="118"/>
      <c r="I24" s="118"/>
      <c r="J24" s="118"/>
      <c r="K24" s="120"/>
    </row>
    <row r="25" spans="2:11" s="116" customFormat="1" ht="14.4" customHeight="1">
      <c r="B25" s="117"/>
      <c r="C25" s="118"/>
      <c r="D25" s="113" t="s">
        <v>35</v>
      </c>
      <c r="E25" s="118"/>
      <c r="F25" s="118"/>
      <c r="G25" s="118"/>
      <c r="H25" s="118"/>
      <c r="I25" s="118"/>
      <c r="J25" s="118"/>
      <c r="K25" s="120"/>
    </row>
    <row r="26" spans="2:11" s="128" customFormat="1" ht="16.5" customHeight="1">
      <c r="B26" s="124"/>
      <c r="C26" s="125"/>
      <c r="D26" s="125"/>
      <c r="E26" s="126" t="s">
        <v>5</v>
      </c>
      <c r="F26" s="126"/>
      <c r="G26" s="126"/>
      <c r="H26" s="126"/>
      <c r="I26" s="125"/>
      <c r="J26" s="125"/>
      <c r="K26" s="127"/>
    </row>
    <row r="27" spans="2:11" s="116" customFormat="1" ht="6.9" customHeight="1">
      <c r="B27" s="117"/>
      <c r="C27" s="118"/>
      <c r="D27" s="118"/>
      <c r="E27" s="118"/>
      <c r="F27" s="118"/>
      <c r="G27" s="118"/>
      <c r="H27" s="118"/>
      <c r="I27" s="118"/>
      <c r="J27" s="118"/>
      <c r="K27" s="120"/>
    </row>
    <row r="28" spans="2:11" s="116" customFormat="1" ht="6.9" customHeight="1">
      <c r="B28" s="117"/>
      <c r="C28" s="118"/>
      <c r="D28" s="129"/>
      <c r="E28" s="129"/>
      <c r="F28" s="129"/>
      <c r="G28" s="129"/>
      <c r="H28" s="129"/>
      <c r="I28" s="129"/>
      <c r="J28" s="129"/>
      <c r="K28" s="130"/>
    </row>
    <row r="29" spans="2:11" s="116" customFormat="1" ht="25.35" customHeight="1">
      <c r="B29" s="117"/>
      <c r="C29" s="118"/>
      <c r="D29" s="131" t="s">
        <v>36</v>
      </c>
      <c r="E29" s="118"/>
      <c r="F29" s="118"/>
      <c r="G29" s="118"/>
      <c r="H29" s="118"/>
      <c r="I29" s="118"/>
      <c r="J29" s="132">
        <f>ROUND(J86,2)</f>
        <v>0</v>
      </c>
      <c r="K29" s="120"/>
    </row>
    <row r="30" spans="2:11" s="116" customFormat="1" ht="6.9" customHeight="1">
      <c r="B30" s="117"/>
      <c r="C30" s="118"/>
      <c r="D30" s="129"/>
      <c r="E30" s="129"/>
      <c r="F30" s="129"/>
      <c r="G30" s="129"/>
      <c r="H30" s="129"/>
      <c r="I30" s="129"/>
      <c r="J30" s="129"/>
      <c r="K30" s="130"/>
    </row>
    <row r="31" spans="2:11" s="116" customFormat="1" ht="14.4" customHeight="1">
      <c r="B31" s="117"/>
      <c r="C31" s="118"/>
      <c r="D31" s="118"/>
      <c r="E31" s="118"/>
      <c r="F31" s="133" t="s">
        <v>38</v>
      </c>
      <c r="G31" s="118"/>
      <c r="H31" s="118"/>
      <c r="I31" s="133" t="s">
        <v>37</v>
      </c>
      <c r="J31" s="133" t="s">
        <v>39</v>
      </c>
      <c r="K31" s="120"/>
    </row>
    <row r="32" spans="2:11" s="116" customFormat="1" ht="14.4" customHeight="1">
      <c r="B32" s="117"/>
      <c r="C32" s="118"/>
      <c r="D32" s="134" t="s">
        <v>40</v>
      </c>
      <c r="E32" s="134" t="s">
        <v>41</v>
      </c>
      <c r="F32" s="135">
        <f>ROUND(SUM(BE86:BE97), 2)</f>
        <v>0</v>
      </c>
      <c r="G32" s="118"/>
      <c r="H32" s="118"/>
      <c r="I32" s="136">
        <v>0.21</v>
      </c>
      <c r="J32" s="135">
        <f>ROUND(ROUND((SUM(BE86:BE97)), 2)*I32, 2)</f>
        <v>0</v>
      </c>
      <c r="K32" s="120"/>
    </row>
    <row r="33" spans="2:11" s="116" customFormat="1" ht="14.4" customHeight="1">
      <c r="B33" s="117"/>
      <c r="C33" s="118"/>
      <c r="D33" s="118"/>
      <c r="E33" s="134" t="s">
        <v>42</v>
      </c>
      <c r="F33" s="135">
        <f>ROUND(SUM(BF86:BF97), 2)</f>
        <v>0</v>
      </c>
      <c r="G33" s="118"/>
      <c r="H33" s="118"/>
      <c r="I33" s="136">
        <v>0.15</v>
      </c>
      <c r="J33" s="135">
        <f>ROUND(ROUND((SUM(BF86:BF97)), 2)*I33, 2)</f>
        <v>0</v>
      </c>
      <c r="K33" s="120"/>
    </row>
    <row r="34" spans="2:11" s="116" customFormat="1" ht="14.4" hidden="1" customHeight="1">
      <c r="B34" s="117"/>
      <c r="C34" s="118"/>
      <c r="D34" s="118"/>
      <c r="E34" s="134" t="s">
        <v>43</v>
      </c>
      <c r="F34" s="135">
        <f>ROUND(SUM(BG86:BG97), 2)</f>
        <v>0</v>
      </c>
      <c r="G34" s="118"/>
      <c r="H34" s="118"/>
      <c r="I34" s="136">
        <v>0.21</v>
      </c>
      <c r="J34" s="135">
        <v>0</v>
      </c>
      <c r="K34" s="120"/>
    </row>
    <row r="35" spans="2:11" s="116" customFormat="1" ht="14.4" hidden="1" customHeight="1">
      <c r="B35" s="117"/>
      <c r="C35" s="118"/>
      <c r="D35" s="118"/>
      <c r="E35" s="134" t="s">
        <v>44</v>
      </c>
      <c r="F35" s="135">
        <f>ROUND(SUM(BH86:BH97), 2)</f>
        <v>0</v>
      </c>
      <c r="G35" s="118"/>
      <c r="H35" s="118"/>
      <c r="I35" s="136">
        <v>0.15</v>
      </c>
      <c r="J35" s="135">
        <v>0</v>
      </c>
      <c r="K35" s="120"/>
    </row>
    <row r="36" spans="2:11" s="116" customFormat="1" ht="14.4" hidden="1" customHeight="1">
      <c r="B36" s="117"/>
      <c r="C36" s="118"/>
      <c r="D36" s="118"/>
      <c r="E36" s="134" t="s">
        <v>45</v>
      </c>
      <c r="F36" s="135">
        <f>ROUND(SUM(BI86:BI97), 2)</f>
        <v>0</v>
      </c>
      <c r="G36" s="118"/>
      <c r="H36" s="118"/>
      <c r="I36" s="136">
        <v>0</v>
      </c>
      <c r="J36" s="135">
        <v>0</v>
      </c>
      <c r="K36" s="120"/>
    </row>
    <row r="37" spans="2:11" s="116" customFormat="1" ht="6.9" customHeight="1">
      <c r="B37" s="117"/>
      <c r="C37" s="118"/>
      <c r="D37" s="118"/>
      <c r="E37" s="118"/>
      <c r="F37" s="118"/>
      <c r="G37" s="118"/>
      <c r="H37" s="118"/>
      <c r="I37" s="118"/>
      <c r="J37" s="118"/>
      <c r="K37" s="120"/>
    </row>
    <row r="38" spans="2:11" s="116" customFormat="1" ht="25.35" customHeight="1">
      <c r="B38" s="117"/>
      <c r="C38" s="137"/>
      <c r="D38" s="138" t="s">
        <v>46</v>
      </c>
      <c r="E38" s="139"/>
      <c r="F38" s="139"/>
      <c r="G38" s="140" t="s">
        <v>47</v>
      </c>
      <c r="H38" s="141" t="s">
        <v>48</v>
      </c>
      <c r="I38" s="139"/>
      <c r="J38" s="142">
        <f>SUM(J29:J36)</f>
        <v>0</v>
      </c>
      <c r="K38" s="143"/>
    </row>
    <row r="39" spans="2:11" s="116" customFormat="1" ht="14.4" customHeight="1">
      <c r="B39" s="144"/>
      <c r="C39" s="145"/>
      <c r="D39" s="145"/>
      <c r="E39" s="145"/>
      <c r="F39" s="145"/>
      <c r="G39" s="145"/>
      <c r="H39" s="145"/>
      <c r="I39" s="145"/>
      <c r="J39" s="145"/>
      <c r="K39" s="146"/>
    </row>
    <row r="43" spans="2:11" s="116" customFormat="1" ht="6.9" customHeight="1">
      <c r="B43" s="147"/>
      <c r="C43" s="148"/>
      <c r="D43" s="148"/>
      <c r="E43" s="148"/>
      <c r="F43" s="148"/>
      <c r="G43" s="148"/>
      <c r="H43" s="148"/>
      <c r="I43" s="148"/>
      <c r="J43" s="148"/>
      <c r="K43" s="149"/>
    </row>
    <row r="44" spans="2:11" s="116" customFormat="1" ht="36.9" customHeight="1">
      <c r="B44" s="117"/>
      <c r="C44" s="110" t="s">
        <v>118</v>
      </c>
      <c r="D44" s="118"/>
      <c r="E44" s="118"/>
      <c r="F44" s="118"/>
      <c r="G44" s="118"/>
      <c r="H44" s="118"/>
      <c r="I44" s="118"/>
      <c r="J44" s="118"/>
      <c r="K44" s="120"/>
    </row>
    <row r="45" spans="2:11" s="116" customFormat="1" ht="6.9" customHeight="1">
      <c r="B45" s="117"/>
      <c r="C45" s="118"/>
      <c r="D45" s="118"/>
      <c r="E45" s="118"/>
      <c r="F45" s="118"/>
      <c r="G45" s="118"/>
      <c r="H45" s="118"/>
      <c r="I45" s="118"/>
      <c r="J45" s="118"/>
      <c r="K45" s="120"/>
    </row>
    <row r="46" spans="2:11" s="116" customFormat="1" ht="14.4" customHeight="1">
      <c r="B46" s="117"/>
      <c r="C46" s="113" t="s">
        <v>18</v>
      </c>
      <c r="D46" s="118"/>
      <c r="E46" s="118"/>
      <c r="F46" s="118"/>
      <c r="G46" s="118"/>
      <c r="H46" s="118"/>
      <c r="I46" s="118"/>
      <c r="J46" s="118"/>
      <c r="K46" s="120"/>
    </row>
    <row r="47" spans="2:11" s="116" customFormat="1" ht="16.5" customHeight="1">
      <c r="B47" s="117"/>
      <c r="C47" s="118"/>
      <c r="D47" s="118"/>
      <c r="E47" s="114" t="str">
        <f>E7</f>
        <v>Modernizace stravovacího zařízení Střední školy chovu koní a jezdectví</v>
      </c>
      <c r="F47" s="115"/>
      <c r="G47" s="115"/>
      <c r="H47" s="115"/>
      <c r="I47" s="118"/>
      <c r="J47" s="118"/>
      <c r="K47" s="120"/>
    </row>
    <row r="48" spans="2:11" ht="13.2">
      <c r="B48" s="108"/>
      <c r="C48" s="113" t="s">
        <v>116</v>
      </c>
      <c r="D48" s="109"/>
      <c r="E48" s="109"/>
      <c r="F48" s="109"/>
      <c r="G48" s="109"/>
      <c r="H48" s="109"/>
      <c r="I48" s="109"/>
      <c r="J48" s="109"/>
      <c r="K48" s="111"/>
    </row>
    <row r="49" spans="2:47" s="116" customFormat="1" ht="16.5" customHeight="1">
      <c r="B49" s="117"/>
      <c r="C49" s="118"/>
      <c r="D49" s="118"/>
      <c r="E49" s="114" t="s">
        <v>1858</v>
      </c>
      <c r="F49" s="119"/>
      <c r="G49" s="119"/>
      <c r="H49" s="119"/>
      <c r="I49" s="118"/>
      <c r="J49" s="118"/>
      <c r="K49" s="120"/>
    </row>
    <row r="50" spans="2:47" s="116" customFormat="1" ht="14.4" customHeight="1">
      <c r="B50" s="117"/>
      <c r="C50" s="113" t="s">
        <v>1859</v>
      </c>
      <c r="D50" s="118"/>
      <c r="E50" s="118"/>
      <c r="F50" s="118"/>
      <c r="G50" s="118"/>
      <c r="H50" s="118"/>
      <c r="I50" s="118"/>
      <c r="J50" s="118"/>
      <c r="K50" s="120"/>
    </row>
    <row r="51" spans="2:47" s="116" customFormat="1" ht="17.25" customHeight="1">
      <c r="B51" s="117"/>
      <c r="C51" s="118"/>
      <c r="D51" s="118"/>
      <c r="E51" s="121" t="str">
        <f>E11</f>
        <v>05 - Ostatní náklady</v>
      </c>
      <c r="F51" s="119"/>
      <c r="G51" s="119"/>
      <c r="H51" s="119"/>
      <c r="I51" s="118"/>
      <c r="J51" s="118"/>
      <c r="K51" s="120"/>
    </row>
    <row r="52" spans="2:47" s="116" customFormat="1" ht="6.9" customHeight="1">
      <c r="B52" s="117"/>
      <c r="C52" s="118"/>
      <c r="D52" s="118"/>
      <c r="E52" s="118"/>
      <c r="F52" s="118"/>
      <c r="G52" s="118"/>
      <c r="H52" s="118"/>
      <c r="I52" s="118"/>
      <c r="J52" s="118"/>
      <c r="K52" s="120"/>
    </row>
    <row r="53" spans="2:47" s="116" customFormat="1" ht="18" customHeight="1">
      <c r="B53" s="117"/>
      <c r="C53" s="113" t="s">
        <v>22</v>
      </c>
      <c r="D53" s="118"/>
      <c r="E53" s="118"/>
      <c r="F53" s="122" t="str">
        <f>F14</f>
        <v xml:space="preserve"> </v>
      </c>
      <c r="G53" s="118"/>
      <c r="H53" s="118"/>
      <c r="I53" s="113" t="s">
        <v>24</v>
      </c>
      <c r="J53" s="123" t="str">
        <f>IF(J14="","",J14)</f>
        <v>14. 10. 2018</v>
      </c>
      <c r="K53" s="120"/>
    </row>
    <row r="54" spans="2:47" s="116" customFormat="1" ht="6.9" customHeight="1">
      <c r="B54" s="117"/>
      <c r="C54" s="118"/>
      <c r="D54" s="118"/>
      <c r="E54" s="118"/>
      <c r="F54" s="118"/>
      <c r="G54" s="118"/>
      <c r="H54" s="118"/>
      <c r="I54" s="118"/>
      <c r="J54" s="118"/>
      <c r="K54" s="120"/>
    </row>
    <row r="55" spans="2:47" s="116" customFormat="1" ht="13.2">
      <c r="B55" s="117"/>
      <c r="C55" s="113" t="s">
        <v>26</v>
      </c>
      <c r="D55" s="118"/>
      <c r="E55" s="118"/>
      <c r="F55" s="122" t="str">
        <f>E17</f>
        <v xml:space="preserve"> </v>
      </c>
      <c r="G55" s="118"/>
      <c r="H55" s="118"/>
      <c r="I55" s="113" t="s">
        <v>32</v>
      </c>
      <c r="J55" s="126" t="str">
        <f>E23</f>
        <v xml:space="preserve"> </v>
      </c>
      <c r="K55" s="120"/>
    </row>
    <row r="56" spans="2:47" s="116" customFormat="1" ht="14.4" customHeight="1">
      <c r="B56" s="117"/>
      <c r="C56" s="113" t="s">
        <v>30</v>
      </c>
      <c r="D56" s="118"/>
      <c r="E56" s="118"/>
      <c r="F56" s="122" t="str">
        <f>IF(E20="","",E20)</f>
        <v/>
      </c>
      <c r="G56" s="118"/>
      <c r="H56" s="118"/>
      <c r="I56" s="118"/>
      <c r="J56" s="150"/>
      <c r="K56" s="120"/>
    </row>
    <row r="57" spans="2:47" s="116" customFormat="1" ht="10.35" customHeight="1">
      <c r="B57" s="117"/>
      <c r="C57" s="118"/>
      <c r="D57" s="118"/>
      <c r="E57" s="118"/>
      <c r="F57" s="118"/>
      <c r="G57" s="118"/>
      <c r="H57" s="118"/>
      <c r="I57" s="118"/>
      <c r="J57" s="118"/>
      <c r="K57" s="120"/>
    </row>
    <row r="58" spans="2:47" s="116" customFormat="1" ht="29.25" customHeight="1">
      <c r="B58" s="117"/>
      <c r="C58" s="151" t="s">
        <v>119</v>
      </c>
      <c r="D58" s="137"/>
      <c r="E58" s="137"/>
      <c r="F58" s="137"/>
      <c r="G58" s="137"/>
      <c r="H58" s="137"/>
      <c r="I58" s="137"/>
      <c r="J58" s="152" t="s">
        <v>120</v>
      </c>
      <c r="K58" s="153"/>
    </row>
    <row r="59" spans="2:47" s="116" customFormat="1" ht="10.35" customHeight="1">
      <c r="B59" s="117"/>
      <c r="C59" s="118"/>
      <c r="D59" s="118"/>
      <c r="E59" s="118"/>
      <c r="F59" s="118"/>
      <c r="G59" s="118"/>
      <c r="H59" s="118"/>
      <c r="I59" s="118"/>
      <c r="J59" s="118"/>
      <c r="K59" s="120"/>
    </row>
    <row r="60" spans="2:47" s="116" customFormat="1" ht="29.25" customHeight="1">
      <c r="B60" s="117"/>
      <c r="C60" s="154" t="s">
        <v>121</v>
      </c>
      <c r="D60" s="118"/>
      <c r="E60" s="118"/>
      <c r="F60" s="118"/>
      <c r="G60" s="118"/>
      <c r="H60" s="118"/>
      <c r="I60" s="118"/>
      <c r="J60" s="132">
        <f>J86</f>
        <v>0</v>
      </c>
      <c r="K60" s="120"/>
      <c r="AU60" s="104" t="s">
        <v>122</v>
      </c>
    </row>
    <row r="61" spans="2:47" s="161" customFormat="1" ht="24.9" customHeight="1">
      <c r="B61" s="155"/>
      <c r="C61" s="156"/>
      <c r="D61" s="157" t="s">
        <v>1864</v>
      </c>
      <c r="E61" s="158"/>
      <c r="F61" s="158"/>
      <c r="G61" s="158"/>
      <c r="H61" s="158"/>
      <c r="I61" s="158"/>
      <c r="J61" s="159">
        <f>J87</f>
        <v>0</v>
      </c>
      <c r="K61" s="160"/>
    </row>
    <row r="62" spans="2:47" s="168" customFormat="1" ht="19.95" customHeight="1">
      <c r="B62" s="162"/>
      <c r="C62" s="163"/>
      <c r="D62" s="164" t="s">
        <v>1865</v>
      </c>
      <c r="E62" s="165"/>
      <c r="F62" s="165"/>
      <c r="G62" s="165"/>
      <c r="H62" s="165"/>
      <c r="I62" s="165"/>
      <c r="J62" s="166">
        <f>J92</f>
        <v>0</v>
      </c>
      <c r="K62" s="167"/>
    </row>
    <row r="63" spans="2:47" s="161" customFormat="1" ht="24.9" customHeight="1">
      <c r="B63" s="155"/>
      <c r="C63" s="156"/>
      <c r="D63" s="157" t="s">
        <v>2181</v>
      </c>
      <c r="E63" s="158"/>
      <c r="F63" s="158"/>
      <c r="G63" s="158"/>
      <c r="H63" s="158"/>
      <c r="I63" s="158"/>
      <c r="J63" s="159">
        <f>J94</f>
        <v>0</v>
      </c>
      <c r="K63" s="160"/>
    </row>
    <row r="64" spans="2:47" s="168" customFormat="1" ht="19.95" customHeight="1">
      <c r="B64" s="162"/>
      <c r="C64" s="163"/>
      <c r="D64" s="164" t="s">
        <v>2182</v>
      </c>
      <c r="E64" s="165"/>
      <c r="F64" s="165"/>
      <c r="G64" s="165"/>
      <c r="H64" s="165"/>
      <c r="I64" s="165"/>
      <c r="J64" s="166">
        <f>J95</f>
        <v>0</v>
      </c>
      <c r="K64" s="167"/>
    </row>
    <row r="65" spans="2:12" s="116" customFormat="1" ht="21.75" customHeight="1">
      <c r="B65" s="117"/>
      <c r="C65" s="118"/>
      <c r="D65" s="118"/>
      <c r="E65" s="118"/>
      <c r="F65" s="118"/>
      <c r="G65" s="118"/>
      <c r="H65" s="118"/>
      <c r="I65" s="118"/>
      <c r="J65" s="118"/>
      <c r="K65" s="120"/>
    </row>
    <row r="66" spans="2:12" s="116" customFormat="1" ht="6.9" customHeight="1">
      <c r="B66" s="144"/>
      <c r="C66" s="145"/>
      <c r="D66" s="145"/>
      <c r="E66" s="145"/>
      <c r="F66" s="145"/>
      <c r="G66" s="145"/>
      <c r="H66" s="145"/>
      <c r="I66" s="145"/>
      <c r="J66" s="145"/>
      <c r="K66" s="146"/>
    </row>
    <row r="70" spans="2:12" s="116" customFormat="1" ht="6.9" customHeight="1">
      <c r="B70" s="147"/>
      <c r="C70" s="148"/>
      <c r="D70" s="148"/>
      <c r="E70" s="148"/>
      <c r="F70" s="148"/>
      <c r="G70" s="148"/>
      <c r="H70" s="148"/>
      <c r="I70" s="148"/>
      <c r="J70" s="148"/>
      <c r="K70" s="148"/>
      <c r="L70" s="117"/>
    </row>
    <row r="71" spans="2:12" s="116" customFormat="1" ht="36.9" customHeight="1">
      <c r="B71" s="117"/>
      <c r="C71" s="169" t="s">
        <v>147</v>
      </c>
      <c r="L71" s="117"/>
    </row>
    <row r="72" spans="2:12" s="116" customFormat="1" ht="6.9" customHeight="1">
      <c r="B72" s="117"/>
      <c r="L72" s="117"/>
    </row>
    <row r="73" spans="2:12" s="116" customFormat="1" ht="14.4" customHeight="1">
      <c r="B73" s="117"/>
      <c r="C73" s="170" t="s">
        <v>18</v>
      </c>
      <c r="L73" s="117"/>
    </row>
    <row r="74" spans="2:12" s="116" customFormat="1" ht="16.5" customHeight="1">
      <c r="B74" s="117"/>
      <c r="E74" s="171" t="str">
        <f>E7</f>
        <v>Modernizace stravovacího zařízení Střední školy chovu koní a jezdectví</v>
      </c>
      <c r="F74" s="172"/>
      <c r="G74" s="172"/>
      <c r="H74" s="172"/>
      <c r="L74" s="117"/>
    </row>
    <row r="75" spans="2:12" ht="13.2">
      <c r="B75" s="108"/>
      <c r="C75" s="170" t="s">
        <v>116</v>
      </c>
      <c r="L75" s="108"/>
    </row>
    <row r="76" spans="2:12" s="116" customFormat="1" ht="16.5" customHeight="1">
      <c r="B76" s="117"/>
      <c r="E76" s="171" t="s">
        <v>1858</v>
      </c>
      <c r="F76" s="173"/>
      <c r="G76" s="173"/>
      <c r="H76" s="173"/>
      <c r="L76" s="117"/>
    </row>
    <row r="77" spans="2:12" s="116" customFormat="1" ht="14.4" customHeight="1">
      <c r="B77" s="117"/>
      <c r="C77" s="170" t="s">
        <v>1859</v>
      </c>
      <c r="L77" s="117"/>
    </row>
    <row r="78" spans="2:12" s="116" customFormat="1" ht="17.25" customHeight="1">
      <c r="B78" s="117"/>
      <c r="E78" s="174" t="str">
        <f>E11</f>
        <v>05 - Ostatní náklady</v>
      </c>
      <c r="F78" s="173"/>
      <c r="G78" s="173"/>
      <c r="H78" s="173"/>
      <c r="L78" s="117"/>
    </row>
    <row r="79" spans="2:12" s="116" customFormat="1" ht="6.9" customHeight="1">
      <c r="B79" s="117"/>
      <c r="L79" s="117"/>
    </row>
    <row r="80" spans="2:12" s="116" customFormat="1" ht="18" customHeight="1">
      <c r="B80" s="117"/>
      <c r="C80" s="170" t="s">
        <v>22</v>
      </c>
      <c r="F80" s="175" t="str">
        <f>F14</f>
        <v xml:space="preserve"> </v>
      </c>
      <c r="I80" s="170" t="s">
        <v>24</v>
      </c>
      <c r="J80" s="176" t="str">
        <f>IF(J14="","",J14)</f>
        <v>14. 10. 2018</v>
      </c>
      <c r="L80" s="117"/>
    </row>
    <row r="81" spans="2:65" s="116" customFormat="1" ht="6.9" customHeight="1">
      <c r="B81" s="117"/>
      <c r="L81" s="117"/>
    </row>
    <row r="82" spans="2:65" s="116" customFormat="1" ht="13.2">
      <c r="B82" s="117"/>
      <c r="C82" s="170" t="s">
        <v>26</v>
      </c>
      <c r="F82" s="175" t="str">
        <f>E17</f>
        <v xml:space="preserve"> </v>
      </c>
      <c r="I82" s="170" t="s">
        <v>32</v>
      </c>
      <c r="J82" s="175" t="str">
        <f>E23</f>
        <v xml:space="preserve"> </v>
      </c>
      <c r="L82" s="117"/>
    </row>
    <row r="83" spans="2:65" s="116" customFormat="1" ht="14.4" customHeight="1">
      <c r="B83" s="117"/>
      <c r="C83" s="170" t="s">
        <v>30</v>
      </c>
      <c r="F83" s="175" t="str">
        <f>IF(E20="","",E20)</f>
        <v/>
      </c>
      <c r="L83" s="117"/>
    </row>
    <row r="84" spans="2:65" s="116" customFormat="1" ht="10.35" customHeight="1">
      <c r="B84" s="117"/>
      <c r="L84" s="117"/>
    </row>
    <row r="85" spans="2:65" s="184" customFormat="1" ht="29.25" customHeight="1">
      <c r="B85" s="177"/>
      <c r="C85" s="178" t="s">
        <v>148</v>
      </c>
      <c r="D85" s="179" t="s">
        <v>55</v>
      </c>
      <c r="E85" s="179" t="s">
        <v>51</v>
      </c>
      <c r="F85" s="179" t="s">
        <v>149</v>
      </c>
      <c r="G85" s="179" t="s">
        <v>150</v>
      </c>
      <c r="H85" s="179" t="s">
        <v>151</v>
      </c>
      <c r="I85" s="179" t="s">
        <v>152</v>
      </c>
      <c r="J85" s="179" t="s">
        <v>120</v>
      </c>
      <c r="K85" s="180" t="s">
        <v>153</v>
      </c>
      <c r="L85" s="177"/>
      <c r="M85" s="181" t="s">
        <v>154</v>
      </c>
      <c r="N85" s="182" t="s">
        <v>40</v>
      </c>
      <c r="O85" s="182" t="s">
        <v>155</v>
      </c>
      <c r="P85" s="182" t="s">
        <v>156</v>
      </c>
      <c r="Q85" s="182" t="s">
        <v>157</v>
      </c>
      <c r="R85" s="182" t="s">
        <v>158</v>
      </c>
      <c r="S85" s="182" t="s">
        <v>159</v>
      </c>
      <c r="T85" s="183" t="s">
        <v>160</v>
      </c>
    </row>
    <row r="86" spans="2:65" s="116" customFormat="1" ht="29.25" customHeight="1">
      <c r="B86" s="117"/>
      <c r="C86" s="185" t="s">
        <v>121</v>
      </c>
      <c r="J86" s="186">
        <f>BK86</f>
        <v>0</v>
      </c>
      <c r="L86" s="117"/>
      <c r="M86" s="187"/>
      <c r="N86" s="129"/>
      <c r="O86" s="129"/>
      <c r="P86" s="188">
        <f>P87+P94</f>
        <v>0</v>
      </c>
      <c r="Q86" s="129"/>
      <c r="R86" s="188">
        <f>R87+R94</f>
        <v>0</v>
      </c>
      <c r="S86" s="129"/>
      <c r="T86" s="189">
        <f>T87+T94</f>
        <v>0</v>
      </c>
      <c r="AT86" s="104" t="s">
        <v>69</v>
      </c>
      <c r="AU86" s="104" t="s">
        <v>122</v>
      </c>
      <c r="BK86" s="190">
        <f>BK87+BK94</f>
        <v>0</v>
      </c>
    </row>
    <row r="87" spans="2:65" s="205" customFormat="1" ht="37.35" customHeight="1">
      <c r="B87" s="204"/>
      <c r="D87" s="206" t="s">
        <v>69</v>
      </c>
      <c r="E87" s="207" t="s">
        <v>922</v>
      </c>
      <c r="F87" s="207" t="s">
        <v>1963</v>
      </c>
      <c r="J87" s="208">
        <f>BK87</f>
        <v>0</v>
      </c>
      <c r="L87" s="204"/>
      <c r="M87" s="209"/>
      <c r="N87" s="210"/>
      <c r="O87" s="210"/>
      <c r="P87" s="211">
        <f>P88+SUM(P89:P92)</f>
        <v>0</v>
      </c>
      <c r="Q87" s="210"/>
      <c r="R87" s="211">
        <f>R88+SUM(R89:R92)</f>
        <v>0</v>
      </c>
      <c r="S87" s="210"/>
      <c r="T87" s="212">
        <f>T88+SUM(T89:T92)</f>
        <v>0</v>
      </c>
      <c r="AR87" s="206" t="s">
        <v>79</v>
      </c>
      <c r="AT87" s="213" t="s">
        <v>69</v>
      </c>
      <c r="AU87" s="213" t="s">
        <v>70</v>
      </c>
      <c r="AY87" s="206" t="s">
        <v>163</v>
      </c>
      <c r="BK87" s="214">
        <f>BK88+SUM(BK89:BK92)</f>
        <v>0</v>
      </c>
    </row>
    <row r="88" spans="2:65" s="116" customFormat="1" ht="16.5" customHeight="1">
      <c r="B88" s="117"/>
      <c r="C88" s="217" t="s">
        <v>75</v>
      </c>
      <c r="D88" s="217" t="s">
        <v>165</v>
      </c>
      <c r="E88" s="218" t="s">
        <v>2183</v>
      </c>
      <c r="F88" s="219" t="s">
        <v>2184</v>
      </c>
      <c r="G88" s="220" t="s">
        <v>2149</v>
      </c>
      <c r="H88" s="221">
        <v>50</v>
      </c>
      <c r="I88" s="7"/>
      <c r="J88" s="222">
        <f>ROUND(I88*H88,2)</f>
        <v>0</v>
      </c>
      <c r="K88" s="219" t="s">
        <v>2443</v>
      </c>
      <c r="L88" s="117"/>
      <c r="M88" s="223" t="s">
        <v>5</v>
      </c>
      <c r="N88" s="224" t="s">
        <v>41</v>
      </c>
      <c r="O88" s="118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104" t="s">
        <v>244</v>
      </c>
      <c r="AT88" s="104" t="s">
        <v>165</v>
      </c>
      <c r="AU88" s="104" t="s">
        <v>75</v>
      </c>
      <c r="AY88" s="104" t="s">
        <v>163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104" t="s">
        <v>75</v>
      </c>
      <c r="BK88" s="202">
        <f>ROUND(I88*H88,2)</f>
        <v>0</v>
      </c>
      <c r="BL88" s="104" t="s">
        <v>244</v>
      </c>
      <c r="BM88" s="104" t="s">
        <v>2185</v>
      </c>
    </row>
    <row r="89" spans="2:65" s="116" customFormat="1" ht="16.5" customHeight="1">
      <c r="B89" s="117"/>
      <c r="C89" s="217" t="s">
        <v>79</v>
      </c>
      <c r="D89" s="217" t="s">
        <v>165</v>
      </c>
      <c r="E89" s="218" t="s">
        <v>2186</v>
      </c>
      <c r="F89" s="219" t="s">
        <v>2187</v>
      </c>
      <c r="G89" s="220" t="s">
        <v>2149</v>
      </c>
      <c r="H89" s="221">
        <v>50</v>
      </c>
      <c r="I89" s="7"/>
      <c r="J89" s="222">
        <f>ROUND(I89*H89,2)</f>
        <v>0</v>
      </c>
      <c r="K89" s="219" t="s">
        <v>2443</v>
      </c>
      <c r="L89" s="117"/>
      <c r="M89" s="223" t="s">
        <v>5</v>
      </c>
      <c r="N89" s="224" t="s">
        <v>41</v>
      </c>
      <c r="O89" s="118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104" t="s">
        <v>244</v>
      </c>
      <c r="AT89" s="104" t="s">
        <v>165</v>
      </c>
      <c r="AU89" s="104" t="s">
        <v>75</v>
      </c>
      <c r="AY89" s="104" t="s">
        <v>163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104" t="s">
        <v>75</v>
      </c>
      <c r="BK89" s="202">
        <f>ROUND(I89*H89,2)</f>
        <v>0</v>
      </c>
      <c r="BL89" s="104" t="s">
        <v>244</v>
      </c>
      <c r="BM89" s="104" t="s">
        <v>2188</v>
      </c>
    </row>
    <row r="90" spans="2:65" s="116" customFormat="1" ht="46.2" customHeight="1">
      <c r="B90" s="117"/>
      <c r="C90" s="217" t="s">
        <v>82</v>
      </c>
      <c r="D90" s="217" t="s">
        <v>165</v>
      </c>
      <c r="E90" s="218" t="s">
        <v>2189</v>
      </c>
      <c r="F90" s="219" t="s">
        <v>2464</v>
      </c>
      <c r="G90" s="220" t="s">
        <v>227</v>
      </c>
      <c r="H90" s="221">
        <v>0.5</v>
      </c>
      <c r="I90" s="7"/>
      <c r="J90" s="222">
        <f>ROUND(I90*H90,2)</f>
        <v>0</v>
      </c>
      <c r="K90" s="219" t="s">
        <v>2443</v>
      </c>
      <c r="L90" s="117"/>
      <c r="M90" s="223" t="s">
        <v>5</v>
      </c>
      <c r="N90" s="224" t="s">
        <v>41</v>
      </c>
      <c r="O90" s="118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104" t="s">
        <v>244</v>
      </c>
      <c r="AT90" s="104" t="s">
        <v>165</v>
      </c>
      <c r="AU90" s="104" t="s">
        <v>75</v>
      </c>
      <c r="AY90" s="104" t="s">
        <v>163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04" t="s">
        <v>75</v>
      </c>
      <c r="BK90" s="202">
        <f>ROUND(I90*H90,2)</f>
        <v>0</v>
      </c>
      <c r="BL90" s="104" t="s">
        <v>244</v>
      </c>
      <c r="BM90" s="104" t="s">
        <v>2190</v>
      </c>
    </row>
    <row r="91" spans="2:65" s="116" customFormat="1" ht="16.5" customHeight="1">
      <c r="B91" s="117"/>
      <c r="C91" s="217" t="s">
        <v>85</v>
      </c>
      <c r="D91" s="217" t="s">
        <v>165</v>
      </c>
      <c r="E91" s="218" t="s">
        <v>2191</v>
      </c>
      <c r="F91" s="219" t="s">
        <v>2192</v>
      </c>
      <c r="G91" s="220" t="s">
        <v>2149</v>
      </c>
      <c r="H91" s="221">
        <v>30</v>
      </c>
      <c r="I91" s="7"/>
      <c r="J91" s="222">
        <f>ROUND(I91*H91,2)</f>
        <v>0</v>
      </c>
      <c r="K91" s="219" t="s">
        <v>2443</v>
      </c>
      <c r="L91" s="117"/>
      <c r="M91" s="223" t="s">
        <v>5</v>
      </c>
      <c r="N91" s="224" t="s">
        <v>41</v>
      </c>
      <c r="O91" s="118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104" t="s">
        <v>244</v>
      </c>
      <c r="AT91" s="104" t="s">
        <v>165</v>
      </c>
      <c r="AU91" s="104" t="s">
        <v>75</v>
      </c>
      <c r="AY91" s="104" t="s">
        <v>163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104" t="s">
        <v>75</v>
      </c>
      <c r="BK91" s="202">
        <f>ROUND(I91*H91,2)</f>
        <v>0</v>
      </c>
      <c r="BL91" s="104" t="s">
        <v>244</v>
      </c>
      <c r="BM91" s="104" t="s">
        <v>2193</v>
      </c>
    </row>
    <row r="92" spans="2:65" s="205" customFormat="1" ht="29.85" customHeight="1">
      <c r="B92" s="204"/>
      <c r="D92" s="206" t="s">
        <v>69</v>
      </c>
      <c r="E92" s="215" t="s">
        <v>1964</v>
      </c>
      <c r="F92" s="215" t="s">
        <v>1965</v>
      </c>
      <c r="J92" s="216">
        <f>BK92</f>
        <v>0</v>
      </c>
      <c r="L92" s="204"/>
      <c r="M92" s="209"/>
      <c r="N92" s="210"/>
      <c r="O92" s="210"/>
      <c r="P92" s="211">
        <f>P93</f>
        <v>0</v>
      </c>
      <c r="Q92" s="210"/>
      <c r="R92" s="211">
        <f>R93</f>
        <v>0</v>
      </c>
      <c r="S92" s="210"/>
      <c r="T92" s="212">
        <f>T93</f>
        <v>0</v>
      </c>
      <c r="AR92" s="206" t="s">
        <v>79</v>
      </c>
      <c r="AT92" s="213" t="s">
        <v>69</v>
      </c>
      <c r="AU92" s="213" t="s">
        <v>75</v>
      </c>
      <c r="AY92" s="206" t="s">
        <v>163</v>
      </c>
      <c r="BK92" s="214">
        <f>BK93</f>
        <v>0</v>
      </c>
    </row>
    <row r="93" spans="2:65" s="116" customFormat="1" ht="66" customHeight="1">
      <c r="B93" s="117"/>
      <c r="C93" s="217" t="s">
        <v>88</v>
      </c>
      <c r="D93" s="217" t="s">
        <v>165</v>
      </c>
      <c r="E93" s="229" t="s">
        <v>2194</v>
      </c>
      <c r="F93" s="219" t="s">
        <v>2465</v>
      </c>
      <c r="G93" s="220" t="s">
        <v>288</v>
      </c>
      <c r="H93" s="221">
        <v>1</v>
      </c>
      <c r="I93" s="7"/>
      <c r="J93" s="222">
        <f>ROUND(I93*H93,2)</f>
        <v>0</v>
      </c>
      <c r="K93" s="219" t="s">
        <v>2444</v>
      </c>
      <c r="L93" s="117"/>
      <c r="M93" s="223" t="s">
        <v>5</v>
      </c>
      <c r="N93" s="224" t="s">
        <v>41</v>
      </c>
      <c r="O93" s="118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104" t="s">
        <v>244</v>
      </c>
      <c r="AT93" s="104" t="s">
        <v>165</v>
      </c>
      <c r="AU93" s="104" t="s">
        <v>79</v>
      </c>
      <c r="AY93" s="104" t="s">
        <v>163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104" t="s">
        <v>75</v>
      </c>
      <c r="BK93" s="202">
        <f>ROUND(I93*H93,2)</f>
        <v>0</v>
      </c>
      <c r="BL93" s="104" t="s">
        <v>244</v>
      </c>
      <c r="BM93" s="104" t="s">
        <v>2195</v>
      </c>
    </row>
    <row r="94" spans="2:65" s="205" customFormat="1" ht="37.35" customHeight="1">
      <c r="B94" s="204"/>
      <c r="D94" s="206" t="s">
        <v>69</v>
      </c>
      <c r="E94" s="207" t="s">
        <v>2196</v>
      </c>
      <c r="F94" s="207" t="s">
        <v>2197</v>
      </c>
      <c r="J94" s="208">
        <f>BK94</f>
        <v>0</v>
      </c>
      <c r="L94" s="204"/>
      <c r="M94" s="209"/>
      <c r="N94" s="210"/>
      <c r="O94" s="210"/>
      <c r="P94" s="211">
        <f>P95</f>
        <v>0</v>
      </c>
      <c r="Q94" s="210"/>
      <c r="R94" s="211">
        <f>R95</f>
        <v>0</v>
      </c>
      <c r="S94" s="210"/>
      <c r="T94" s="212">
        <f>T95</f>
        <v>0</v>
      </c>
      <c r="AR94" s="206" t="s">
        <v>88</v>
      </c>
      <c r="AT94" s="213" t="s">
        <v>69</v>
      </c>
      <c r="AU94" s="213" t="s">
        <v>70</v>
      </c>
      <c r="AY94" s="206" t="s">
        <v>163</v>
      </c>
      <c r="BK94" s="214">
        <f>BK95</f>
        <v>0</v>
      </c>
    </row>
    <row r="95" spans="2:65" s="205" customFormat="1" ht="19.95" customHeight="1">
      <c r="B95" s="204"/>
      <c r="D95" s="206" t="s">
        <v>69</v>
      </c>
      <c r="E95" s="215" t="s">
        <v>2198</v>
      </c>
      <c r="F95" s="215" t="s">
        <v>2199</v>
      </c>
      <c r="J95" s="216">
        <f>BK95</f>
        <v>0</v>
      </c>
      <c r="L95" s="204"/>
      <c r="M95" s="209"/>
      <c r="N95" s="210"/>
      <c r="O95" s="210"/>
      <c r="P95" s="211">
        <f>SUM(P96:P97)</f>
        <v>0</v>
      </c>
      <c r="Q95" s="210"/>
      <c r="R95" s="211">
        <f>SUM(R96:R97)</f>
        <v>0</v>
      </c>
      <c r="S95" s="210"/>
      <c r="T95" s="212">
        <f>SUM(T96:T97)</f>
        <v>0</v>
      </c>
      <c r="AR95" s="206" t="s">
        <v>88</v>
      </c>
      <c r="AT95" s="213" t="s">
        <v>69</v>
      </c>
      <c r="AU95" s="213" t="s">
        <v>75</v>
      </c>
      <c r="AY95" s="206" t="s">
        <v>163</v>
      </c>
      <c r="BK95" s="214">
        <f>SUM(BK96:BK97)</f>
        <v>0</v>
      </c>
    </row>
    <row r="96" spans="2:65" s="116" customFormat="1" ht="16.5" customHeight="1">
      <c r="B96" s="117"/>
      <c r="C96" s="217" t="s">
        <v>107</v>
      </c>
      <c r="D96" s="217" t="s">
        <v>165</v>
      </c>
      <c r="E96" s="218" t="s">
        <v>2200</v>
      </c>
      <c r="F96" s="219" t="s">
        <v>1850</v>
      </c>
      <c r="G96" s="220" t="s">
        <v>288</v>
      </c>
      <c r="H96" s="221">
        <v>1</v>
      </c>
      <c r="I96" s="7"/>
      <c r="J96" s="222">
        <f>ROUND(I96*H96,2)</f>
        <v>0</v>
      </c>
      <c r="K96" s="219" t="s">
        <v>2444</v>
      </c>
      <c r="L96" s="117"/>
      <c r="M96" s="223" t="s">
        <v>5</v>
      </c>
      <c r="N96" s="224" t="s">
        <v>41</v>
      </c>
      <c r="O96" s="118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104" t="s">
        <v>2201</v>
      </c>
      <c r="AT96" s="104" t="s">
        <v>165</v>
      </c>
      <c r="AU96" s="104" t="s">
        <v>79</v>
      </c>
      <c r="AY96" s="104" t="s">
        <v>163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04" t="s">
        <v>75</v>
      </c>
      <c r="BK96" s="202">
        <f>ROUND(I96*H96,2)</f>
        <v>0</v>
      </c>
      <c r="BL96" s="104" t="s">
        <v>2201</v>
      </c>
      <c r="BM96" s="104" t="s">
        <v>2202</v>
      </c>
    </row>
    <row r="97" spans="2:65" s="116" customFormat="1" ht="16.5" customHeight="1">
      <c r="B97" s="117"/>
      <c r="C97" s="217" t="s">
        <v>202</v>
      </c>
      <c r="D97" s="217" t="s">
        <v>165</v>
      </c>
      <c r="E97" s="218" t="s">
        <v>2203</v>
      </c>
      <c r="F97" s="219" t="s">
        <v>2204</v>
      </c>
      <c r="G97" s="220" t="s">
        <v>2156</v>
      </c>
      <c r="H97" s="221">
        <v>1</v>
      </c>
      <c r="I97" s="7"/>
      <c r="J97" s="222">
        <f>ROUND(I97*H97,2)</f>
        <v>0</v>
      </c>
      <c r="K97" s="219" t="s">
        <v>2443</v>
      </c>
      <c r="L97" s="117"/>
      <c r="M97" s="223" t="s">
        <v>5</v>
      </c>
      <c r="N97" s="225" t="s">
        <v>41</v>
      </c>
      <c r="O97" s="22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104" t="s">
        <v>2201</v>
      </c>
      <c r="AT97" s="104" t="s">
        <v>165</v>
      </c>
      <c r="AU97" s="104" t="s">
        <v>79</v>
      </c>
      <c r="AY97" s="104" t="s">
        <v>163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104" t="s">
        <v>75</v>
      </c>
      <c r="BK97" s="202">
        <f>ROUND(I97*H97,2)</f>
        <v>0</v>
      </c>
      <c r="BL97" s="104" t="s">
        <v>2201</v>
      </c>
      <c r="BM97" s="104" t="s">
        <v>2205</v>
      </c>
    </row>
    <row r="98" spans="2:65" s="116" customFormat="1" ht="6.9" customHeight="1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17"/>
    </row>
  </sheetData>
  <sheetProtection algorithmName="SHA-512" hashValue="VoNqLvTpNvtYIztz3xwVpxYXZIGnD0jHUVmQ/gXbvEe8HWzFORhFcXayF+YMo8/G/9Azu9jyUwtH4CyRIc/VJA==" saltValue="lLjhaTBSruMJl09Sg0Lrqg==" spinCount="100000" sheet="1" objects="1" scenarios="1"/>
  <autoFilter ref="C85:K97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workbookViewId="0">
      <pane ySplit="1" topLeftCell="A86" activePane="bottomLeft" state="frozen"/>
      <selection pane="bottomLeft" activeCell="H99" sqref="H99:I99"/>
    </sheetView>
  </sheetViews>
  <sheetFormatPr defaultRowHeight="12"/>
  <cols>
    <col min="1" max="1" width="8.28515625" style="101" customWidth="1"/>
    <col min="2" max="2" width="1.7109375" style="101" customWidth="1"/>
    <col min="3" max="3" width="4.140625" style="101" customWidth="1"/>
    <col min="4" max="4" width="4.28515625" style="101" customWidth="1"/>
    <col min="5" max="5" width="17.140625" style="101" customWidth="1"/>
    <col min="6" max="6" width="75" style="101" customWidth="1"/>
    <col min="7" max="7" width="8.7109375" style="101" customWidth="1"/>
    <col min="8" max="8" width="11.140625" style="101" customWidth="1"/>
    <col min="9" max="9" width="12.7109375" style="101" customWidth="1"/>
    <col min="10" max="10" width="23.42578125" style="101" customWidth="1"/>
    <col min="11" max="11" width="15.42578125" style="101" customWidth="1"/>
    <col min="12" max="12" width="9.140625" style="101"/>
    <col min="13" max="18" width="9.28515625" style="101" hidden="1"/>
    <col min="19" max="19" width="8.140625" style="101" hidden="1" customWidth="1"/>
    <col min="20" max="20" width="29.7109375" style="101" hidden="1" customWidth="1"/>
    <col min="21" max="21" width="16.28515625" style="101" hidden="1" customWidth="1"/>
    <col min="22" max="22" width="12.28515625" style="101" customWidth="1"/>
    <col min="23" max="23" width="16.28515625" style="101" customWidth="1"/>
    <col min="24" max="24" width="12.28515625" style="101" customWidth="1"/>
    <col min="25" max="25" width="15" style="101" customWidth="1"/>
    <col min="26" max="26" width="11" style="101" customWidth="1"/>
    <col min="27" max="27" width="15" style="101" customWidth="1"/>
    <col min="28" max="28" width="16.28515625" style="101" customWidth="1"/>
    <col min="29" max="29" width="11" style="101" customWidth="1"/>
    <col min="30" max="30" width="15" style="101" customWidth="1"/>
    <col min="31" max="31" width="16.28515625" style="101" customWidth="1"/>
    <col min="32" max="43" width="9.140625" style="101"/>
    <col min="44" max="65" width="9.28515625" style="101" hidden="1"/>
    <col min="66" max="16384" width="9.140625" style="101"/>
  </cols>
  <sheetData>
    <row r="1" spans="1:70" ht="21.75" customHeight="1">
      <c r="A1" s="97"/>
      <c r="B1" s="3"/>
      <c r="C1" s="3"/>
      <c r="D1" s="4" t="s">
        <v>1</v>
      </c>
      <c r="E1" s="3"/>
      <c r="F1" s="98" t="s">
        <v>110</v>
      </c>
      <c r="G1" s="99" t="s">
        <v>111</v>
      </c>
      <c r="H1" s="99"/>
      <c r="I1" s="3"/>
      <c r="J1" s="98" t="s">
        <v>112</v>
      </c>
      <c r="K1" s="4" t="s">
        <v>113</v>
      </c>
      <c r="L1" s="98" t="s">
        <v>114</v>
      </c>
      <c r="M1" s="98"/>
      <c r="N1" s="98"/>
      <c r="O1" s="98"/>
      <c r="P1" s="98"/>
      <c r="Q1" s="98"/>
      <c r="R1" s="98"/>
      <c r="S1" s="98"/>
      <c r="T1" s="98"/>
      <c r="U1" s="100"/>
      <c r="V1" s="100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</row>
    <row r="2" spans="1:70" ht="36.9" customHeight="1">
      <c r="L2" s="102" t="s">
        <v>8</v>
      </c>
      <c r="M2" s="103"/>
      <c r="N2" s="103"/>
      <c r="O2" s="103"/>
      <c r="P2" s="103"/>
      <c r="Q2" s="103"/>
      <c r="R2" s="103"/>
      <c r="S2" s="103"/>
      <c r="T2" s="103"/>
      <c r="U2" s="103"/>
      <c r="V2" s="103"/>
      <c r="AT2" s="104" t="s">
        <v>109</v>
      </c>
    </row>
    <row r="3" spans="1:70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7"/>
      <c r="AT3" s="104" t="s">
        <v>79</v>
      </c>
    </row>
    <row r="4" spans="1:70" ht="36.9" customHeight="1">
      <c r="B4" s="108"/>
      <c r="C4" s="109"/>
      <c r="D4" s="110" t="s">
        <v>115</v>
      </c>
      <c r="E4" s="109"/>
      <c r="F4" s="109"/>
      <c r="G4" s="109"/>
      <c r="H4" s="109"/>
      <c r="I4" s="109"/>
      <c r="J4" s="109"/>
      <c r="K4" s="111"/>
      <c r="M4" s="112" t="s">
        <v>13</v>
      </c>
      <c r="AT4" s="104" t="s">
        <v>6</v>
      </c>
    </row>
    <row r="5" spans="1:70" ht="6.9" customHeight="1">
      <c r="B5" s="108"/>
      <c r="C5" s="109"/>
      <c r="D5" s="109"/>
      <c r="E5" s="109"/>
      <c r="F5" s="109"/>
      <c r="G5" s="109"/>
      <c r="H5" s="109"/>
      <c r="I5" s="109"/>
      <c r="J5" s="109"/>
      <c r="K5" s="111"/>
    </row>
    <row r="6" spans="1:70" ht="13.2">
      <c r="B6" s="108"/>
      <c r="C6" s="109"/>
      <c r="D6" s="113" t="s">
        <v>18</v>
      </c>
      <c r="E6" s="109"/>
      <c r="F6" s="109"/>
      <c r="G6" s="109"/>
      <c r="H6" s="109"/>
      <c r="I6" s="109"/>
      <c r="J6" s="109"/>
      <c r="K6" s="111"/>
    </row>
    <row r="7" spans="1:70" ht="16.5" customHeight="1">
      <c r="B7" s="108"/>
      <c r="C7" s="109"/>
      <c r="D7" s="109"/>
      <c r="E7" s="114" t="str">
        <f>'Rekapitulace stavby'!K6</f>
        <v>Modernizace stravovacího zařízení Střední školy chovu koní a jezdectví</v>
      </c>
      <c r="F7" s="115"/>
      <c r="G7" s="115"/>
      <c r="H7" s="115"/>
      <c r="I7" s="109"/>
      <c r="J7" s="109"/>
      <c r="K7" s="111"/>
    </row>
    <row r="8" spans="1:70" s="116" customFormat="1" ht="13.2">
      <c r="B8" s="117"/>
      <c r="C8" s="118"/>
      <c r="D8" s="113" t="s">
        <v>116</v>
      </c>
      <c r="E8" s="118"/>
      <c r="F8" s="118"/>
      <c r="G8" s="118"/>
      <c r="H8" s="118"/>
      <c r="I8" s="118"/>
      <c r="J8" s="118"/>
      <c r="K8" s="120"/>
    </row>
    <row r="9" spans="1:70" s="116" customFormat="1" ht="36.9" customHeight="1">
      <c r="B9" s="117"/>
      <c r="C9" s="118"/>
      <c r="D9" s="118"/>
      <c r="E9" s="121" t="s">
        <v>2206</v>
      </c>
      <c r="F9" s="119"/>
      <c r="G9" s="119"/>
      <c r="H9" s="119"/>
      <c r="I9" s="118"/>
      <c r="J9" s="118"/>
      <c r="K9" s="120"/>
    </row>
    <row r="10" spans="1:70" s="116" customFormat="1">
      <c r="B10" s="117"/>
      <c r="C10" s="118"/>
      <c r="D10" s="118"/>
      <c r="E10" s="118"/>
      <c r="F10" s="118"/>
      <c r="G10" s="118"/>
      <c r="H10" s="118"/>
      <c r="I10" s="118"/>
      <c r="J10" s="118"/>
      <c r="K10" s="120"/>
    </row>
    <row r="11" spans="1:70" s="116" customFormat="1" ht="14.4" customHeight="1">
      <c r="B11" s="117"/>
      <c r="C11" s="118"/>
      <c r="D11" s="113" t="s">
        <v>20</v>
      </c>
      <c r="E11" s="118"/>
      <c r="F11" s="122" t="s">
        <v>5</v>
      </c>
      <c r="G11" s="118"/>
      <c r="H11" s="118"/>
      <c r="I11" s="113" t="s">
        <v>21</v>
      </c>
      <c r="J11" s="122" t="s">
        <v>5</v>
      </c>
      <c r="K11" s="120"/>
    </row>
    <row r="12" spans="1:70" s="116" customFormat="1" ht="14.4" customHeight="1">
      <c r="B12" s="117"/>
      <c r="C12" s="118"/>
      <c r="D12" s="113" t="s">
        <v>22</v>
      </c>
      <c r="E12" s="118"/>
      <c r="F12" s="122" t="s">
        <v>23</v>
      </c>
      <c r="G12" s="118"/>
      <c r="H12" s="118"/>
      <c r="I12" s="113" t="s">
        <v>24</v>
      </c>
      <c r="J12" s="123" t="str">
        <f>'Rekapitulace stavby'!AN8</f>
        <v>14. 10. 2018</v>
      </c>
      <c r="K12" s="120"/>
    </row>
    <row r="13" spans="1:70" s="116" customFormat="1" ht="10.95" customHeight="1">
      <c r="B13" s="117"/>
      <c r="C13" s="118"/>
      <c r="D13" s="118"/>
      <c r="E13" s="118"/>
      <c r="F13" s="118"/>
      <c r="G13" s="118"/>
      <c r="H13" s="118"/>
      <c r="I13" s="118"/>
      <c r="J13" s="118"/>
      <c r="K13" s="120"/>
    </row>
    <row r="14" spans="1:70" s="116" customFormat="1" ht="14.4" customHeight="1">
      <c r="B14" s="117"/>
      <c r="C14" s="118"/>
      <c r="D14" s="113" t="s">
        <v>26</v>
      </c>
      <c r="E14" s="118"/>
      <c r="F14" s="118"/>
      <c r="G14" s="118"/>
      <c r="H14" s="118"/>
      <c r="I14" s="113" t="s">
        <v>27</v>
      </c>
      <c r="J14" s="122" t="s">
        <v>5</v>
      </c>
      <c r="K14" s="120"/>
    </row>
    <row r="15" spans="1:70" s="116" customFormat="1" ht="18" customHeight="1">
      <c r="B15" s="117"/>
      <c r="C15" s="118"/>
      <c r="D15" s="118"/>
      <c r="E15" s="122" t="s">
        <v>28</v>
      </c>
      <c r="F15" s="118"/>
      <c r="G15" s="118"/>
      <c r="H15" s="118"/>
      <c r="I15" s="113" t="s">
        <v>29</v>
      </c>
      <c r="J15" s="122" t="s">
        <v>5</v>
      </c>
      <c r="K15" s="120"/>
    </row>
    <row r="16" spans="1:70" s="116" customFormat="1" ht="6.9" customHeight="1">
      <c r="B16" s="117"/>
      <c r="C16" s="118"/>
      <c r="D16" s="118"/>
      <c r="E16" s="118"/>
      <c r="F16" s="118"/>
      <c r="G16" s="118"/>
      <c r="H16" s="118"/>
      <c r="I16" s="118"/>
      <c r="J16" s="118"/>
      <c r="K16" s="120"/>
    </row>
    <row r="17" spans="2:11" s="116" customFormat="1" ht="14.4" customHeight="1">
      <c r="B17" s="117"/>
      <c r="C17" s="118"/>
      <c r="D17" s="113" t="s">
        <v>30</v>
      </c>
      <c r="E17" s="118"/>
      <c r="F17" s="118"/>
      <c r="G17" s="118"/>
      <c r="H17" s="118"/>
      <c r="I17" s="113" t="s">
        <v>27</v>
      </c>
      <c r="J17" s="122" t="str">
        <f>IF('Rekapitulace stavby'!AN13="Vyplň údaj","",IF('Rekapitulace stavby'!AN13="","",'Rekapitulace stavby'!AN13))</f>
        <v/>
      </c>
      <c r="K17" s="120"/>
    </row>
    <row r="18" spans="2:11" s="116" customFormat="1" ht="18" customHeight="1">
      <c r="B18" s="117"/>
      <c r="C18" s="118"/>
      <c r="D18" s="118"/>
      <c r="E18" s="122" t="str">
        <f>IF('Rekapitulace stavby'!E14="Vyplň údaj","",IF('Rekapitulace stavby'!E14="","",'Rekapitulace stavby'!E14))</f>
        <v/>
      </c>
      <c r="F18" s="118"/>
      <c r="G18" s="118"/>
      <c r="H18" s="118"/>
      <c r="I18" s="113" t="s">
        <v>29</v>
      </c>
      <c r="J18" s="122" t="str">
        <f>IF('Rekapitulace stavby'!AN14="Vyplň údaj","",IF('Rekapitulace stavby'!AN14="","",'Rekapitulace stavby'!AN14))</f>
        <v/>
      </c>
      <c r="K18" s="120"/>
    </row>
    <row r="19" spans="2:11" s="116" customFormat="1" ht="6.9" customHeight="1">
      <c r="B19" s="117"/>
      <c r="C19" s="118"/>
      <c r="D19" s="118"/>
      <c r="E19" s="118"/>
      <c r="F19" s="118"/>
      <c r="G19" s="118"/>
      <c r="H19" s="118"/>
      <c r="I19" s="118"/>
      <c r="J19" s="118"/>
      <c r="K19" s="120"/>
    </row>
    <row r="20" spans="2:11" s="116" customFormat="1" ht="14.4" customHeight="1">
      <c r="B20" s="117"/>
      <c r="C20" s="118"/>
      <c r="D20" s="113" t="s">
        <v>32</v>
      </c>
      <c r="E20" s="118"/>
      <c r="F20" s="118"/>
      <c r="G20" s="118"/>
      <c r="H20" s="118"/>
      <c r="I20" s="113" t="s">
        <v>27</v>
      </c>
      <c r="J20" s="122" t="s">
        <v>5</v>
      </c>
      <c r="K20" s="120"/>
    </row>
    <row r="21" spans="2:11" s="116" customFormat="1" ht="18" customHeight="1">
      <c r="B21" s="117"/>
      <c r="C21" s="118"/>
      <c r="D21" s="118"/>
      <c r="E21" s="122" t="s">
        <v>33</v>
      </c>
      <c r="F21" s="118"/>
      <c r="G21" s="118"/>
      <c r="H21" s="118"/>
      <c r="I21" s="113" t="s">
        <v>29</v>
      </c>
      <c r="J21" s="122" t="s">
        <v>5</v>
      </c>
      <c r="K21" s="120"/>
    </row>
    <row r="22" spans="2:11" s="116" customFormat="1" ht="6.9" customHeight="1">
      <c r="B22" s="117"/>
      <c r="C22" s="118"/>
      <c r="D22" s="118"/>
      <c r="E22" s="118"/>
      <c r="F22" s="118"/>
      <c r="G22" s="118"/>
      <c r="H22" s="118"/>
      <c r="I22" s="118"/>
      <c r="J22" s="118"/>
      <c r="K22" s="120"/>
    </row>
    <row r="23" spans="2:11" s="116" customFormat="1" ht="14.4" customHeight="1">
      <c r="B23" s="117"/>
      <c r="C23" s="118"/>
      <c r="D23" s="113" t="s">
        <v>35</v>
      </c>
      <c r="E23" s="118"/>
      <c r="F23" s="118"/>
      <c r="G23" s="118"/>
      <c r="H23" s="118"/>
      <c r="I23" s="118"/>
      <c r="J23" s="118"/>
      <c r="K23" s="120"/>
    </row>
    <row r="24" spans="2:11" s="128" customFormat="1" ht="16.5" customHeight="1">
      <c r="B24" s="124"/>
      <c r="C24" s="125"/>
      <c r="D24" s="125"/>
      <c r="E24" s="126" t="s">
        <v>5</v>
      </c>
      <c r="F24" s="126"/>
      <c r="G24" s="126"/>
      <c r="H24" s="126"/>
      <c r="I24" s="125"/>
      <c r="J24" s="125"/>
      <c r="K24" s="127"/>
    </row>
    <row r="25" spans="2:11" s="116" customFormat="1" ht="6.9" customHeight="1">
      <c r="B25" s="117"/>
      <c r="C25" s="118"/>
      <c r="D25" s="118"/>
      <c r="E25" s="118"/>
      <c r="F25" s="118"/>
      <c r="G25" s="118"/>
      <c r="H25" s="118"/>
      <c r="I25" s="118"/>
      <c r="J25" s="118"/>
      <c r="K25" s="120"/>
    </row>
    <row r="26" spans="2:11" s="116" customFormat="1" ht="6.9" customHeight="1">
      <c r="B26" s="117"/>
      <c r="C26" s="118"/>
      <c r="D26" s="129"/>
      <c r="E26" s="129"/>
      <c r="F26" s="129"/>
      <c r="G26" s="129"/>
      <c r="H26" s="129"/>
      <c r="I26" s="129"/>
      <c r="J26" s="129"/>
      <c r="K26" s="130"/>
    </row>
    <row r="27" spans="2:11" s="116" customFormat="1" ht="25.35" customHeight="1">
      <c r="B27" s="117"/>
      <c r="C27" s="118"/>
      <c r="D27" s="131" t="s">
        <v>36</v>
      </c>
      <c r="E27" s="118"/>
      <c r="F27" s="118"/>
      <c r="G27" s="118"/>
      <c r="H27" s="118"/>
      <c r="I27" s="118"/>
      <c r="J27" s="132">
        <f>ROUND(J83,2)</f>
        <v>0</v>
      </c>
      <c r="K27" s="120"/>
    </row>
    <row r="28" spans="2:11" s="116" customFormat="1" ht="6.9" customHeight="1">
      <c r="B28" s="117"/>
      <c r="C28" s="118"/>
      <c r="D28" s="129"/>
      <c r="E28" s="129"/>
      <c r="F28" s="129"/>
      <c r="G28" s="129"/>
      <c r="H28" s="129"/>
      <c r="I28" s="129"/>
      <c r="J28" s="129"/>
      <c r="K28" s="130"/>
    </row>
    <row r="29" spans="2:11" s="116" customFormat="1" ht="14.4" customHeight="1">
      <c r="B29" s="117"/>
      <c r="C29" s="118"/>
      <c r="D29" s="118"/>
      <c r="E29" s="118"/>
      <c r="F29" s="133" t="s">
        <v>38</v>
      </c>
      <c r="G29" s="118"/>
      <c r="H29" s="118"/>
      <c r="I29" s="133" t="s">
        <v>37</v>
      </c>
      <c r="J29" s="133" t="s">
        <v>39</v>
      </c>
      <c r="K29" s="120"/>
    </row>
    <row r="30" spans="2:11" s="116" customFormat="1" ht="14.4" customHeight="1">
      <c r="B30" s="117"/>
      <c r="C30" s="118"/>
      <c r="D30" s="134" t="s">
        <v>40</v>
      </c>
      <c r="E30" s="134" t="s">
        <v>41</v>
      </c>
      <c r="F30" s="135">
        <f>ROUND(SUM(BE83:BE106), 2)</f>
        <v>0</v>
      </c>
      <c r="G30" s="118"/>
      <c r="H30" s="118"/>
      <c r="I30" s="136">
        <v>0.21</v>
      </c>
      <c r="J30" s="135">
        <f>ROUND(ROUND((SUM(BE83:BE106)), 2)*I30, 2)</f>
        <v>0</v>
      </c>
      <c r="K30" s="120"/>
    </row>
    <row r="31" spans="2:11" s="116" customFormat="1" ht="14.4" customHeight="1">
      <c r="B31" s="117"/>
      <c r="C31" s="118"/>
      <c r="D31" s="118"/>
      <c r="E31" s="134" t="s">
        <v>42</v>
      </c>
      <c r="F31" s="135">
        <f>ROUND(SUM(BF83:BF106), 2)</f>
        <v>0</v>
      </c>
      <c r="G31" s="118"/>
      <c r="H31" s="118"/>
      <c r="I31" s="136">
        <v>0.15</v>
      </c>
      <c r="J31" s="135">
        <f>ROUND(ROUND((SUM(BF83:BF106)), 2)*I31, 2)</f>
        <v>0</v>
      </c>
      <c r="K31" s="120"/>
    </row>
    <row r="32" spans="2:11" s="116" customFormat="1" ht="14.4" hidden="1" customHeight="1">
      <c r="B32" s="117"/>
      <c r="C32" s="118"/>
      <c r="D32" s="118"/>
      <c r="E32" s="134" t="s">
        <v>43</v>
      </c>
      <c r="F32" s="135">
        <f>ROUND(SUM(BG83:BG106), 2)</f>
        <v>0</v>
      </c>
      <c r="G32" s="118"/>
      <c r="H32" s="118"/>
      <c r="I32" s="136">
        <v>0.21</v>
      </c>
      <c r="J32" s="135">
        <v>0</v>
      </c>
      <c r="K32" s="120"/>
    </row>
    <row r="33" spans="2:11" s="116" customFormat="1" ht="14.4" hidden="1" customHeight="1">
      <c r="B33" s="117"/>
      <c r="C33" s="118"/>
      <c r="D33" s="118"/>
      <c r="E33" s="134" t="s">
        <v>44</v>
      </c>
      <c r="F33" s="135">
        <f>ROUND(SUM(BH83:BH106), 2)</f>
        <v>0</v>
      </c>
      <c r="G33" s="118"/>
      <c r="H33" s="118"/>
      <c r="I33" s="136">
        <v>0.15</v>
      </c>
      <c r="J33" s="135">
        <v>0</v>
      </c>
      <c r="K33" s="120"/>
    </row>
    <row r="34" spans="2:11" s="116" customFormat="1" ht="14.4" hidden="1" customHeight="1">
      <c r="B34" s="117"/>
      <c r="C34" s="118"/>
      <c r="D34" s="118"/>
      <c r="E34" s="134" t="s">
        <v>45</v>
      </c>
      <c r="F34" s="135">
        <f>ROUND(SUM(BI83:BI106), 2)</f>
        <v>0</v>
      </c>
      <c r="G34" s="118"/>
      <c r="H34" s="118"/>
      <c r="I34" s="136">
        <v>0</v>
      </c>
      <c r="J34" s="135">
        <v>0</v>
      </c>
      <c r="K34" s="120"/>
    </row>
    <row r="35" spans="2:11" s="116" customFormat="1" ht="6.9" customHeight="1">
      <c r="B35" s="117"/>
      <c r="C35" s="118"/>
      <c r="D35" s="118"/>
      <c r="E35" s="118"/>
      <c r="F35" s="118"/>
      <c r="G35" s="118"/>
      <c r="H35" s="118"/>
      <c r="I35" s="118"/>
      <c r="J35" s="118"/>
      <c r="K35" s="120"/>
    </row>
    <row r="36" spans="2:11" s="116" customFormat="1" ht="25.35" customHeight="1">
      <c r="B36" s="117"/>
      <c r="C36" s="137"/>
      <c r="D36" s="138" t="s">
        <v>46</v>
      </c>
      <c r="E36" s="139"/>
      <c r="F36" s="139"/>
      <c r="G36" s="140" t="s">
        <v>47</v>
      </c>
      <c r="H36" s="141" t="s">
        <v>48</v>
      </c>
      <c r="I36" s="139"/>
      <c r="J36" s="142">
        <f>SUM(J27:J34)</f>
        <v>0</v>
      </c>
      <c r="K36" s="143"/>
    </row>
    <row r="37" spans="2:11" s="116" customFormat="1" ht="14.4" customHeight="1">
      <c r="B37" s="144"/>
      <c r="C37" s="145"/>
      <c r="D37" s="145"/>
      <c r="E37" s="145"/>
      <c r="F37" s="145"/>
      <c r="G37" s="145"/>
      <c r="H37" s="145"/>
      <c r="I37" s="145"/>
      <c r="J37" s="145"/>
      <c r="K37" s="146"/>
    </row>
    <row r="41" spans="2:11" s="116" customFormat="1" ht="6.9" customHeight="1">
      <c r="B41" s="147"/>
      <c r="C41" s="148"/>
      <c r="D41" s="148"/>
      <c r="E41" s="148"/>
      <c r="F41" s="148"/>
      <c r="G41" s="148"/>
      <c r="H41" s="148"/>
      <c r="I41" s="148"/>
      <c r="J41" s="148"/>
      <c r="K41" s="149"/>
    </row>
    <row r="42" spans="2:11" s="116" customFormat="1" ht="36.9" customHeight="1">
      <c r="B42" s="117"/>
      <c r="C42" s="110" t="s">
        <v>118</v>
      </c>
      <c r="D42" s="118"/>
      <c r="E42" s="118"/>
      <c r="F42" s="118"/>
      <c r="G42" s="118"/>
      <c r="H42" s="118"/>
      <c r="I42" s="118"/>
      <c r="J42" s="118"/>
      <c r="K42" s="120"/>
    </row>
    <row r="43" spans="2:11" s="116" customFormat="1" ht="6.9" customHeight="1">
      <c r="B43" s="117"/>
      <c r="C43" s="118"/>
      <c r="D43" s="118"/>
      <c r="E43" s="118"/>
      <c r="F43" s="118"/>
      <c r="G43" s="118"/>
      <c r="H43" s="118"/>
      <c r="I43" s="118"/>
      <c r="J43" s="118"/>
      <c r="K43" s="120"/>
    </row>
    <row r="44" spans="2:11" s="116" customFormat="1" ht="14.4" customHeight="1">
      <c r="B44" s="117"/>
      <c r="C44" s="113" t="s">
        <v>18</v>
      </c>
      <c r="D44" s="118"/>
      <c r="E44" s="118"/>
      <c r="F44" s="118"/>
      <c r="G44" s="118"/>
      <c r="H44" s="118"/>
      <c r="I44" s="118"/>
      <c r="J44" s="118"/>
      <c r="K44" s="120"/>
    </row>
    <row r="45" spans="2:11" s="116" customFormat="1" ht="16.5" customHeight="1">
      <c r="B45" s="117"/>
      <c r="C45" s="118"/>
      <c r="D45" s="118"/>
      <c r="E45" s="114" t="str">
        <f>E7</f>
        <v>Modernizace stravovacího zařízení Střední školy chovu koní a jezdectví</v>
      </c>
      <c r="F45" s="115"/>
      <c r="G45" s="115"/>
      <c r="H45" s="115"/>
      <c r="I45" s="118"/>
      <c r="J45" s="118"/>
      <c r="K45" s="120"/>
    </row>
    <row r="46" spans="2:11" s="116" customFormat="1" ht="14.4" customHeight="1">
      <c r="B46" s="117"/>
      <c r="C46" s="113" t="s">
        <v>116</v>
      </c>
      <c r="D46" s="118"/>
      <c r="E46" s="118"/>
      <c r="F46" s="118"/>
      <c r="G46" s="118"/>
      <c r="H46" s="118"/>
      <c r="I46" s="118"/>
      <c r="J46" s="118"/>
      <c r="K46" s="120"/>
    </row>
    <row r="47" spans="2:11" s="116" customFormat="1" ht="17.25" customHeight="1">
      <c r="B47" s="117"/>
      <c r="C47" s="118"/>
      <c r="D47" s="118"/>
      <c r="E47" s="121" t="str">
        <f>E9</f>
        <v>6 - Vedlejší a ostatní náklady</v>
      </c>
      <c r="F47" s="119"/>
      <c r="G47" s="119"/>
      <c r="H47" s="119"/>
      <c r="I47" s="118"/>
      <c r="J47" s="118"/>
      <c r="K47" s="120"/>
    </row>
    <row r="48" spans="2:11" s="116" customFormat="1" ht="6.9" customHeight="1">
      <c r="B48" s="117"/>
      <c r="C48" s="118"/>
      <c r="D48" s="118"/>
      <c r="E48" s="118"/>
      <c r="F48" s="118"/>
      <c r="G48" s="118"/>
      <c r="H48" s="118"/>
      <c r="I48" s="118"/>
      <c r="J48" s="118"/>
      <c r="K48" s="120"/>
    </row>
    <row r="49" spans="2:47" s="116" customFormat="1" ht="18" customHeight="1">
      <c r="B49" s="117"/>
      <c r="C49" s="113" t="s">
        <v>22</v>
      </c>
      <c r="D49" s="118"/>
      <c r="E49" s="118"/>
      <c r="F49" s="122" t="str">
        <f>F12</f>
        <v>Kladruby nad Labem</v>
      </c>
      <c r="G49" s="118"/>
      <c r="H49" s="118"/>
      <c r="I49" s="113" t="s">
        <v>24</v>
      </c>
      <c r="J49" s="123" t="str">
        <f>IF(J12="","",J12)</f>
        <v>14. 10. 2018</v>
      </c>
      <c r="K49" s="120"/>
    </row>
    <row r="50" spans="2:47" s="116" customFormat="1" ht="6.9" customHeight="1">
      <c r="B50" s="117"/>
      <c r="C50" s="118"/>
      <c r="D50" s="118"/>
      <c r="E50" s="118"/>
      <c r="F50" s="118"/>
      <c r="G50" s="118"/>
      <c r="H50" s="118"/>
      <c r="I50" s="118"/>
      <c r="J50" s="118"/>
      <c r="K50" s="120"/>
    </row>
    <row r="51" spans="2:47" s="116" customFormat="1" ht="13.2">
      <c r="B51" s="117"/>
      <c r="C51" s="113" t="s">
        <v>26</v>
      </c>
      <c r="D51" s="118"/>
      <c r="E51" s="118"/>
      <c r="F51" s="122" t="str">
        <f>E15</f>
        <v>Pardubický kraj</v>
      </c>
      <c r="G51" s="118"/>
      <c r="H51" s="118"/>
      <c r="I51" s="113" t="s">
        <v>32</v>
      </c>
      <c r="J51" s="126" t="str">
        <f>E21</f>
        <v>astalon s.r.o.</v>
      </c>
      <c r="K51" s="120"/>
    </row>
    <row r="52" spans="2:47" s="116" customFormat="1" ht="14.4" customHeight="1">
      <c r="B52" s="117"/>
      <c r="C52" s="113" t="s">
        <v>30</v>
      </c>
      <c r="D52" s="118"/>
      <c r="E52" s="118"/>
      <c r="F52" s="122" t="str">
        <f>IF(E18="","",E18)</f>
        <v/>
      </c>
      <c r="G52" s="118"/>
      <c r="H52" s="118"/>
      <c r="I52" s="118"/>
      <c r="J52" s="150"/>
      <c r="K52" s="120"/>
    </row>
    <row r="53" spans="2:47" s="116" customFormat="1" ht="10.35" customHeight="1">
      <c r="B53" s="117"/>
      <c r="C53" s="118"/>
      <c r="D53" s="118"/>
      <c r="E53" s="118"/>
      <c r="F53" s="118"/>
      <c r="G53" s="118"/>
      <c r="H53" s="118"/>
      <c r="I53" s="118"/>
      <c r="J53" s="118"/>
      <c r="K53" s="120"/>
    </row>
    <row r="54" spans="2:47" s="116" customFormat="1" ht="29.25" customHeight="1">
      <c r="B54" s="117"/>
      <c r="C54" s="151" t="s">
        <v>119</v>
      </c>
      <c r="D54" s="137"/>
      <c r="E54" s="137"/>
      <c r="F54" s="137"/>
      <c r="G54" s="137"/>
      <c r="H54" s="137"/>
      <c r="I54" s="137"/>
      <c r="J54" s="152" t="s">
        <v>120</v>
      </c>
      <c r="K54" s="153"/>
    </row>
    <row r="55" spans="2:47" s="116" customFormat="1" ht="10.35" customHeight="1">
      <c r="B55" s="117"/>
      <c r="C55" s="118"/>
      <c r="D55" s="118"/>
      <c r="E55" s="118"/>
      <c r="F55" s="118"/>
      <c r="G55" s="118"/>
      <c r="H55" s="118"/>
      <c r="I55" s="118"/>
      <c r="J55" s="118"/>
      <c r="K55" s="120"/>
    </row>
    <row r="56" spans="2:47" s="116" customFormat="1" ht="29.25" customHeight="1">
      <c r="B56" s="117"/>
      <c r="C56" s="154" t="s">
        <v>121</v>
      </c>
      <c r="D56" s="118"/>
      <c r="E56" s="118"/>
      <c r="F56" s="118"/>
      <c r="G56" s="118"/>
      <c r="H56" s="118"/>
      <c r="I56" s="118"/>
      <c r="J56" s="132">
        <f>J83</f>
        <v>0</v>
      </c>
      <c r="K56" s="120"/>
      <c r="AU56" s="104" t="s">
        <v>122</v>
      </c>
    </row>
    <row r="57" spans="2:47" s="161" customFormat="1" ht="24.9" customHeight="1">
      <c r="B57" s="155"/>
      <c r="C57" s="156"/>
      <c r="D57" s="157" t="s">
        <v>2207</v>
      </c>
      <c r="E57" s="158"/>
      <c r="F57" s="158"/>
      <c r="G57" s="158"/>
      <c r="H57" s="158"/>
      <c r="I57" s="158"/>
      <c r="J57" s="159">
        <f>J84</f>
        <v>0</v>
      </c>
      <c r="K57" s="160"/>
    </row>
    <row r="58" spans="2:47" s="168" customFormat="1" ht="19.95" customHeight="1">
      <c r="B58" s="162"/>
      <c r="C58" s="163"/>
      <c r="D58" s="164" t="s">
        <v>2208</v>
      </c>
      <c r="E58" s="165"/>
      <c r="F58" s="165"/>
      <c r="G58" s="165"/>
      <c r="H58" s="165"/>
      <c r="I58" s="165"/>
      <c r="J58" s="166">
        <f>J85</f>
        <v>0</v>
      </c>
      <c r="K58" s="167"/>
    </row>
    <row r="59" spans="2:47" s="168" customFormat="1" ht="19.95" customHeight="1">
      <c r="B59" s="162"/>
      <c r="C59" s="163"/>
      <c r="D59" s="164" t="s">
        <v>2209</v>
      </c>
      <c r="E59" s="165"/>
      <c r="F59" s="165"/>
      <c r="G59" s="165"/>
      <c r="H59" s="165"/>
      <c r="I59" s="165"/>
      <c r="J59" s="166">
        <f>J88</f>
        <v>0</v>
      </c>
      <c r="K59" s="167"/>
    </row>
    <row r="60" spans="2:47" s="168" customFormat="1" ht="19.95" customHeight="1">
      <c r="B60" s="162"/>
      <c r="C60" s="163"/>
      <c r="D60" s="164" t="s">
        <v>2210</v>
      </c>
      <c r="E60" s="165"/>
      <c r="F60" s="165"/>
      <c r="G60" s="165"/>
      <c r="H60" s="165"/>
      <c r="I60" s="165"/>
      <c r="J60" s="166">
        <f>J92</f>
        <v>0</v>
      </c>
      <c r="K60" s="167"/>
    </row>
    <row r="61" spans="2:47" s="168" customFormat="1" ht="19.95" customHeight="1">
      <c r="B61" s="162"/>
      <c r="C61" s="163"/>
      <c r="D61" s="164" t="s">
        <v>2211</v>
      </c>
      <c r="E61" s="165"/>
      <c r="F61" s="165"/>
      <c r="G61" s="165"/>
      <c r="H61" s="165"/>
      <c r="I61" s="165"/>
      <c r="J61" s="166">
        <f>J94</f>
        <v>0</v>
      </c>
      <c r="K61" s="167"/>
    </row>
    <row r="62" spans="2:47" s="168" customFormat="1" ht="19.95" customHeight="1">
      <c r="B62" s="162"/>
      <c r="C62" s="163"/>
      <c r="D62" s="164" t="s">
        <v>2212</v>
      </c>
      <c r="E62" s="165"/>
      <c r="F62" s="165"/>
      <c r="G62" s="165"/>
      <c r="H62" s="165"/>
      <c r="I62" s="165"/>
      <c r="J62" s="166">
        <f>J98</f>
        <v>0</v>
      </c>
      <c r="K62" s="167"/>
    </row>
    <row r="63" spans="2:47" s="168" customFormat="1" ht="19.95" customHeight="1">
      <c r="B63" s="162"/>
      <c r="C63" s="163"/>
      <c r="D63" s="164" t="s">
        <v>2213</v>
      </c>
      <c r="E63" s="165"/>
      <c r="F63" s="165"/>
      <c r="G63" s="165"/>
      <c r="H63" s="165"/>
      <c r="I63" s="165"/>
      <c r="J63" s="166">
        <f>J101</f>
        <v>0</v>
      </c>
      <c r="K63" s="167"/>
    </row>
    <row r="64" spans="2:47" s="116" customFormat="1" ht="21.75" customHeight="1">
      <c r="B64" s="117"/>
      <c r="C64" s="118"/>
      <c r="D64" s="118"/>
      <c r="E64" s="118"/>
      <c r="F64" s="118"/>
      <c r="G64" s="118"/>
      <c r="H64" s="118"/>
      <c r="I64" s="118"/>
      <c r="J64" s="118"/>
      <c r="K64" s="120"/>
    </row>
    <row r="65" spans="2:12" s="116" customFormat="1" ht="6.9" customHeight="1">
      <c r="B65" s="144"/>
      <c r="C65" s="145"/>
      <c r="D65" s="145"/>
      <c r="E65" s="145"/>
      <c r="F65" s="145"/>
      <c r="G65" s="145"/>
      <c r="H65" s="145"/>
      <c r="I65" s="145"/>
      <c r="J65" s="145"/>
      <c r="K65" s="146"/>
    </row>
    <row r="69" spans="2:12" s="116" customFormat="1" ht="6.9" customHeight="1">
      <c r="B69" s="147"/>
      <c r="C69" s="148"/>
      <c r="D69" s="148"/>
      <c r="E69" s="148"/>
      <c r="F69" s="148"/>
      <c r="G69" s="148"/>
      <c r="H69" s="148"/>
      <c r="I69" s="148"/>
      <c r="J69" s="148"/>
      <c r="K69" s="148"/>
      <c r="L69" s="117"/>
    </row>
    <row r="70" spans="2:12" s="116" customFormat="1" ht="36.9" customHeight="1">
      <c r="B70" s="117"/>
      <c r="C70" s="169" t="s">
        <v>147</v>
      </c>
      <c r="L70" s="117"/>
    </row>
    <row r="71" spans="2:12" s="116" customFormat="1" ht="6.9" customHeight="1">
      <c r="B71" s="117"/>
      <c r="L71" s="117"/>
    </row>
    <row r="72" spans="2:12" s="116" customFormat="1" ht="14.4" customHeight="1">
      <c r="B72" s="117"/>
      <c r="C72" s="170" t="s">
        <v>18</v>
      </c>
      <c r="L72" s="117"/>
    </row>
    <row r="73" spans="2:12" s="116" customFormat="1" ht="16.5" customHeight="1">
      <c r="B73" s="117"/>
      <c r="E73" s="171" t="str">
        <f>E7</f>
        <v>Modernizace stravovacího zařízení Střední školy chovu koní a jezdectví</v>
      </c>
      <c r="F73" s="172"/>
      <c r="G73" s="172"/>
      <c r="H73" s="172"/>
      <c r="L73" s="117"/>
    </row>
    <row r="74" spans="2:12" s="116" customFormat="1" ht="14.4" customHeight="1">
      <c r="B74" s="117"/>
      <c r="C74" s="170" t="s">
        <v>116</v>
      </c>
      <c r="L74" s="117"/>
    </row>
    <row r="75" spans="2:12" s="116" customFormat="1" ht="17.25" customHeight="1">
      <c r="B75" s="117"/>
      <c r="E75" s="174" t="str">
        <f>E9</f>
        <v>6 - Vedlejší a ostatní náklady</v>
      </c>
      <c r="F75" s="173"/>
      <c r="G75" s="173"/>
      <c r="H75" s="173"/>
      <c r="L75" s="117"/>
    </row>
    <row r="76" spans="2:12" s="116" customFormat="1" ht="6.9" customHeight="1">
      <c r="B76" s="117"/>
      <c r="L76" s="117"/>
    </row>
    <row r="77" spans="2:12" s="116" customFormat="1" ht="18" customHeight="1">
      <c r="B77" s="117"/>
      <c r="C77" s="170" t="s">
        <v>22</v>
      </c>
      <c r="F77" s="175" t="str">
        <f>F12</f>
        <v>Kladruby nad Labem</v>
      </c>
      <c r="I77" s="170" t="s">
        <v>24</v>
      </c>
      <c r="J77" s="176" t="str">
        <f>IF(J12="","",J12)</f>
        <v>14. 10. 2018</v>
      </c>
      <c r="L77" s="117"/>
    </row>
    <row r="78" spans="2:12" s="116" customFormat="1" ht="6.9" customHeight="1">
      <c r="B78" s="117"/>
      <c r="L78" s="117"/>
    </row>
    <row r="79" spans="2:12" s="116" customFormat="1" ht="13.2">
      <c r="B79" s="117"/>
      <c r="C79" s="170" t="s">
        <v>26</v>
      </c>
      <c r="F79" s="175" t="str">
        <f>E15</f>
        <v>Pardubický kraj</v>
      </c>
      <c r="I79" s="170" t="s">
        <v>32</v>
      </c>
      <c r="J79" s="175" t="str">
        <f>E21</f>
        <v>astalon s.r.o.</v>
      </c>
      <c r="L79" s="117"/>
    </row>
    <row r="80" spans="2:12" s="116" customFormat="1" ht="14.4" customHeight="1">
      <c r="B80" s="117"/>
      <c r="C80" s="170" t="s">
        <v>30</v>
      </c>
      <c r="F80" s="175" t="str">
        <f>IF(E18="","",E18)</f>
        <v/>
      </c>
      <c r="L80" s="117"/>
    </row>
    <row r="81" spans="2:65" s="116" customFormat="1" ht="10.35" customHeight="1">
      <c r="B81" s="117"/>
      <c r="L81" s="117"/>
    </row>
    <row r="82" spans="2:65" s="184" customFormat="1" ht="29.25" customHeight="1">
      <c r="B82" s="177"/>
      <c r="C82" s="178" t="s">
        <v>148</v>
      </c>
      <c r="D82" s="179" t="s">
        <v>55</v>
      </c>
      <c r="E82" s="179" t="s">
        <v>51</v>
      </c>
      <c r="F82" s="179" t="s">
        <v>149</v>
      </c>
      <c r="G82" s="179" t="s">
        <v>150</v>
      </c>
      <c r="H82" s="179" t="s">
        <v>151</v>
      </c>
      <c r="I82" s="179" t="s">
        <v>152</v>
      </c>
      <c r="J82" s="179" t="s">
        <v>120</v>
      </c>
      <c r="K82" s="180" t="s">
        <v>153</v>
      </c>
      <c r="L82" s="177"/>
      <c r="M82" s="181" t="s">
        <v>154</v>
      </c>
      <c r="N82" s="182" t="s">
        <v>40</v>
      </c>
      <c r="O82" s="182" t="s">
        <v>155</v>
      </c>
      <c r="P82" s="182" t="s">
        <v>156</v>
      </c>
      <c r="Q82" s="182" t="s">
        <v>157</v>
      </c>
      <c r="R82" s="182" t="s">
        <v>158</v>
      </c>
      <c r="S82" s="182" t="s">
        <v>159</v>
      </c>
      <c r="T82" s="183" t="s">
        <v>160</v>
      </c>
    </row>
    <row r="83" spans="2:65" s="116" customFormat="1" ht="29.25" customHeight="1">
      <c r="B83" s="117"/>
      <c r="C83" s="185" t="s">
        <v>121</v>
      </c>
      <c r="J83" s="186">
        <f>BK83</f>
        <v>0</v>
      </c>
      <c r="L83" s="117"/>
      <c r="M83" s="187"/>
      <c r="N83" s="129"/>
      <c r="O83" s="129"/>
      <c r="P83" s="188">
        <f>P84</f>
        <v>0</v>
      </c>
      <c r="Q83" s="129"/>
      <c r="R83" s="188">
        <f>R84</f>
        <v>0</v>
      </c>
      <c r="S83" s="129"/>
      <c r="T83" s="189">
        <f>T84</f>
        <v>0</v>
      </c>
      <c r="AT83" s="104" t="s">
        <v>69</v>
      </c>
      <c r="AU83" s="104" t="s">
        <v>122</v>
      </c>
      <c r="BK83" s="190">
        <f>BK84</f>
        <v>0</v>
      </c>
    </row>
    <row r="84" spans="2:65" s="205" customFormat="1" ht="37.35" customHeight="1">
      <c r="B84" s="204"/>
      <c r="D84" s="206" t="s">
        <v>69</v>
      </c>
      <c r="E84" s="207" t="s">
        <v>2196</v>
      </c>
      <c r="F84" s="207" t="s">
        <v>2214</v>
      </c>
      <c r="J84" s="208">
        <f>BK84</f>
        <v>0</v>
      </c>
      <c r="L84" s="204"/>
      <c r="M84" s="209"/>
      <c r="N84" s="210"/>
      <c r="O84" s="210"/>
      <c r="P84" s="211">
        <f>P85+P88+P92+P94+P98+P101</f>
        <v>0</v>
      </c>
      <c r="Q84" s="210"/>
      <c r="R84" s="211">
        <f>R85+R88+R92+R94+R98+R101</f>
        <v>0</v>
      </c>
      <c r="S84" s="210"/>
      <c r="T84" s="212">
        <f>T85+T88+T92+T94+T98+T101</f>
        <v>0</v>
      </c>
      <c r="AR84" s="206" t="s">
        <v>88</v>
      </c>
      <c r="AT84" s="213" t="s">
        <v>69</v>
      </c>
      <c r="AU84" s="213" t="s">
        <v>70</v>
      </c>
      <c r="AY84" s="206" t="s">
        <v>163</v>
      </c>
      <c r="BK84" s="214">
        <f>BK85+BK88+BK92+BK94+BK98+BK101</f>
        <v>0</v>
      </c>
    </row>
    <row r="85" spans="2:65" s="205" customFormat="1" ht="19.95" customHeight="1">
      <c r="B85" s="204"/>
      <c r="D85" s="206" t="s">
        <v>69</v>
      </c>
      <c r="E85" s="215" t="s">
        <v>2198</v>
      </c>
      <c r="F85" s="215" t="s">
        <v>2215</v>
      </c>
      <c r="J85" s="216">
        <f>BK85</f>
        <v>0</v>
      </c>
      <c r="L85" s="204"/>
      <c r="M85" s="209"/>
      <c r="N85" s="210"/>
      <c r="O85" s="210"/>
      <c r="P85" s="211">
        <f>SUM(P86:P87)</f>
        <v>0</v>
      </c>
      <c r="Q85" s="210"/>
      <c r="R85" s="211">
        <f>SUM(R86:R87)</f>
        <v>0</v>
      </c>
      <c r="S85" s="210"/>
      <c r="T85" s="212">
        <f>SUM(T86:T87)</f>
        <v>0</v>
      </c>
      <c r="AR85" s="206" t="s">
        <v>88</v>
      </c>
      <c r="AT85" s="213" t="s">
        <v>69</v>
      </c>
      <c r="AU85" s="213" t="s">
        <v>75</v>
      </c>
      <c r="AY85" s="206" t="s">
        <v>163</v>
      </c>
      <c r="BK85" s="214">
        <f>SUM(BK86:BK87)</f>
        <v>0</v>
      </c>
    </row>
    <row r="86" spans="2:65" s="116" customFormat="1" ht="16.5" customHeight="1">
      <c r="B86" s="117"/>
      <c r="C86" s="217" t="s">
        <v>75</v>
      </c>
      <c r="D86" s="217" t="s">
        <v>165</v>
      </c>
      <c r="E86" s="218" t="s">
        <v>2216</v>
      </c>
      <c r="F86" s="219" t="s">
        <v>2217</v>
      </c>
      <c r="G86" s="220" t="s">
        <v>638</v>
      </c>
      <c r="H86" s="221">
        <v>1</v>
      </c>
      <c r="I86" s="7"/>
      <c r="J86" s="222">
        <f>ROUND(I86*H86,2)</f>
        <v>0</v>
      </c>
      <c r="K86" s="219" t="s">
        <v>169</v>
      </c>
      <c r="L86" s="117"/>
      <c r="M86" s="223" t="s">
        <v>5</v>
      </c>
      <c r="N86" s="224" t="s">
        <v>41</v>
      </c>
      <c r="O86" s="118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104" t="s">
        <v>2201</v>
      </c>
      <c r="AT86" s="104" t="s">
        <v>165</v>
      </c>
      <c r="AU86" s="104" t="s">
        <v>79</v>
      </c>
      <c r="AY86" s="104" t="s">
        <v>163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104" t="s">
        <v>75</v>
      </c>
      <c r="BK86" s="202">
        <f>ROUND(I86*H86,2)</f>
        <v>0</v>
      </c>
      <c r="BL86" s="104" t="s">
        <v>2201</v>
      </c>
      <c r="BM86" s="104" t="s">
        <v>2218</v>
      </c>
    </row>
    <row r="87" spans="2:65" s="116" customFormat="1" ht="25.5" customHeight="1">
      <c r="B87" s="117"/>
      <c r="C87" s="217" t="s">
        <v>79</v>
      </c>
      <c r="D87" s="217" t="s">
        <v>165</v>
      </c>
      <c r="E87" s="218" t="s">
        <v>2200</v>
      </c>
      <c r="F87" s="219" t="s">
        <v>2219</v>
      </c>
      <c r="G87" s="220" t="s">
        <v>638</v>
      </c>
      <c r="H87" s="221">
        <v>1</v>
      </c>
      <c r="I87" s="7"/>
      <c r="J87" s="222">
        <f>ROUND(I87*H87,2)</f>
        <v>0</v>
      </c>
      <c r="K87" s="219" t="s">
        <v>2443</v>
      </c>
      <c r="L87" s="117"/>
      <c r="M87" s="223" t="s">
        <v>5</v>
      </c>
      <c r="N87" s="224" t="s">
        <v>41</v>
      </c>
      <c r="O87" s="118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104" t="s">
        <v>85</v>
      </c>
      <c r="AT87" s="104" t="s">
        <v>165</v>
      </c>
      <c r="AU87" s="104" t="s">
        <v>79</v>
      </c>
      <c r="AY87" s="104" t="s">
        <v>163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104" t="s">
        <v>75</v>
      </c>
      <c r="BK87" s="202">
        <f>ROUND(I87*H87,2)</f>
        <v>0</v>
      </c>
      <c r="BL87" s="104" t="s">
        <v>85</v>
      </c>
      <c r="BM87" s="104" t="s">
        <v>2220</v>
      </c>
    </row>
    <row r="88" spans="2:65" s="205" customFormat="1" ht="29.85" customHeight="1">
      <c r="B88" s="204"/>
      <c r="D88" s="206" t="s">
        <v>69</v>
      </c>
      <c r="E88" s="215" t="s">
        <v>2221</v>
      </c>
      <c r="F88" s="215" t="s">
        <v>2222</v>
      </c>
      <c r="J88" s="216">
        <f>BK88</f>
        <v>0</v>
      </c>
      <c r="L88" s="204"/>
      <c r="M88" s="209"/>
      <c r="N88" s="210"/>
      <c r="O88" s="210"/>
      <c r="P88" s="211">
        <f>SUM(P89:P91)</f>
        <v>0</v>
      </c>
      <c r="Q88" s="210"/>
      <c r="R88" s="211">
        <f>SUM(R89:R91)</f>
        <v>0</v>
      </c>
      <c r="S88" s="210"/>
      <c r="T88" s="212">
        <f>SUM(T89:T91)</f>
        <v>0</v>
      </c>
      <c r="AR88" s="206" t="s">
        <v>88</v>
      </c>
      <c r="AT88" s="213" t="s">
        <v>69</v>
      </c>
      <c r="AU88" s="213" t="s">
        <v>75</v>
      </c>
      <c r="AY88" s="206" t="s">
        <v>163</v>
      </c>
      <c r="BK88" s="214">
        <f>SUM(BK89:BK91)</f>
        <v>0</v>
      </c>
    </row>
    <row r="89" spans="2:65" s="116" customFormat="1" ht="16.5" customHeight="1">
      <c r="B89" s="117"/>
      <c r="C89" s="217" t="s">
        <v>82</v>
      </c>
      <c r="D89" s="217" t="s">
        <v>165</v>
      </c>
      <c r="E89" s="218" t="s">
        <v>2223</v>
      </c>
      <c r="F89" s="219" t="s">
        <v>2224</v>
      </c>
      <c r="G89" s="220" t="s">
        <v>638</v>
      </c>
      <c r="H89" s="221">
        <v>1</v>
      </c>
      <c r="I89" s="7"/>
      <c r="J89" s="222">
        <f>ROUND(I89*H89,2)</f>
        <v>0</v>
      </c>
      <c r="K89" s="219" t="s">
        <v>2443</v>
      </c>
      <c r="L89" s="117"/>
      <c r="M89" s="223" t="s">
        <v>5</v>
      </c>
      <c r="N89" s="224" t="s">
        <v>41</v>
      </c>
      <c r="O89" s="118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104" t="s">
        <v>85</v>
      </c>
      <c r="AT89" s="104" t="s">
        <v>165</v>
      </c>
      <c r="AU89" s="104" t="s">
        <v>79</v>
      </c>
      <c r="AY89" s="104" t="s">
        <v>163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104" t="s">
        <v>75</v>
      </c>
      <c r="BK89" s="202">
        <f>ROUND(I89*H89,2)</f>
        <v>0</v>
      </c>
      <c r="BL89" s="104" t="s">
        <v>85</v>
      </c>
      <c r="BM89" s="104" t="s">
        <v>2225</v>
      </c>
    </row>
    <row r="90" spans="2:65" s="116" customFormat="1" ht="16.5" customHeight="1">
      <c r="B90" s="117"/>
      <c r="C90" s="217" t="s">
        <v>85</v>
      </c>
      <c r="D90" s="217" t="s">
        <v>165</v>
      </c>
      <c r="E90" s="218" t="s">
        <v>2226</v>
      </c>
      <c r="F90" s="219" t="s">
        <v>2227</v>
      </c>
      <c r="G90" s="220" t="s">
        <v>638</v>
      </c>
      <c r="H90" s="221">
        <v>1</v>
      </c>
      <c r="I90" s="7"/>
      <c r="J90" s="222">
        <f>ROUND(I90*H90,2)</f>
        <v>0</v>
      </c>
      <c r="K90" s="219" t="s">
        <v>2443</v>
      </c>
      <c r="L90" s="117"/>
      <c r="M90" s="223" t="s">
        <v>5</v>
      </c>
      <c r="N90" s="224" t="s">
        <v>41</v>
      </c>
      <c r="O90" s="118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104" t="s">
        <v>85</v>
      </c>
      <c r="AT90" s="104" t="s">
        <v>165</v>
      </c>
      <c r="AU90" s="104" t="s">
        <v>79</v>
      </c>
      <c r="AY90" s="104" t="s">
        <v>163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04" t="s">
        <v>75</v>
      </c>
      <c r="BK90" s="202">
        <f>ROUND(I90*H90,2)</f>
        <v>0</v>
      </c>
      <c r="BL90" s="104" t="s">
        <v>85</v>
      </c>
      <c r="BM90" s="104" t="s">
        <v>2228</v>
      </c>
    </row>
    <row r="91" spans="2:65" s="116" customFormat="1" ht="16.5" customHeight="1">
      <c r="B91" s="117"/>
      <c r="C91" s="217" t="s">
        <v>88</v>
      </c>
      <c r="D91" s="217" t="s">
        <v>165</v>
      </c>
      <c r="E91" s="218" t="s">
        <v>2229</v>
      </c>
      <c r="F91" s="219" t="s">
        <v>2230</v>
      </c>
      <c r="G91" s="220" t="s">
        <v>638</v>
      </c>
      <c r="H91" s="221">
        <v>1</v>
      </c>
      <c r="I91" s="7"/>
      <c r="J91" s="222">
        <f>ROUND(I91*H91,2)</f>
        <v>0</v>
      </c>
      <c r="K91" s="219" t="s">
        <v>2443</v>
      </c>
      <c r="L91" s="117"/>
      <c r="M91" s="223" t="s">
        <v>5</v>
      </c>
      <c r="N91" s="224" t="s">
        <v>41</v>
      </c>
      <c r="O91" s="118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104" t="s">
        <v>85</v>
      </c>
      <c r="AT91" s="104" t="s">
        <v>165</v>
      </c>
      <c r="AU91" s="104" t="s">
        <v>79</v>
      </c>
      <c r="AY91" s="104" t="s">
        <v>163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104" t="s">
        <v>75</v>
      </c>
      <c r="BK91" s="202">
        <f>ROUND(I91*H91,2)</f>
        <v>0</v>
      </c>
      <c r="BL91" s="104" t="s">
        <v>85</v>
      </c>
      <c r="BM91" s="104" t="s">
        <v>2231</v>
      </c>
    </row>
    <row r="92" spans="2:65" s="205" customFormat="1" ht="29.85" customHeight="1">
      <c r="B92" s="204"/>
      <c r="D92" s="206" t="s">
        <v>69</v>
      </c>
      <c r="E92" s="215" t="s">
        <v>2232</v>
      </c>
      <c r="F92" s="215" t="s">
        <v>2233</v>
      </c>
      <c r="J92" s="216">
        <f>BK92</f>
        <v>0</v>
      </c>
      <c r="L92" s="204"/>
      <c r="M92" s="209"/>
      <c r="N92" s="210"/>
      <c r="O92" s="210"/>
      <c r="P92" s="211">
        <f>P93</f>
        <v>0</v>
      </c>
      <c r="Q92" s="210"/>
      <c r="R92" s="211">
        <f>R93</f>
        <v>0</v>
      </c>
      <c r="S92" s="210"/>
      <c r="T92" s="212">
        <f>T93</f>
        <v>0</v>
      </c>
      <c r="AR92" s="206" t="s">
        <v>88</v>
      </c>
      <c r="AT92" s="213" t="s">
        <v>69</v>
      </c>
      <c r="AU92" s="213" t="s">
        <v>75</v>
      </c>
      <c r="AY92" s="206" t="s">
        <v>163</v>
      </c>
      <c r="BK92" s="214">
        <f>BK93</f>
        <v>0</v>
      </c>
    </row>
    <row r="93" spans="2:65" s="116" customFormat="1" ht="25.5" customHeight="1">
      <c r="B93" s="117"/>
      <c r="C93" s="217" t="s">
        <v>107</v>
      </c>
      <c r="D93" s="217" t="s">
        <v>165</v>
      </c>
      <c r="E93" s="218" t="s">
        <v>2234</v>
      </c>
      <c r="F93" s="219" t="s">
        <v>2235</v>
      </c>
      <c r="G93" s="220" t="s">
        <v>638</v>
      </c>
      <c r="H93" s="221">
        <v>1</v>
      </c>
      <c r="I93" s="7"/>
      <c r="J93" s="222">
        <f>ROUND(I93*H93,2)</f>
        <v>0</v>
      </c>
      <c r="K93" s="219" t="s">
        <v>2443</v>
      </c>
      <c r="L93" s="117"/>
      <c r="M93" s="223" t="s">
        <v>5</v>
      </c>
      <c r="N93" s="224" t="s">
        <v>41</v>
      </c>
      <c r="O93" s="118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104" t="s">
        <v>85</v>
      </c>
      <c r="AT93" s="104" t="s">
        <v>165</v>
      </c>
      <c r="AU93" s="104" t="s">
        <v>79</v>
      </c>
      <c r="AY93" s="104" t="s">
        <v>163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104" t="s">
        <v>75</v>
      </c>
      <c r="BK93" s="202">
        <f>ROUND(I93*H93,2)</f>
        <v>0</v>
      </c>
      <c r="BL93" s="104" t="s">
        <v>85</v>
      </c>
      <c r="BM93" s="104" t="s">
        <v>2236</v>
      </c>
    </row>
    <row r="94" spans="2:65" s="205" customFormat="1" ht="29.85" customHeight="1">
      <c r="B94" s="204"/>
      <c r="D94" s="206" t="s">
        <v>69</v>
      </c>
      <c r="E94" s="215" t="s">
        <v>2237</v>
      </c>
      <c r="F94" s="215" t="s">
        <v>2238</v>
      </c>
      <c r="J94" s="216">
        <f>BK94</f>
        <v>0</v>
      </c>
      <c r="L94" s="204"/>
      <c r="M94" s="209"/>
      <c r="N94" s="210"/>
      <c r="O94" s="210"/>
      <c r="P94" s="211">
        <f>SUM(P95:P97)</f>
        <v>0</v>
      </c>
      <c r="Q94" s="210"/>
      <c r="R94" s="211">
        <f>SUM(R95:R97)</f>
        <v>0</v>
      </c>
      <c r="S94" s="210"/>
      <c r="T94" s="212">
        <f>SUM(T95:T97)</f>
        <v>0</v>
      </c>
      <c r="AR94" s="206" t="s">
        <v>88</v>
      </c>
      <c r="AT94" s="213" t="s">
        <v>69</v>
      </c>
      <c r="AU94" s="213" t="s">
        <v>75</v>
      </c>
      <c r="AY94" s="206" t="s">
        <v>163</v>
      </c>
      <c r="BK94" s="214">
        <f>SUM(BK95:BK97)</f>
        <v>0</v>
      </c>
    </row>
    <row r="95" spans="2:65" s="116" customFormat="1" ht="16.5" customHeight="1">
      <c r="B95" s="117"/>
      <c r="C95" s="217" t="s">
        <v>202</v>
      </c>
      <c r="D95" s="217" t="s">
        <v>165</v>
      </c>
      <c r="E95" s="218" t="s">
        <v>2239</v>
      </c>
      <c r="F95" s="219" t="s">
        <v>2240</v>
      </c>
      <c r="G95" s="220" t="s">
        <v>638</v>
      </c>
      <c r="H95" s="221">
        <v>1</v>
      </c>
      <c r="I95" s="7"/>
      <c r="J95" s="222">
        <f>ROUND(I95*H95,2)</f>
        <v>0</v>
      </c>
      <c r="K95" s="219" t="s">
        <v>2443</v>
      </c>
      <c r="L95" s="117"/>
      <c r="M95" s="223" t="s">
        <v>5</v>
      </c>
      <c r="N95" s="224" t="s">
        <v>41</v>
      </c>
      <c r="O95" s="118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104" t="s">
        <v>85</v>
      </c>
      <c r="AT95" s="104" t="s">
        <v>165</v>
      </c>
      <c r="AU95" s="104" t="s">
        <v>79</v>
      </c>
      <c r="AY95" s="104" t="s">
        <v>163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104" t="s">
        <v>75</v>
      </c>
      <c r="BK95" s="202">
        <f>ROUND(I95*H95,2)</f>
        <v>0</v>
      </c>
      <c r="BL95" s="104" t="s">
        <v>85</v>
      </c>
      <c r="BM95" s="104" t="s">
        <v>2241</v>
      </c>
    </row>
    <row r="96" spans="2:65" s="116" customFormat="1" ht="25.5" customHeight="1">
      <c r="B96" s="117"/>
      <c r="C96" s="217" t="s">
        <v>206</v>
      </c>
      <c r="D96" s="217" t="s">
        <v>165</v>
      </c>
      <c r="E96" s="218" t="s">
        <v>2242</v>
      </c>
      <c r="F96" s="219" t="s">
        <v>2243</v>
      </c>
      <c r="G96" s="220" t="s">
        <v>638</v>
      </c>
      <c r="H96" s="221">
        <v>1</v>
      </c>
      <c r="I96" s="7"/>
      <c r="J96" s="222">
        <f>ROUND(I96*H96,2)</f>
        <v>0</v>
      </c>
      <c r="K96" s="219" t="s">
        <v>2443</v>
      </c>
      <c r="L96" s="117"/>
      <c r="M96" s="223" t="s">
        <v>5</v>
      </c>
      <c r="N96" s="224" t="s">
        <v>41</v>
      </c>
      <c r="O96" s="118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104" t="s">
        <v>85</v>
      </c>
      <c r="AT96" s="104" t="s">
        <v>165</v>
      </c>
      <c r="AU96" s="104" t="s">
        <v>79</v>
      </c>
      <c r="AY96" s="104" t="s">
        <v>163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04" t="s">
        <v>75</v>
      </c>
      <c r="BK96" s="202">
        <f>ROUND(I96*H96,2)</f>
        <v>0</v>
      </c>
      <c r="BL96" s="104" t="s">
        <v>85</v>
      </c>
      <c r="BM96" s="104" t="s">
        <v>2244</v>
      </c>
    </row>
    <row r="97" spans="2:65" s="116" customFormat="1" ht="25.5" customHeight="1">
      <c r="B97" s="117"/>
      <c r="C97" s="217" t="s">
        <v>211</v>
      </c>
      <c r="D97" s="217" t="s">
        <v>165</v>
      </c>
      <c r="E97" s="218" t="s">
        <v>2245</v>
      </c>
      <c r="F97" s="219" t="s">
        <v>2246</v>
      </c>
      <c r="G97" s="220" t="s">
        <v>638</v>
      </c>
      <c r="H97" s="221">
        <v>1</v>
      </c>
      <c r="I97" s="7"/>
      <c r="J97" s="222">
        <f>ROUND(I97*H97,2)</f>
        <v>0</v>
      </c>
      <c r="K97" s="219" t="s">
        <v>2443</v>
      </c>
      <c r="L97" s="117"/>
      <c r="M97" s="223" t="s">
        <v>5</v>
      </c>
      <c r="N97" s="224" t="s">
        <v>41</v>
      </c>
      <c r="O97" s="118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104" t="s">
        <v>85</v>
      </c>
      <c r="AT97" s="104" t="s">
        <v>165</v>
      </c>
      <c r="AU97" s="104" t="s">
        <v>79</v>
      </c>
      <c r="AY97" s="104" t="s">
        <v>163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104" t="s">
        <v>75</v>
      </c>
      <c r="BK97" s="202">
        <f>ROUND(I97*H97,2)</f>
        <v>0</v>
      </c>
      <c r="BL97" s="104" t="s">
        <v>85</v>
      </c>
      <c r="BM97" s="104" t="s">
        <v>2247</v>
      </c>
    </row>
    <row r="98" spans="2:65" s="205" customFormat="1" ht="29.85" customHeight="1">
      <c r="B98" s="204"/>
      <c r="D98" s="206" t="s">
        <v>69</v>
      </c>
      <c r="E98" s="215" t="s">
        <v>2248</v>
      </c>
      <c r="F98" s="215" t="s">
        <v>2249</v>
      </c>
      <c r="J98" s="216">
        <f>BK98</f>
        <v>0</v>
      </c>
      <c r="L98" s="204"/>
      <c r="M98" s="209"/>
      <c r="N98" s="210"/>
      <c r="O98" s="210"/>
      <c r="P98" s="211">
        <f>SUM(P99:P100)</f>
        <v>0</v>
      </c>
      <c r="Q98" s="210"/>
      <c r="R98" s="211">
        <f>SUM(R99:R100)</f>
        <v>0</v>
      </c>
      <c r="S98" s="210"/>
      <c r="T98" s="212">
        <f>SUM(T99:T100)</f>
        <v>0</v>
      </c>
      <c r="AR98" s="206" t="s">
        <v>88</v>
      </c>
      <c r="AT98" s="213" t="s">
        <v>69</v>
      </c>
      <c r="AU98" s="213" t="s">
        <v>75</v>
      </c>
      <c r="AY98" s="206" t="s">
        <v>163</v>
      </c>
      <c r="BK98" s="214">
        <f>SUM(BK99:BK100)</f>
        <v>0</v>
      </c>
    </row>
    <row r="99" spans="2:65" s="116" customFormat="1" ht="25.5" customHeight="1">
      <c r="B99" s="117"/>
      <c r="C99" s="217" t="s">
        <v>215</v>
      </c>
      <c r="D99" s="217" t="s">
        <v>165</v>
      </c>
      <c r="E99" s="218" t="s">
        <v>2250</v>
      </c>
      <c r="F99" s="219" t="s">
        <v>2251</v>
      </c>
      <c r="G99" s="220" t="s">
        <v>638</v>
      </c>
      <c r="H99" s="221">
        <v>1</v>
      </c>
      <c r="I99" s="7"/>
      <c r="J99" s="222">
        <f>ROUND(I99*H99,2)</f>
        <v>0</v>
      </c>
      <c r="K99" s="219" t="s">
        <v>2252</v>
      </c>
      <c r="L99" s="117"/>
      <c r="M99" s="223" t="s">
        <v>5</v>
      </c>
      <c r="N99" s="224" t="s">
        <v>41</v>
      </c>
      <c r="O99" s="118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104" t="s">
        <v>2201</v>
      </c>
      <c r="AT99" s="104" t="s">
        <v>165</v>
      </c>
      <c r="AU99" s="104" t="s">
        <v>79</v>
      </c>
      <c r="AY99" s="104" t="s">
        <v>163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04" t="s">
        <v>75</v>
      </c>
      <c r="BK99" s="202">
        <f>ROUND(I99*H99,2)</f>
        <v>0</v>
      </c>
      <c r="BL99" s="104" t="s">
        <v>2201</v>
      </c>
      <c r="BM99" s="104" t="s">
        <v>2253</v>
      </c>
    </row>
    <row r="100" spans="2:65" s="116" customFormat="1" ht="16.5" customHeight="1">
      <c r="B100" s="117"/>
      <c r="C100" s="217" t="s">
        <v>220</v>
      </c>
      <c r="D100" s="217" t="s">
        <v>165</v>
      </c>
      <c r="E100" s="218" t="s">
        <v>2254</v>
      </c>
      <c r="F100" s="219" t="s">
        <v>2255</v>
      </c>
      <c r="G100" s="220" t="s">
        <v>638</v>
      </c>
      <c r="H100" s="221">
        <v>1</v>
      </c>
      <c r="I100" s="7"/>
      <c r="J100" s="222">
        <f>ROUND(I100*H100,2)</f>
        <v>0</v>
      </c>
      <c r="K100" s="219" t="s">
        <v>2443</v>
      </c>
      <c r="L100" s="117"/>
      <c r="M100" s="223" t="s">
        <v>5</v>
      </c>
      <c r="N100" s="224" t="s">
        <v>41</v>
      </c>
      <c r="O100" s="118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104" t="s">
        <v>2201</v>
      </c>
      <c r="AT100" s="104" t="s">
        <v>165</v>
      </c>
      <c r="AU100" s="104" t="s">
        <v>79</v>
      </c>
      <c r="AY100" s="104" t="s">
        <v>163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104" t="s">
        <v>75</v>
      </c>
      <c r="BK100" s="202">
        <f>ROUND(I100*H100,2)</f>
        <v>0</v>
      </c>
      <c r="BL100" s="104" t="s">
        <v>2201</v>
      </c>
      <c r="BM100" s="104" t="s">
        <v>2256</v>
      </c>
    </row>
    <row r="101" spans="2:65" s="205" customFormat="1" ht="29.85" customHeight="1">
      <c r="B101" s="204"/>
      <c r="D101" s="206" t="s">
        <v>69</v>
      </c>
      <c r="E101" s="215" t="s">
        <v>2257</v>
      </c>
      <c r="F101" s="215" t="s">
        <v>105</v>
      </c>
      <c r="J101" s="216">
        <f>BK101</f>
        <v>0</v>
      </c>
      <c r="L101" s="204"/>
      <c r="M101" s="209"/>
      <c r="N101" s="210"/>
      <c r="O101" s="210"/>
      <c r="P101" s="211">
        <f>SUM(P102:P106)</f>
        <v>0</v>
      </c>
      <c r="Q101" s="210"/>
      <c r="R101" s="211">
        <f>SUM(R102:R106)</f>
        <v>0</v>
      </c>
      <c r="S101" s="210"/>
      <c r="T101" s="212">
        <f>SUM(T102:T106)</f>
        <v>0</v>
      </c>
      <c r="AR101" s="206" t="s">
        <v>88</v>
      </c>
      <c r="AT101" s="213" t="s">
        <v>69</v>
      </c>
      <c r="AU101" s="213" t="s">
        <v>75</v>
      </c>
      <c r="AY101" s="206" t="s">
        <v>163</v>
      </c>
      <c r="BK101" s="214">
        <f>SUM(BK102:BK106)</f>
        <v>0</v>
      </c>
    </row>
    <row r="102" spans="2:65" s="116" customFormat="1" ht="16.5" customHeight="1">
      <c r="B102" s="117"/>
      <c r="C102" s="217" t="s">
        <v>224</v>
      </c>
      <c r="D102" s="217" t="s">
        <v>165</v>
      </c>
      <c r="E102" s="218" t="s">
        <v>2258</v>
      </c>
      <c r="F102" s="219" t="s">
        <v>2259</v>
      </c>
      <c r="G102" s="220" t="s">
        <v>638</v>
      </c>
      <c r="H102" s="221">
        <v>1</v>
      </c>
      <c r="I102" s="7"/>
      <c r="J102" s="222">
        <f>ROUND(I102*H102,2)</f>
        <v>0</v>
      </c>
      <c r="K102" s="219" t="s">
        <v>2252</v>
      </c>
      <c r="L102" s="117"/>
      <c r="M102" s="223" t="s">
        <v>5</v>
      </c>
      <c r="N102" s="224" t="s">
        <v>41</v>
      </c>
      <c r="O102" s="118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104" t="s">
        <v>2201</v>
      </c>
      <c r="AT102" s="104" t="s">
        <v>165</v>
      </c>
      <c r="AU102" s="104" t="s">
        <v>79</v>
      </c>
      <c r="AY102" s="104" t="s">
        <v>163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104" t="s">
        <v>75</v>
      </c>
      <c r="BK102" s="202">
        <f>ROUND(I102*H102,2)</f>
        <v>0</v>
      </c>
      <c r="BL102" s="104" t="s">
        <v>2201</v>
      </c>
      <c r="BM102" s="104" t="s">
        <v>2260</v>
      </c>
    </row>
    <row r="103" spans="2:65" s="231" customFormat="1">
      <c r="B103" s="230"/>
      <c r="D103" s="232" t="s">
        <v>171</v>
      </c>
      <c r="E103" s="233" t="s">
        <v>5</v>
      </c>
      <c r="F103" s="234" t="s">
        <v>2261</v>
      </c>
      <c r="H103" s="233" t="s">
        <v>5</v>
      </c>
      <c r="L103" s="230"/>
      <c r="M103" s="235"/>
      <c r="N103" s="236"/>
      <c r="O103" s="236"/>
      <c r="P103" s="236"/>
      <c r="Q103" s="236"/>
      <c r="R103" s="236"/>
      <c r="S103" s="236"/>
      <c r="T103" s="237"/>
      <c r="AT103" s="233" t="s">
        <v>171</v>
      </c>
      <c r="AU103" s="233" t="s">
        <v>79</v>
      </c>
      <c r="AV103" s="231" t="s">
        <v>75</v>
      </c>
      <c r="AW103" s="231" t="s">
        <v>34</v>
      </c>
      <c r="AX103" s="231" t="s">
        <v>70</v>
      </c>
      <c r="AY103" s="233" t="s">
        <v>163</v>
      </c>
    </row>
    <row r="104" spans="2:65" s="231" customFormat="1">
      <c r="B104" s="230"/>
      <c r="D104" s="232" t="s">
        <v>171</v>
      </c>
      <c r="E104" s="233" t="s">
        <v>5</v>
      </c>
      <c r="F104" s="234" t="s">
        <v>2262</v>
      </c>
      <c r="H104" s="233" t="s">
        <v>5</v>
      </c>
      <c r="L104" s="230"/>
      <c r="M104" s="235"/>
      <c r="N104" s="236"/>
      <c r="O104" s="236"/>
      <c r="P104" s="236"/>
      <c r="Q104" s="236"/>
      <c r="R104" s="236"/>
      <c r="S104" s="236"/>
      <c r="T104" s="237"/>
      <c r="AT104" s="233" t="s">
        <v>171</v>
      </c>
      <c r="AU104" s="233" t="s">
        <v>79</v>
      </c>
      <c r="AV104" s="231" t="s">
        <v>75</v>
      </c>
      <c r="AW104" s="231" t="s">
        <v>34</v>
      </c>
      <c r="AX104" s="231" t="s">
        <v>70</v>
      </c>
      <c r="AY104" s="233" t="s">
        <v>163</v>
      </c>
    </row>
    <row r="105" spans="2:65" s="231" customFormat="1">
      <c r="B105" s="230"/>
      <c r="D105" s="232" t="s">
        <v>171</v>
      </c>
      <c r="E105" s="233" t="s">
        <v>5</v>
      </c>
      <c r="F105" s="234" t="s">
        <v>2263</v>
      </c>
      <c r="H105" s="233" t="s">
        <v>5</v>
      </c>
      <c r="L105" s="230"/>
      <c r="M105" s="235"/>
      <c r="N105" s="236"/>
      <c r="O105" s="236"/>
      <c r="P105" s="236"/>
      <c r="Q105" s="236"/>
      <c r="R105" s="236"/>
      <c r="S105" s="236"/>
      <c r="T105" s="237"/>
      <c r="AT105" s="233" t="s">
        <v>171</v>
      </c>
      <c r="AU105" s="233" t="s">
        <v>79</v>
      </c>
      <c r="AV105" s="231" t="s">
        <v>75</v>
      </c>
      <c r="AW105" s="231" t="s">
        <v>34</v>
      </c>
      <c r="AX105" s="231" t="s">
        <v>70</v>
      </c>
      <c r="AY105" s="233" t="s">
        <v>163</v>
      </c>
    </row>
    <row r="106" spans="2:65" s="239" customFormat="1">
      <c r="B106" s="238"/>
      <c r="D106" s="232" t="s">
        <v>171</v>
      </c>
      <c r="E106" s="240" t="s">
        <v>5</v>
      </c>
      <c r="F106" s="241" t="s">
        <v>75</v>
      </c>
      <c r="H106" s="242">
        <v>1</v>
      </c>
      <c r="L106" s="238"/>
      <c r="M106" s="243"/>
      <c r="N106" s="244"/>
      <c r="O106" s="244"/>
      <c r="P106" s="244"/>
      <c r="Q106" s="244"/>
      <c r="R106" s="244"/>
      <c r="S106" s="244"/>
      <c r="T106" s="245"/>
      <c r="AT106" s="240" t="s">
        <v>171</v>
      </c>
      <c r="AU106" s="240" t="s">
        <v>79</v>
      </c>
      <c r="AV106" s="239" t="s">
        <v>79</v>
      </c>
      <c r="AW106" s="239" t="s">
        <v>34</v>
      </c>
      <c r="AX106" s="239" t="s">
        <v>75</v>
      </c>
      <c r="AY106" s="240" t="s">
        <v>163</v>
      </c>
    </row>
    <row r="107" spans="2:65" s="116" customFormat="1" ht="6.9" customHeight="1">
      <c r="B107" s="144"/>
      <c r="C107" s="145"/>
      <c r="D107" s="145"/>
      <c r="E107" s="145"/>
      <c r="F107" s="145"/>
      <c r="G107" s="145"/>
      <c r="H107" s="145"/>
      <c r="I107" s="145"/>
      <c r="J107" s="145"/>
      <c r="K107" s="145"/>
      <c r="L107" s="117"/>
    </row>
  </sheetData>
  <sheetProtection algorithmName="SHA-512" hashValue="7bUiQQ5z3gT72ld3bmDZFoIKUx5Cr0oMT6zDGC5j0Ac1oXkbEJRuICePJ1A9iL8/bKSBw99LZ3EZF917x4/nLw==" saltValue="Vq6pX1hvTnDPpH982LcG7A==" spinCount="100000" sheet="1" objects="1" scenarios="1"/>
  <autoFilter ref="C82:K106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9" customWidth="1"/>
    <col min="2" max="2" width="1.7109375" style="9" customWidth="1"/>
    <col min="3" max="4" width="5" style="9" customWidth="1"/>
    <col min="5" max="5" width="11.7109375" style="9" customWidth="1"/>
    <col min="6" max="6" width="9.140625" style="9" customWidth="1"/>
    <col min="7" max="7" width="5" style="9" customWidth="1"/>
    <col min="8" max="8" width="77.85546875" style="9" customWidth="1"/>
    <col min="9" max="10" width="20" style="9" customWidth="1"/>
    <col min="11" max="11" width="1.7109375" style="9" customWidth="1"/>
  </cols>
  <sheetData>
    <row r="1" spans="2:11" ht="37.5" customHeight="1"/>
    <row r="2" spans="2:11" ht="7.5" customHeight="1"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2:11" s="1" customFormat="1" ht="45" customHeight="1">
      <c r="B3" s="13"/>
      <c r="C3" s="90" t="s">
        <v>2264</v>
      </c>
      <c r="D3" s="90"/>
      <c r="E3" s="90"/>
      <c r="F3" s="90"/>
      <c r="G3" s="90"/>
      <c r="H3" s="90"/>
      <c r="I3" s="90"/>
      <c r="J3" s="90"/>
      <c r="K3" s="14"/>
    </row>
    <row r="4" spans="2:11" ht="25.5" customHeight="1">
      <c r="B4" s="15"/>
      <c r="C4" s="91" t="s">
        <v>2265</v>
      </c>
      <c r="D4" s="91"/>
      <c r="E4" s="91"/>
      <c r="F4" s="91"/>
      <c r="G4" s="91"/>
      <c r="H4" s="91"/>
      <c r="I4" s="91"/>
      <c r="J4" s="91"/>
      <c r="K4" s="16"/>
    </row>
    <row r="5" spans="2:11" ht="5.25" customHeight="1">
      <c r="B5" s="15"/>
      <c r="C5" s="17"/>
      <c r="D5" s="17"/>
      <c r="E5" s="17"/>
      <c r="F5" s="17"/>
      <c r="G5" s="17"/>
      <c r="H5" s="17"/>
      <c r="I5" s="17"/>
      <c r="J5" s="17"/>
      <c r="K5" s="16"/>
    </row>
    <row r="6" spans="2:11" ht="15" customHeight="1">
      <c r="B6" s="15"/>
      <c r="C6" s="89" t="s">
        <v>2266</v>
      </c>
      <c r="D6" s="89"/>
      <c r="E6" s="89"/>
      <c r="F6" s="89"/>
      <c r="G6" s="89"/>
      <c r="H6" s="89"/>
      <c r="I6" s="89"/>
      <c r="J6" s="89"/>
      <c r="K6" s="16"/>
    </row>
    <row r="7" spans="2:11" ht="15" customHeight="1">
      <c r="B7" s="19"/>
      <c r="C7" s="89" t="s">
        <v>2267</v>
      </c>
      <c r="D7" s="89"/>
      <c r="E7" s="89"/>
      <c r="F7" s="89"/>
      <c r="G7" s="89"/>
      <c r="H7" s="89"/>
      <c r="I7" s="89"/>
      <c r="J7" s="89"/>
      <c r="K7" s="16"/>
    </row>
    <row r="8" spans="2:11" ht="12.75" customHeight="1">
      <c r="B8" s="19"/>
      <c r="C8" s="18"/>
      <c r="D8" s="18"/>
      <c r="E8" s="18"/>
      <c r="F8" s="18"/>
      <c r="G8" s="18"/>
      <c r="H8" s="18"/>
      <c r="I8" s="18"/>
      <c r="J8" s="18"/>
      <c r="K8" s="16"/>
    </row>
    <row r="9" spans="2:11" ht="15" customHeight="1">
      <c r="B9" s="19"/>
      <c r="C9" s="89" t="s">
        <v>2268</v>
      </c>
      <c r="D9" s="89"/>
      <c r="E9" s="89"/>
      <c r="F9" s="89"/>
      <c r="G9" s="89"/>
      <c r="H9" s="89"/>
      <c r="I9" s="89"/>
      <c r="J9" s="89"/>
      <c r="K9" s="16"/>
    </row>
    <row r="10" spans="2:11" ht="15" customHeight="1">
      <c r="B10" s="19"/>
      <c r="C10" s="18"/>
      <c r="D10" s="89" t="s">
        <v>2269</v>
      </c>
      <c r="E10" s="89"/>
      <c r="F10" s="89"/>
      <c r="G10" s="89"/>
      <c r="H10" s="89"/>
      <c r="I10" s="89"/>
      <c r="J10" s="89"/>
      <c r="K10" s="16"/>
    </row>
    <row r="11" spans="2:11" ht="15" customHeight="1">
      <c r="B11" s="19"/>
      <c r="C11" s="20"/>
      <c r="D11" s="89" t="s">
        <v>2270</v>
      </c>
      <c r="E11" s="89"/>
      <c r="F11" s="89"/>
      <c r="G11" s="89"/>
      <c r="H11" s="89"/>
      <c r="I11" s="89"/>
      <c r="J11" s="89"/>
      <c r="K11" s="16"/>
    </row>
    <row r="12" spans="2:11" ht="12.75" customHeight="1">
      <c r="B12" s="19"/>
      <c r="C12" s="20"/>
      <c r="D12" s="20"/>
      <c r="E12" s="20"/>
      <c r="F12" s="20"/>
      <c r="G12" s="20"/>
      <c r="H12" s="20"/>
      <c r="I12" s="20"/>
      <c r="J12" s="20"/>
      <c r="K12" s="16"/>
    </row>
    <row r="13" spans="2:11" ht="15" customHeight="1">
      <c r="B13" s="19"/>
      <c r="C13" s="20"/>
      <c r="D13" s="89" t="s">
        <v>2271</v>
      </c>
      <c r="E13" s="89"/>
      <c r="F13" s="89"/>
      <c r="G13" s="89"/>
      <c r="H13" s="89"/>
      <c r="I13" s="89"/>
      <c r="J13" s="89"/>
      <c r="K13" s="16"/>
    </row>
    <row r="14" spans="2:11" ht="15" customHeight="1">
      <c r="B14" s="19"/>
      <c r="C14" s="20"/>
      <c r="D14" s="89" t="s">
        <v>2272</v>
      </c>
      <c r="E14" s="89"/>
      <c r="F14" s="89"/>
      <c r="G14" s="89"/>
      <c r="H14" s="89"/>
      <c r="I14" s="89"/>
      <c r="J14" s="89"/>
      <c r="K14" s="16"/>
    </row>
    <row r="15" spans="2:11" ht="15" customHeight="1">
      <c r="B15" s="19"/>
      <c r="C15" s="20"/>
      <c r="D15" s="89" t="s">
        <v>2273</v>
      </c>
      <c r="E15" s="89"/>
      <c r="F15" s="89"/>
      <c r="G15" s="89"/>
      <c r="H15" s="89"/>
      <c r="I15" s="89"/>
      <c r="J15" s="89"/>
      <c r="K15" s="16"/>
    </row>
    <row r="16" spans="2:11" ht="15" customHeight="1">
      <c r="B16" s="19"/>
      <c r="C16" s="20"/>
      <c r="D16" s="20"/>
      <c r="E16" s="21" t="s">
        <v>77</v>
      </c>
      <c r="F16" s="89" t="s">
        <v>2274</v>
      </c>
      <c r="G16" s="89"/>
      <c r="H16" s="89"/>
      <c r="I16" s="89"/>
      <c r="J16" s="89"/>
      <c r="K16" s="16"/>
    </row>
    <row r="17" spans="2:11" ht="15" customHeight="1">
      <c r="B17" s="19"/>
      <c r="C17" s="20"/>
      <c r="D17" s="20"/>
      <c r="E17" s="21" t="s">
        <v>2275</v>
      </c>
      <c r="F17" s="89" t="s">
        <v>2276</v>
      </c>
      <c r="G17" s="89"/>
      <c r="H17" s="89"/>
      <c r="I17" s="89"/>
      <c r="J17" s="89"/>
      <c r="K17" s="16"/>
    </row>
    <row r="18" spans="2:11" ht="15" customHeight="1">
      <c r="B18" s="19"/>
      <c r="C18" s="20"/>
      <c r="D18" s="20"/>
      <c r="E18" s="21" t="s">
        <v>2277</v>
      </c>
      <c r="F18" s="89" t="s">
        <v>2278</v>
      </c>
      <c r="G18" s="89"/>
      <c r="H18" s="89"/>
      <c r="I18" s="89"/>
      <c r="J18" s="89"/>
      <c r="K18" s="16"/>
    </row>
    <row r="19" spans="2:11" ht="15" customHeight="1">
      <c r="B19" s="19"/>
      <c r="C19" s="20"/>
      <c r="D19" s="20"/>
      <c r="E19" s="21" t="s">
        <v>2279</v>
      </c>
      <c r="F19" s="89" t="s">
        <v>108</v>
      </c>
      <c r="G19" s="89"/>
      <c r="H19" s="89"/>
      <c r="I19" s="89"/>
      <c r="J19" s="89"/>
      <c r="K19" s="16"/>
    </row>
    <row r="20" spans="2:11" ht="15" customHeight="1">
      <c r="B20" s="19"/>
      <c r="C20" s="20"/>
      <c r="D20" s="20"/>
      <c r="E20" s="21" t="s">
        <v>1524</v>
      </c>
      <c r="F20" s="89" t="s">
        <v>1525</v>
      </c>
      <c r="G20" s="89"/>
      <c r="H20" s="89"/>
      <c r="I20" s="89"/>
      <c r="J20" s="89"/>
      <c r="K20" s="16"/>
    </row>
    <row r="21" spans="2:11" ht="15" customHeight="1">
      <c r="B21" s="19"/>
      <c r="C21" s="20"/>
      <c r="D21" s="20"/>
      <c r="E21" s="21" t="s">
        <v>93</v>
      </c>
      <c r="F21" s="89" t="s">
        <v>2280</v>
      </c>
      <c r="G21" s="89"/>
      <c r="H21" s="89"/>
      <c r="I21" s="89"/>
      <c r="J21" s="89"/>
      <c r="K21" s="16"/>
    </row>
    <row r="22" spans="2:11" ht="12.75" customHeight="1">
      <c r="B22" s="19"/>
      <c r="C22" s="20"/>
      <c r="D22" s="20"/>
      <c r="E22" s="20"/>
      <c r="F22" s="20"/>
      <c r="G22" s="20"/>
      <c r="H22" s="20"/>
      <c r="I22" s="20"/>
      <c r="J22" s="20"/>
      <c r="K22" s="16"/>
    </row>
    <row r="23" spans="2:11" ht="15" customHeight="1">
      <c r="B23" s="19"/>
      <c r="C23" s="89" t="s">
        <v>2281</v>
      </c>
      <c r="D23" s="89"/>
      <c r="E23" s="89"/>
      <c r="F23" s="89"/>
      <c r="G23" s="89"/>
      <c r="H23" s="89"/>
      <c r="I23" s="89"/>
      <c r="J23" s="89"/>
      <c r="K23" s="16"/>
    </row>
    <row r="24" spans="2:11" ht="15" customHeight="1">
      <c r="B24" s="19"/>
      <c r="C24" s="89" t="s">
        <v>2282</v>
      </c>
      <c r="D24" s="89"/>
      <c r="E24" s="89"/>
      <c r="F24" s="89"/>
      <c r="G24" s="89"/>
      <c r="H24" s="89"/>
      <c r="I24" s="89"/>
      <c r="J24" s="89"/>
      <c r="K24" s="16"/>
    </row>
    <row r="25" spans="2:11" ht="15" customHeight="1">
      <c r="B25" s="19"/>
      <c r="C25" s="18"/>
      <c r="D25" s="89" t="s">
        <v>2283</v>
      </c>
      <c r="E25" s="89"/>
      <c r="F25" s="89"/>
      <c r="G25" s="89"/>
      <c r="H25" s="89"/>
      <c r="I25" s="89"/>
      <c r="J25" s="89"/>
      <c r="K25" s="16"/>
    </row>
    <row r="26" spans="2:11" ht="15" customHeight="1">
      <c r="B26" s="19"/>
      <c r="C26" s="20"/>
      <c r="D26" s="89" t="s">
        <v>2284</v>
      </c>
      <c r="E26" s="89"/>
      <c r="F26" s="89"/>
      <c r="G26" s="89"/>
      <c r="H26" s="89"/>
      <c r="I26" s="89"/>
      <c r="J26" s="89"/>
      <c r="K26" s="16"/>
    </row>
    <row r="27" spans="2:11" ht="12.75" customHeight="1">
      <c r="B27" s="19"/>
      <c r="C27" s="20"/>
      <c r="D27" s="20"/>
      <c r="E27" s="20"/>
      <c r="F27" s="20"/>
      <c r="G27" s="20"/>
      <c r="H27" s="20"/>
      <c r="I27" s="20"/>
      <c r="J27" s="20"/>
      <c r="K27" s="16"/>
    </row>
    <row r="28" spans="2:11" ht="15" customHeight="1">
      <c r="B28" s="19"/>
      <c r="C28" s="20"/>
      <c r="D28" s="89" t="s">
        <v>2285</v>
      </c>
      <c r="E28" s="89"/>
      <c r="F28" s="89"/>
      <c r="G28" s="89"/>
      <c r="H28" s="89"/>
      <c r="I28" s="89"/>
      <c r="J28" s="89"/>
      <c r="K28" s="16"/>
    </row>
    <row r="29" spans="2:11" ht="15" customHeight="1">
      <c r="B29" s="19"/>
      <c r="C29" s="20"/>
      <c r="D29" s="89" t="s">
        <v>2286</v>
      </c>
      <c r="E29" s="89"/>
      <c r="F29" s="89"/>
      <c r="G29" s="89"/>
      <c r="H29" s="89"/>
      <c r="I29" s="89"/>
      <c r="J29" s="89"/>
      <c r="K29" s="16"/>
    </row>
    <row r="30" spans="2:11" ht="12.75" customHeight="1">
      <c r="B30" s="19"/>
      <c r="C30" s="20"/>
      <c r="D30" s="20"/>
      <c r="E30" s="20"/>
      <c r="F30" s="20"/>
      <c r="G30" s="20"/>
      <c r="H30" s="20"/>
      <c r="I30" s="20"/>
      <c r="J30" s="20"/>
      <c r="K30" s="16"/>
    </row>
    <row r="31" spans="2:11" ht="15" customHeight="1">
      <c r="B31" s="19"/>
      <c r="C31" s="20"/>
      <c r="D31" s="89" t="s">
        <v>2287</v>
      </c>
      <c r="E31" s="89"/>
      <c r="F31" s="89"/>
      <c r="G31" s="89"/>
      <c r="H31" s="89"/>
      <c r="I31" s="89"/>
      <c r="J31" s="89"/>
      <c r="K31" s="16"/>
    </row>
    <row r="32" spans="2:11" ht="15" customHeight="1">
      <c r="B32" s="19"/>
      <c r="C32" s="20"/>
      <c r="D32" s="89" t="s">
        <v>2288</v>
      </c>
      <c r="E32" s="89"/>
      <c r="F32" s="89"/>
      <c r="G32" s="89"/>
      <c r="H32" s="89"/>
      <c r="I32" s="89"/>
      <c r="J32" s="89"/>
      <c r="K32" s="16"/>
    </row>
    <row r="33" spans="2:11" ht="15" customHeight="1">
      <c r="B33" s="19"/>
      <c r="C33" s="20"/>
      <c r="D33" s="89" t="s">
        <v>2289</v>
      </c>
      <c r="E33" s="89"/>
      <c r="F33" s="89"/>
      <c r="G33" s="89"/>
      <c r="H33" s="89"/>
      <c r="I33" s="89"/>
      <c r="J33" s="89"/>
      <c r="K33" s="16"/>
    </row>
    <row r="34" spans="2:11" ht="15" customHeight="1">
      <c r="B34" s="19"/>
      <c r="C34" s="20"/>
      <c r="D34" s="18"/>
      <c r="E34" s="22" t="s">
        <v>148</v>
      </c>
      <c r="F34" s="18"/>
      <c r="G34" s="89" t="s">
        <v>2290</v>
      </c>
      <c r="H34" s="89"/>
      <c r="I34" s="89"/>
      <c r="J34" s="89"/>
      <c r="K34" s="16"/>
    </row>
    <row r="35" spans="2:11" ht="30.75" customHeight="1">
      <c r="B35" s="19"/>
      <c r="C35" s="20"/>
      <c r="D35" s="18"/>
      <c r="E35" s="22" t="s">
        <v>2291</v>
      </c>
      <c r="F35" s="18"/>
      <c r="G35" s="89" t="s">
        <v>2292</v>
      </c>
      <c r="H35" s="89"/>
      <c r="I35" s="89"/>
      <c r="J35" s="89"/>
      <c r="K35" s="16"/>
    </row>
    <row r="36" spans="2:11" ht="15" customHeight="1">
      <c r="B36" s="19"/>
      <c r="C36" s="20"/>
      <c r="D36" s="18"/>
      <c r="E36" s="22" t="s">
        <v>51</v>
      </c>
      <c r="F36" s="18"/>
      <c r="G36" s="89" t="s">
        <v>2293</v>
      </c>
      <c r="H36" s="89"/>
      <c r="I36" s="89"/>
      <c r="J36" s="89"/>
      <c r="K36" s="16"/>
    </row>
    <row r="37" spans="2:11" ht="15" customHeight="1">
      <c r="B37" s="19"/>
      <c r="C37" s="20"/>
      <c r="D37" s="18"/>
      <c r="E37" s="22" t="s">
        <v>149</v>
      </c>
      <c r="F37" s="18"/>
      <c r="G37" s="89" t="s">
        <v>2294</v>
      </c>
      <c r="H37" s="89"/>
      <c r="I37" s="89"/>
      <c r="J37" s="89"/>
      <c r="K37" s="16"/>
    </row>
    <row r="38" spans="2:11" ht="15" customHeight="1">
      <c r="B38" s="19"/>
      <c r="C38" s="20"/>
      <c r="D38" s="18"/>
      <c r="E38" s="22" t="s">
        <v>150</v>
      </c>
      <c r="F38" s="18"/>
      <c r="G38" s="89" t="s">
        <v>2295</v>
      </c>
      <c r="H38" s="89"/>
      <c r="I38" s="89"/>
      <c r="J38" s="89"/>
      <c r="K38" s="16"/>
    </row>
    <row r="39" spans="2:11" ht="15" customHeight="1">
      <c r="B39" s="19"/>
      <c r="C39" s="20"/>
      <c r="D39" s="18"/>
      <c r="E39" s="22" t="s">
        <v>151</v>
      </c>
      <c r="F39" s="18"/>
      <c r="G39" s="89" t="s">
        <v>2296</v>
      </c>
      <c r="H39" s="89"/>
      <c r="I39" s="89"/>
      <c r="J39" s="89"/>
      <c r="K39" s="16"/>
    </row>
    <row r="40" spans="2:11" ht="15" customHeight="1">
      <c r="B40" s="19"/>
      <c r="C40" s="20"/>
      <c r="D40" s="18"/>
      <c r="E40" s="22" t="s">
        <v>2297</v>
      </c>
      <c r="F40" s="18"/>
      <c r="G40" s="89" t="s">
        <v>2298</v>
      </c>
      <c r="H40" s="89"/>
      <c r="I40" s="89"/>
      <c r="J40" s="89"/>
      <c r="K40" s="16"/>
    </row>
    <row r="41" spans="2:11" ht="15" customHeight="1">
      <c r="B41" s="19"/>
      <c r="C41" s="20"/>
      <c r="D41" s="18"/>
      <c r="E41" s="22"/>
      <c r="F41" s="18"/>
      <c r="G41" s="89" t="s">
        <v>2299</v>
      </c>
      <c r="H41" s="89"/>
      <c r="I41" s="89"/>
      <c r="J41" s="89"/>
      <c r="K41" s="16"/>
    </row>
    <row r="42" spans="2:11" ht="15" customHeight="1">
      <c r="B42" s="19"/>
      <c r="C42" s="20"/>
      <c r="D42" s="18"/>
      <c r="E42" s="22" t="s">
        <v>2300</v>
      </c>
      <c r="F42" s="18"/>
      <c r="G42" s="89" t="s">
        <v>2301</v>
      </c>
      <c r="H42" s="89"/>
      <c r="I42" s="89"/>
      <c r="J42" s="89"/>
      <c r="K42" s="16"/>
    </row>
    <row r="43" spans="2:11" ht="15" customHeight="1">
      <c r="B43" s="19"/>
      <c r="C43" s="20"/>
      <c r="D43" s="18"/>
      <c r="E43" s="22" t="s">
        <v>153</v>
      </c>
      <c r="F43" s="18"/>
      <c r="G43" s="89" t="s">
        <v>2302</v>
      </c>
      <c r="H43" s="89"/>
      <c r="I43" s="89"/>
      <c r="J43" s="89"/>
      <c r="K43" s="16"/>
    </row>
    <row r="44" spans="2:11" ht="12.75" customHeight="1">
      <c r="B44" s="19"/>
      <c r="C44" s="20"/>
      <c r="D44" s="18"/>
      <c r="E44" s="18"/>
      <c r="F44" s="18"/>
      <c r="G44" s="18"/>
      <c r="H44" s="18"/>
      <c r="I44" s="18"/>
      <c r="J44" s="18"/>
      <c r="K44" s="16"/>
    </row>
    <row r="45" spans="2:11" ht="15" customHeight="1">
      <c r="B45" s="19"/>
      <c r="C45" s="20"/>
      <c r="D45" s="89" t="s">
        <v>2303</v>
      </c>
      <c r="E45" s="89"/>
      <c r="F45" s="89"/>
      <c r="G45" s="89"/>
      <c r="H45" s="89"/>
      <c r="I45" s="89"/>
      <c r="J45" s="89"/>
      <c r="K45" s="16"/>
    </row>
    <row r="46" spans="2:11" ht="15" customHeight="1">
      <c r="B46" s="19"/>
      <c r="C46" s="20"/>
      <c r="D46" s="20"/>
      <c r="E46" s="89" t="s">
        <v>2304</v>
      </c>
      <c r="F46" s="89"/>
      <c r="G46" s="89"/>
      <c r="H46" s="89"/>
      <c r="I46" s="89"/>
      <c r="J46" s="89"/>
      <c r="K46" s="16"/>
    </row>
    <row r="47" spans="2:11" ht="15" customHeight="1">
      <c r="B47" s="19"/>
      <c r="C47" s="20"/>
      <c r="D47" s="20"/>
      <c r="E47" s="89" t="s">
        <v>2305</v>
      </c>
      <c r="F47" s="89"/>
      <c r="G47" s="89"/>
      <c r="H47" s="89"/>
      <c r="I47" s="89"/>
      <c r="J47" s="89"/>
      <c r="K47" s="16"/>
    </row>
    <row r="48" spans="2:11" ht="15" customHeight="1">
      <c r="B48" s="19"/>
      <c r="C48" s="20"/>
      <c r="D48" s="20"/>
      <c r="E48" s="89" t="s">
        <v>2306</v>
      </c>
      <c r="F48" s="89"/>
      <c r="G48" s="89"/>
      <c r="H48" s="89"/>
      <c r="I48" s="89"/>
      <c r="J48" s="89"/>
      <c r="K48" s="16"/>
    </row>
    <row r="49" spans="2:11" ht="15" customHeight="1">
      <c r="B49" s="19"/>
      <c r="C49" s="20"/>
      <c r="D49" s="89" t="s">
        <v>2307</v>
      </c>
      <c r="E49" s="89"/>
      <c r="F49" s="89"/>
      <c r="G49" s="89"/>
      <c r="H49" s="89"/>
      <c r="I49" s="89"/>
      <c r="J49" s="89"/>
      <c r="K49" s="16"/>
    </row>
    <row r="50" spans="2:11" ht="25.5" customHeight="1">
      <c r="B50" s="15"/>
      <c r="C50" s="91" t="s">
        <v>2308</v>
      </c>
      <c r="D50" s="91"/>
      <c r="E50" s="91"/>
      <c r="F50" s="91"/>
      <c r="G50" s="91"/>
      <c r="H50" s="91"/>
      <c r="I50" s="91"/>
      <c r="J50" s="91"/>
      <c r="K50" s="16"/>
    </row>
    <row r="51" spans="2:11" ht="5.25" customHeight="1">
      <c r="B51" s="15"/>
      <c r="C51" s="17"/>
      <c r="D51" s="17"/>
      <c r="E51" s="17"/>
      <c r="F51" s="17"/>
      <c r="G51" s="17"/>
      <c r="H51" s="17"/>
      <c r="I51" s="17"/>
      <c r="J51" s="17"/>
      <c r="K51" s="16"/>
    </row>
    <row r="52" spans="2:11" ht="15" customHeight="1">
      <c r="B52" s="15"/>
      <c r="C52" s="89" t="s">
        <v>2309</v>
      </c>
      <c r="D52" s="89"/>
      <c r="E52" s="89"/>
      <c r="F52" s="89"/>
      <c r="G52" s="89"/>
      <c r="H52" s="89"/>
      <c r="I52" s="89"/>
      <c r="J52" s="89"/>
      <c r="K52" s="16"/>
    </row>
    <row r="53" spans="2:11" ht="15" customHeight="1">
      <c r="B53" s="15"/>
      <c r="C53" s="89" t="s">
        <v>2310</v>
      </c>
      <c r="D53" s="89"/>
      <c r="E53" s="89"/>
      <c r="F53" s="89"/>
      <c r="G53" s="89"/>
      <c r="H53" s="89"/>
      <c r="I53" s="89"/>
      <c r="J53" s="89"/>
      <c r="K53" s="16"/>
    </row>
    <row r="54" spans="2:11" ht="12.75" customHeight="1">
      <c r="B54" s="15"/>
      <c r="C54" s="18"/>
      <c r="D54" s="18"/>
      <c r="E54" s="18"/>
      <c r="F54" s="18"/>
      <c r="G54" s="18"/>
      <c r="H54" s="18"/>
      <c r="I54" s="18"/>
      <c r="J54" s="18"/>
      <c r="K54" s="16"/>
    </row>
    <row r="55" spans="2:11" ht="15" customHeight="1">
      <c r="B55" s="15"/>
      <c r="C55" s="89" t="s">
        <v>2311</v>
      </c>
      <c r="D55" s="89"/>
      <c r="E55" s="89"/>
      <c r="F55" s="89"/>
      <c r="G55" s="89"/>
      <c r="H55" s="89"/>
      <c r="I55" s="89"/>
      <c r="J55" s="89"/>
      <c r="K55" s="16"/>
    </row>
    <row r="56" spans="2:11" ht="15" customHeight="1">
      <c r="B56" s="15"/>
      <c r="C56" s="20"/>
      <c r="D56" s="89" t="s">
        <v>2312</v>
      </c>
      <c r="E56" s="89"/>
      <c r="F56" s="89"/>
      <c r="G56" s="89"/>
      <c r="H56" s="89"/>
      <c r="I56" s="89"/>
      <c r="J56" s="89"/>
      <c r="K56" s="16"/>
    </row>
    <row r="57" spans="2:11" ht="15" customHeight="1">
      <c r="B57" s="15"/>
      <c r="C57" s="20"/>
      <c r="D57" s="89" t="s">
        <v>2313</v>
      </c>
      <c r="E57" s="89"/>
      <c r="F57" s="89"/>
      <c r="G57" s="89"/>
      <c r="H57" s="89"/>
      <c r="I57" s="89"/>
      <c r="J57" s="89"/>
      <c r="K57" s="16"/>
    </row>
    <row r="58" spans="2:11" ht="15" customHeight="1">
      <c r="B58" s="15"/>
      <c r="C58" s="20"/>
      <c r="D58" s="89" t="s">
        <v>2314</v>
      </c>
      <c r="E58" s="89"/>
      <c r="F58" s="89"/>
      <c r="G58" s="89"/>
      <c r="H58" s="89"/>
      <c r="I58" s="89"/>
      <c r="J58" s="89"/>
      <c r="K58" s="16"/>
    </row>
    <row r="59" spans="2:11" ht="15" customHeight="1">
      <c r="B59" s="15"/>
      <c r="C59" s="20"/>
      <c r="D59" s="89" t="s">
        <v>2315</v>
      </c>
      <c r="E59" s="89"/>
      <c r="F59" s="89"/>
      <c r="G59" s="89"/>
      <c r="H59" s="89"/>
      <c r="I59" s="89"/>
      <c r="J59" s="89"/>
      <c r="K59" s="16"/>
    </row>
    <row r="60" spans="2:11" ht="15" customHeight="1">
      <c r="B60" s="15"/>
      <c r="C60" s="20"/>
      <c r="D60" s="92" t="s">
        <v>2316</v>
      </c>
      <c r="E60" s="92"/>
      <c r="F60" s="92"/>
      <c r="G60" s="92"/>
      <c r="H60" s="92"/>
      <c r="I60" s="92"/>
      <c r="J60" s="92"/>
      <c r="K60" s="16"/>
    </row>
    <row r="61" spans="2:11" ht="15" customHeight="1">
      <c r="B61" s="15"/>
      <c r="C61" s="20"/>
      <c r="D61" s="89" t="s">
        <v>2317</v>
      </c>
      <c r="E61" s="89"/>
      <c r="F61" s="89"/>
      <c r="G61" s="89"/>
      <c r="H61" s="89"/>
      <c r="I61" s="89"/>
      <c r="J61" s="89"/>
      <c r="K61" s="16"/>
    </row>
    <row r="62" spans="2:11" ht="12.75" customHeight="1">
      <c r="B62" s="15"/>
      <c r="C62" s="20"/>
      <c r="D62" s="20"/>
      <c r="E62" s="23"/>
      <c r="F62" s="20"/>
      <c r="G62" s="20"/>
      <c r="H62" s="20"/>
      <c r="I62" s="20"/>
      <c r="J62" s="20"/>
      <c r="K62" s="16"/>
    </row>
    <row r="63" spans="2:11" ht="15" customHeight="1">
      <c r="B63" s="15"/>
      <c r="C63" s="20"/>
      <c r="D63" s="89" t="s">
        <v>2318</v>
      </c>
      <c r="E63" s="89"/>
      <c r="F63" s="89"/>
      <c r="G63" s="89"/>
      <c r="H63" s="89"/>
      <c r="I63" s="89"/>
      <c r="J63" s="89"/>
      <c r="K63" s="16"/>
    </row>
    <row r="64" spans="2:11" ht="15" customHeight="1">
      <c r="B64" s="15"/>
      <c r="C64" s="20"/>
      <c r="D64" s="92" t="s">
        <v>2319</v>
      </c>
      <c r="E64" s="92"/>
      <c r="F64" s="92"/>
      <c r="G64" s="92"/>
      <c r="H64" s="92"/>
      <c r="I64" s="92"/>
      <c r="J64" s="92"/>
      <c r="K64" s="16"/>
    </row>
    <row r="65" spans="2:11" ht="15" customHeight="1">
      <c r="B65" s="15"/>
      <c r="C65" s="20"/>
      <c r="D65" s="89" t="s">
        <v>2320</v>
      </c>
      <c r="E65" s="89"/>
      <c r="F65" s="89"/>
      <c r="G65" s="89"/>
      <c r="H65" s="89"/>
      <c r="I65" s="89"/>
      <c r="J65" s="89"/>
      <c r="K65" s="16"/>
    </row>
    <row r="66" spans="2:11" ht="15" customHeight="1">
      <c r="B66" s="15"/>
      <c r="C66" s="20"/>
      <c r="D66" s="89" t="s">
        <v>2321</v>
      </c>
      <c r="E66" s="89"/>
      <c r="F66" s="89"/>
      <c r="G66" s="89"/>
      <c r="H66" s="89"/>
      <c r="I66" s="89"/>
      <c r="J66" s="89"/>
      <c r="K66" s="16"/>
    </row>
    <row r="67" spans="2:11" ht="15" customHeight="1">
      <c r="B67" s="15"/>
      <c r="C67" s="20"/>
      <c r="D67" s="89" t="s">
        <v>2322</v>
      </c>
      <c r="E67" s="89"/>
      <c r="F67" s="89"/>
      <c r="G67" s="89"/>
      <c r="H67" s="89"/>
      <c r="I67" s="89"/>
      <c r="J67" s="89"/>
      <c r="K67" s="16"/>
    </row>
    <row r="68" spans="2:11" ht="15" customHeight="1">
      <c r="B68" s="15"/>
      <c r="C68" s="20"/>
      <c r="D68" s="89" t="s">
        <v>2323</v>
      </c>
      <c r="E68" s="89"/>
      <c r="F68" s="89"/>
      <c r="G68" s="89"/>
      <c r="H68" s="89"/>
      <c r="I68" s="89"/>
      <c r="J68" s="89"/>
      <c r="K68" s="16"/>
    </row>
    <row r="69" spans="2:11" ht="12.75" customHeight="1">
      <c r="B69" s="24"/>
      <c r="C69" s="25"/>
      <c r="D69" s="25"/>
      <c r="E69" s="25"/>
      <c r="F69" s="25"/>
      <c r="G69" s="25"/>
      <c r="H69" s="25"/>
      <c r="I69" s="25"/>
      <c r="J69" s="25"/>
      <c r="K69" s="26"/>
    </row>
    <row r="70" spans="2:11" ht="18.75" customHeight="1">
      <c r="B70" s="27"/>
      <c r="C70" s="27"/>
      <c r="D70" s="27"/>
      <c r="E70" s="27"/>
      <c r="F70" s="27"/>
      <c r="G70" s="27"/>
      <c r="H70" s="27"/>
      <c r="I70" s="27"/>
      <c r="J70" s="27"/>
      <c r="K70" s="28"/>
    </row>
    <row r="71" spans="2:11" ht="18.75" customHeight="1"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2:11" ht="7.5" customHeight="1">
      <c r="B72" s="29"/>
      <c r="C72" s="30"/>
      <c r="D72" s="30"/>
      <c r="E72" s="30"/>
      <c r="F72" s="30"/>
      <c r="G72" s="30"/>
      <c r="H72" s="30"/>
      <c r="I72" s="30"/>
      <c r="J72" s="30"/>
      <c r="K72" s="31"/>
    </row>
    <row r="73" spans="2:11" ht="45" customHeight="1">
      <c r="B73" s="32"/>
      <c r="C73" s="93" t="s">
        <v>114</v>
      </c>
      <c r="D73" s="93"/>
      <c r="E73" s="93"/>
      <c r="F73" s="93"/>
      <c r="G73" s="93"/>
      <c r="H73" s="93"/>
      <c r="I73" s="93"/>
      <c r="J73" s="93"/>
      <c r="K73" s="33"/>
    </row>
    <row r="74" spans="2:11" ht="17.25" customHeight="1">
      <c r="B74" s="32"/>
      <c r="C74" s="34" t="s">
        <v>2324</v>
      </c>
      <c r="D74" s="34"/>
      <c r="E74" s="34"/>
      <c r="F74" s="34" t="s">
        <v>2325</v>
      </c>
      <c r="G74" s="35"/>
      <c r="H74" s="34" t="s">
        <v>149</v>
      </c>
      <c r="I74" s="34" t="s">
        <v>55</v>
      </c>
      <c r="J74" s="34" t="s">
        <v>2326</v>
      </c>
      <c r="K74" s="33"/>
    </row>
    <row r="75" spans="2:11" ht="17.25" customHeight="1">
      <c r="B75" s="32"/>
      <c r="C75" s="36" t="s">
        <v>2327</v>
      </c>
      <c r="D75" s="36"/>
      <c r="E75" s="36"/>
      <c r="F75" s="37" t="s">
        <v>2328</v>
      </c>
      <c r="G75" s="38"/>
      <c r="H75" s="36"/>
      <c r="I75" s="36"/>
      <c r="J75" s="36" t="s">
        <v>2329</v>
      </c>
      <c r="K75" s="33"/>
    </row>
    <row r="76" spans="2:11" ht="5.25" customHeight="1">
      <c r="B76" s="32"/>
      <c r="C76" s="39"/>
      <c r="D76" s="39"/>
      <c r="E76" s="39"/>
      <c r="F76" s="39"/>
      <c r="G76" s="40"/>
      <c r="H76" s="39"/>
      <c r="I76" s="39"/>
      <c r="J76" s="39"/>
      <c r="K76" s="33"/>
    </row>
    <row r="77" spans="2:11" ht="15" customHeight="1">
      <c r="B77" s="32"/>
      <c r="C77" s="22" t="s">
        <v>51</v>
      </c>
      <c r="D77" s="39"/>
      <c r="E77" s="39"/>
      <c r="F77" s="41" t="s">
        <v>2330</v>
      </c>
      <c r="G77" s="40"/>
      <c r="H77" s="22" t="s">
        <v>2331</v>
      </c>
      <c r="I77" s="22" t="s">
        <v>2332</v>
      </c>
      <c r="J77" s="22">
        <v>20</v>
      </c>
      <c r="K77" s="33"/>
    </row>
    <row r="78" spans="2:11" ht="15" customHeight="1">
      <c r="B78" s="32"/>
      <c r="C78" s="22" t="s">
        <v>2333</v>
      </c>
      <c r="D78" s="22"/>
      <c r="E78" s="22"/>
      <c r="F78" s="41" t="s">
        <v>2330</v>
      </c>
      <c r="G78" s="40"/>
      <c r="H78" s="22" t="s">
        <v>2334</v>
      </c>
      <c r="I78" s="22" t="s">
        <v>2332</v>
      </c>
      <c r="J78" s="22">
        <v>120</v>
      </c>
      <c r="K78" s="33"/>
    </row>
    <row r="79" spans="2:11" ht="15" customHeight="1">
      <c r="B79" s="42"/>
      <c r="C79" s="22" t="s">
        <v>2335</v>
      </c>
      <c r="D79" s="22"/>
      <c r="E79" s="22"/>
      <c r="F79" s="41" t="s">
        <v>2336</v>
      </c>
      <c r="G79" s="40"/>
      <c r="H79" s="22" t="s">
        <v>2337</v>
      </c>
      <c r="I79" s="22" t="s">
        <v>2332</v>
      </c>
      <c r="J79" s="22">
        <v>50</v>
      </c>
      <c r="K79" s="33"/>
    </row>
    <row r="80" spans="2:11" ht="15" customHeight="1">
      <c r="B80" s="42"/>
      <c r="C80" s="22" t="s">
        <v>2338</v>
      </c>
      <c r="D80" s="22"/>
      <c r="E80" s="22"/>
      <c r="F80" s="41" t="s">
        <v>2330</v>
      </c>
      <c r="G80" s="40"/>
      <c r="H80" s="22" t="s">
        <v>2339</v>
      </c>
      <c r="I80" s="22" t="s">
        <v>2340</v>
      </c>
      <c r="J80" s="22"/>
      <c r="K80" s="33"/>
    </row>
    <row r="81" spans="2:11" ht="15" customHeight="1">
      <c r="B81" s="42"/>
      <c r="C81" s="43" t="s">
        <v>2341</v>
      </c>
      <c r="D81" s="43"/>
      <c r="E81" s="43"/>
      <c r="F81" s="44" t="s">
        <v>2336</v>
      </c>
      <c r="G81" s="43"/>
      <c r="H81" s="43" t="s">
        <v>2342</v>
      </c>
      <c r="I81" s="43" t="s">
        <v>2332</v>
      </c>
      <c r="J81" s="43">
        <v>15</v>
      </c>
      <c r="K81" s="33"/>
    </row>
    <row r="82" spans="2:11" ht="15" customHeight="1">
      <c r="B82" s="42"/>
      <c r="C82" s="43" t="s">
        <v>2343</v>
      </c>
      <c r="D82" s="43"/>
      <c r="E82" s="43"/>
      <c r="F82" s="44" t="s">
        <v>2336</v>
      </c>
      <c r="G82" s="43"/>
      <c r="H82" s="43" t="s">
        <v>2344</v>
      </c>
      <c r="I82" s="43" t="s">
        <v>2332</v>
      </c>
      <c r="J82" s="43">
        <v>15</v>
      </c>
      <c r="K82" s="33"/>
    </row>
    <row r="83" spans="2:11" ht="15" customHeight="1">
      <c r="B83" s="42"/>
      <c r="C83" s="43" t="s">
        <v>2345</v>
      </c>
      <c r="D83" s="43"/>
      <c r="E83" s="43"/>
      <c r="F83" s="44" t="s">
        <v>2336</v>
      </c>
      <c r="G83" s="43"/>
      <c r="H83" s="43" t="s">
        <v>2346</v>
      </c>
      <c r="I83" s="43" t="s">
        <v>2332</v>
      </c>
      <c r="J83" s="43">
        <v>20</v>
      </c>
      <c r="K83" s="33"/>
    </row>
    <row r="84" spans="2:11" ht="15" customHeight="1">
      <c r="B84" s="42"/>
      <c r="C84" s="43" t="s">
        <v>2347</v>
      </c>
      <c r="D84" s="43"/>
      <c r="E84" s="43"/>
      <c r="F84" s="44" t="s">
        <v>2336</v>
      </c>
      <c r="G84" s="43"/>
      <c r="H84" s="43" t="s">
        <v>2348</v>
      </c>
      <c r="I84" s="43" t="s">
        <v>2332</v>
      </c>
      <c r="J84" s="43">
        <v>20</v>
      </c>
      <c r="K84" s="33"/>
    </row>
    <row r="85" spans="2:11" ht="15" customHeight="1">
      <c r="B85" s="42"/>
      <c r="C85" s="22" t="s">
        <v>2349</v>
      </c>
      <c r="D85" s="22"/>
      <c r="E85" s="22"/>
      <c r="F85" s="41" t="s">
        <v>2336</v>
      </c>
      <c r="G85" s="40"/>
      <c r="H85" s="22" t="s">
        <v>2350</v>
      </c>
      <c r="I85" s="22" t="s">
        <v>2332</v>
      </c>
      <c r="J85" s="22">
        <v>50</v>
      </c>
      <c r="K85" s="33"/>
    </row>
    <row r="86" spans="2:11" ht="15" customHeight="1">
      <c r="B86" s="42"/>
      <c r="C86" s="22" t="s">
        <v>2351</v>
      </c>
      <c r="D86" s="22"/>
      <c r="E86" s="22"/>
      <c r="F86" s="41" t="s">
        <v>2336</v>
      </c>
      <c r="G86" s="40"/>
      <c r="H86" s="22" t="s">
        <v>2352</v>
      </c>
      <c r="I86" s="22" t="s">
        <v>2332</v>
      </c>
      <c r="J86" s="22">
        <v>20</v>
      </c>
      <c r="K86" s="33"/>
    </row>
    <row r="87" spans="2:11" ht="15" customHeight="1">
      <c r="B87" s="42"/>
      <c r="C87" s="22" t="s">
        <v>2353</v>
      </c>
      <c r="D87" s="22"/>
      <c r="E87" s="22"/>
      <c r="F87" s="41" t="s">
        <v>2336</v>
      </c>
      <c r="G87" s="40"/>
      <c r="H87" s="22" t="s">
        <v>2354</v>
      </c>
      <c r="I87" s="22" t="s">
        <v>2332</v>
      </c>
      <c r="J87" s="22">
        <v>20</v>
      </c>
      <c r="K87" s="33"/>
    </row>
    <row r="88" spans="2:11" ht="15" customHeight="1">
      <c r="B88" s="42"/>
      <c r="C88" s="22" t="s">
        <v>2355</v>
      </c>
      <c r="D88" s="22"/>
      <c r="E88" s="22"/>
      <c r="F88" s="41" t="s">
        <v>2336</v>
      </c>
      <c r="G88" s="40"/>
      <c r="H88" s="22" t="s">
        <v>2356</v>
      </c>
      <c r="I88" s="22" t="s">
        <v>2332</v>
      </c>
      <c r="J88" s="22">
        <v>50</v>
      </c>
      <c r="K88" s="33"/>
    </row>
    <row r="89" spans="2:11" ht="15" customHeight="1">
      <c r="B89" s="42"/>
      <c r="C89" s="22" t="s">
        <v>2357</v>
      </c>
      <c r="D89" s="22"/>
      <c r="E89" s="22"/>
      <c r="F89" s="41" t="s">
        <v>2336</v>
      </c>
      <c r="G89" s="40"/>
      <c r="H89" s="22" t="s">
        <v>2357</v>
      </c>
      <c r="I89" s="22" t="s">
        <v>2332</v>
      </c>
      <c r="J89" s="22">
        <v>50</v>
      </c>
      <c r="K89" s="33"/>
    </row>
    <row r="90" spans="2:11" ht="15" customHeight="1">
      <c r="B90" s="42"/>
      <c r="C90" s="22" t="s">
        <v>154</v>
      </c>
      <c r="D90" s="22"/>
      <c r="E90" s="22"/>
      <c r="F90" s="41" t="s">
        <v>2336</v>
      </c>
      <c r="G90" s="40"/>
      <c r="H90" s="22" t="s">
        <v>2358</v>
      </c>
      <c r="I90" s="22" t="s">
        <v>2332</v>
      </c>
      <c r="J90" s="22">
        <v>255</v>
      </c>
      <c r="K90" s="33"/>
    </row>
    <row r="91" spans="2:11" ht="15" customHeight="1">
      <c r="B91" s="42"/>
      <c r="C91" s="22" t="s">
        <v>2359</v>
      </c>
      <c r="D91" s="22"/>
      <c r="E91" s="22"/>
      <c r="F91" s="41" t="s">
        <v>2330</v>
      </c>
      <c r="G91" s="40"/>
      <c r="H91" s="22" t="s">
        <v>2360</v>
      </c>
      <c r="I91" s="22" t="s">
        <v>2361</v>
      </c>
      <c r="J91" s="22"/>
      <c r="K91" s="33"/>
    </row>
    <row r="92" spans="2:11" ht="15" customHeight="1">
      <c r="B92" s="42"/>
      <c r="C92" s="22" t="s">
        <v>2362</v>
      </c>
      <c r="D92" s="22"/>
      <c r="E92" s="22"/>
      <c r="F92" s="41" t="s">
        <v>2330</v>
      </c>
      <c r="G92" s="40"/>
      <c r="H92" s="22" t="s">
        <v>2363</v>
      </c>
      <c r="I92" s="22" t="s">
        <v>2364</v>
      </c>
      <c r="J92" s="22"/>
      <c r="K92" s="33"/>
    </row>
    <row r="93" spans="2:11" ht="15" customHeight="1">
      <c r="B93" s="42"/>
      <c r="C93" s="22" t="s">
        <v>2365</v>
      </c>
      <c r="D93" s="22"/>
      <c r="E93" s="22"/>
      <c r="F93" s="41" t="s">
        <v>2330</v>
      </c>
      <c r="G93" s="40"/>
      <c r="H93" s="22" t="s">
        <v>2365</v>
      </c>
      <c r="I93" s="22" t="s">
        <v>2364</v>
      </c>
      <c r="J93" s="22"/>
      <c r="K93" s="33"/>
    </row>
    <row r="94" spans="2:11" ht="15" customHeight="1">
      <c r="B94" s="42"/>
      <c r="C94" s="22" t="s">
        <v>36</v>
      </c>
      <c r="D94" s="22"/>
      <c r="E94" s="22"/>
      <c r="F94" s="41" t="s">
        <v>2330</v>
      </c>
      <c r="G94" s="40"/>
      <c r="H94" s="22" t="s">
        <v>2366</v>
      </c>
      <c r="I94" s="22" t="s">
        <v>2364</v>
      </c>
      <c r="J94" s="22"/>
      <c r="K94" s="33"/>
    </row>
    <row r="95" spans="2:11" ht="15" customHeight="1">
      <c r="B95" s="42"/>
      <c r="C95" s="22" t="s">
        <v>46</v>
      </c>
      <c r="D95" s="22"/>
      <c r="E95" s="22"/>
      <c r="F95" s="41" t="s">
        <v>2330</v>
      </c>
      <c r="G95" s="40"/>
      <c r="H95" s="22" t="s">
        <v>2367</v>
      </c>
      <c r="I95" s="22" t="s">
        <v>2364</v>
      </c>
      <c r="J95" s="22"/>
      <c r="K95" s="33"/>
    </row>
    <row r="96" spans="2:11" ht="15" customHeight="1">
      <c r="B96" s="45"/>
      <c r="C96" s="46"/>
      <c r="D96" s="46"/>
      <c r="E96" s="46"/>
      <c r="F96" s="46"/>
      <c r="G96" s="46"/>
      <c r="H96" s="46"/>
      <c r="I96" s="46"/>
      <c r="J96" s="46"/>
      <c r="K96" s="47"/>
    </row>
    <row r="97" spans="2:11" ht="18.75" customHeight="1">
      <c r="B97" s="48"/>
      <c r="C97" s="49"/>
      <c r="D97" s="49"/>
      <c r="E97" s="49"/>
      <c r="F97" s="49"/>
      <c r="G97" s="49"/>
      <c r="H97" s="49"/>
      <c r="I97" s="49"/>
      <c r="J97" s="49"/>
      <c r="K97" s="48"/>
    </row>
    <row r="98" spans="2:11" ht="18.75" customHeight="1">
      <c r="B98" s="28"/>
      <c r="C98" s="28"/>
      <c r="D98" s="28"/>
      <c r="E98" s="28"/>
      <c r="F98" s="28"/>
      <c r="G98" s="28"/>
      <c r="H98" s="28"/>
      <c r="I98" s="28"/>
      <c r="J98" s="28"/>
      <c r="K98" s="28"/>
    </row>
    <row r="99" spans="2:11" ht="7.5" customHeight="1">
      <c r="B99" s="29"/>
      <c r="C99" s="30"/>
      <c r="D99" s="30"/>
      <c r="E99" s="30"/>
      <c r="F99" s="30"/>
      <c r="G99" s="30"/>
      <c r="H99" s="30"/>
      <c r="I99" s="30"/>
      <c r="J99" s="30"/>
      <c r="K99" s="31"/>
    </row>
    <row r="100" spans="2:11" ht="45" customHeight="1">
      <c r="B100" s="32"/>
      <c r="C100" s="93" t="s">
        <v>2368</v>
      </c>
      <c r="D100" s="93"/>
      <c r="E100" s="93"/>
      <c r="F100" s="93"/>
      <c r="G100" s="93"/>
      <c r="H100" s="93"/>
      <c r="I100" s="93"/>
      <c r="J100" s="93"/>
      <c r="K100" s="33"/>
    </row>
    <row r="101" spans="2:11" ht="17.25" customHeight="1">
      <c r="B101" s="32"/>
      <c r="C101" s="34" t="s">
        <v>2324</v>
      </c>
      <c r="D101" s="34"/>
      <c r="E101" s="34"/>
      <c r="F101" s="34" t="s">
        <v>2325</v>
      </c>
      <c r="G101" s="35"/>
      <c r="H101" s="34" t="s">
        <v>149</v>
      </c>
      <c r="I101" s="34" t="s">
        <v>55</v>
      </c>
      <c r="J101" s="34" t="s">
        <v>2326</v>
      </c>
      <c r="K101" s="33"/>
    </row>
    <row r="102" spans="2:11" ht="17.25" customHeight="1">
      <c r="B102" s="32"/>
      <c r="C102" s="36" t="s">
        <v>2327</v>
      </c>
      <c r="D102" s="36"/>
      <c r="E102" s="36"/>
      <c r="F102" s="37" t="s">
        <v>2328</v>
      </c>
      <c r="G102" s="38"/>
      <c r="H102" s="36"/>
      <c r="I102" s="36"/>
      <c r="J102" s="36" t="s">
        <v>2329</v>
      </c>
      <c r="K102" s="33"/>
    </row>
    <row r="103" spans="2:11" ht="5.25" customHeight="1">
      <c r="B103" s="32"/>
      <c r="C103" s="34"/>
      <c r="D103" s="34"/>
      <c r="E103" s="34"/>
      <c r="F103" s="34"/>
      <c r="G103" s="50"/>
      <c r="H103" s="34"/>
      <c r="I103" s="34"/>
      <c r="J103" s="34"/>
      <c r="K103" s="33"/>
    </row>
    <row r="104" spans="2:11" ht="15" customHeight="1">
      <c r="B104" s="32"/>
      <c r="C104" s="22" t="s">
        <v>51</v>
      </c>
      <c r="D104" s="39"/>
      <c r="E104" s="39"/>
      <c r="F104" s="41" t="s">
        <v>2330</v>
      </c>
      <c r="G104" s="50"/>
      <c r="H104" s="22" t="s">
        <v>2369</v>
      </c>
      <c r="I104" s="22" t="s">
        <v>2332</v>
      </c>
      <c r="J104" s="22">
        <v>20</v>
      </c>
      <c r="K104" s="33"/>
    </row>
    <row r="105" spans="2:11" ht="15" customHeight="1">
      <c r="B105" s="32"/>
      <c r="C105" s="22" t="s">
        <v>2333</v>
      </c>
      <c r="D105" s="22"/>
      <c r="E105" s="22"/>
      <c r="F105" s="41" t="s">
        <v>2330</v>
      </c>
      <c r="G105" s="22"/>
      <c r="H105" s="22" t="s">
        <v>2369</v>
      </c>
      <c r="I105" s="22" t="s">
        <v>2332</v>
      </c>
      <c r="J105" s="22">
        <v>120</v>
      </c>
      <c r="K105" s="33"/>
    </row>
    <row r="106" spans="2:11" ht="15" customHeight="1">
      <c r="B106" s="42"/>
      <c r="C106" s="22" t="s">
        <v>2335</v>
      </c>
      <c r="D106" s="22"/>
      <c r="E106" s="22"/>
      <c r="F106" s="41" t="s">
        <v>2336</v>
      </c>
      <c r="G106" s="22"/>
      <c r="H106" s="22" t="s">
        <v>2369</v>
      </c>
      <c r="I106" s="22" t="s">
        <v>2332</v>
      </c>
      <c r="J106" s="22">
        <v>50</v>
      </c>
      <c r="K106" s="33"/>
    </row>
    <row r="107" spans="2:11" ht="15" customHeight="1">
      <c r="B107" s="42"/>
      <c r="C107" s="22" t="s">
        <v>2338</v>
      </c>
      <c r="D107" s="22"/>
      <c r="E107" s="22"/>
      <c r="F107" s="41" t="s">
        <v>2330</v>
      </c>
      <c r="G107" s="22"/>
      <c r="H107" s="22" t="s">
        <v>2369</v>
      </c>
      <c r="I107" s="22" t="s">
        <v>2340</v>
      </c>
      <c r="J107" s="22"/>
      <c r="K107" s="33"/>
    </row>
    <row r="108" spans="2:11" ht="15" customHeight="1">
      <c r="B108" s="42"/>
      <c r="C108" s="22" t="s">
        <v>2349</v>
      </c>
      <c r="D108" s="22"/>
      <c r="E108" s="22"/>
      <c r="F108" s="41" t="s">
        <v>2336</v>
      </c>
      <c r="G108" s="22"/>
      <c r="H108" s="22" t="s">
        <v>2369</v>
      </c>
      <c r="I108" s="22" t="s">
        <v>2332</v>
      </c>
      <c r="J108" s="22">
        <v>50</v>
      </c>
      <c r="K108" s="33"/>
    </row>
    <row r="109" spans="2:11" ht="15" customHeight="1">
      <c r="B109" s="42"/>
      <c r="C109" s="22" t="s">
        <v>2357</v>
      </c>
      <c r="D109" s="22"/>
      <c r="E109" s="22"/>
      <c r="F109" s="41" t="s">
        <v>2336</v>
      </c>
      <c r="G109" s="22"/>
      <c r="H109" s="22" t="s">
        <v>2369</v>
      </c>
      <c r="I109" s="22" t="s">
        <v>2332</v>
      </c>
      <c r="J109" s="22">
        <v>50</v>
      </c>
      <c r="K109" s="33"/>
    </row>
    <row r="110" spans="2:11" ht="15" customHeight="1">
      <c r="B110" s="42"/>
      <c r="C110" s="22" t="s">
        <v>2355</v>
      </c>
      <c r="D110" s="22"/>
      <c r="E110" s="22"/>
      <c r="F110" s="41" t="s">
        <v>2336</v>
      </c>
      <c r="G110" s="22"/>
      <c r="H110" s="22" t="s">
        <v>2369</v>
      </c>
      <c r="I110" s="22" t="s">
        <v>2332</v>
      </c>
      <c r="J110" s="22">
        <v>50</v>
      </c>
      <c r="K110" s="33"/>
    </row>
    <row r="111" spans="2:11" ht="15" customHeight="1">
      <c r="B111" s="42"/>
      <c r="C111" s="22" t="s">
        <v>51</v>
      </c>
      <c r="D111" s="22"/>
      <c r="E111" s="22"/>
      <c r="F111" s="41" t="s">
        <v>2330</v>
      </c>
      <c r="G111" s="22"/>
      <c r="H111" s="22" t="s">
        <v>2370</v>
      </c>
      <c r="I111" s="22" t="s">
        <v>2332</v>
      </c>
      <c r="J111" s="22">
        <v>20</v>
      </c>
      <c r="K111" s="33"/>
    </row>
    <row r="112" spans="2:11" ht="15" customHeight="1">
      <c r="B112" s="42"/>
      <c r="C112" s="22" t="s">
        <v>2371</v>
      </c>
      <c r="D112" s="22"/>
      <c r="E112" s="22"/>
      <c r="F112" s="41" t="s">
        <v>2330</v>
      </c>
      <c r="G112" s="22"/>
      <c r="H112" s="22" t="s">
        <v>2372</v>
      </c>
      <c r="I112" s="22" t="s">
        <v>2332</v>
      </c>
      <c r="J112" s="22">
        <v>120</v>
      </c>
      <c r="K112" s="33"/>
    </row>
    <row r="113" spans="2:11" ht="15" customHeight="1">
      <c r="B113" s="42"/>
      <c r="C113" s="22" t="s">
        <v>36</v>
      </c>
      <c r="D113" s="22"/>
      <c r="E113" s="22"/>
      <c r="F113" s="41" t="s">
        <v>2330</v>
      </c>
      <c r="G113" s="22"/>
      <c r="H113" s="22" t="s">
        <v>2373</v>
      </c>
      <c r="I113" s="22" t="s">
        <v>2364</v>
      </c>
      <c r="J113" s="22"/>
      <c r="K113" s="33"/>
    </row>
    <row r="114" spans="2:11" ht="15" customHeight="1">
      <c r="B114" s="42"/>
      <c r="C114" s="22" t="s">
        <v>46</v>
      </c>
      <c r="D114" s="22"/>
      <c r="E114" s="22"/>
      <c r="F114" s="41" t="s">
        <v>2330</v>
      </c>
      <c r="G114" s="22"/>
      <c r="H114" s="22" t="s">
        <v>2374</v>
      </c>
      <c r="I114" s="22" t="s">
        <v>2364</v>
      </c>
      <c r="J114" s="22"/>
      <c r="K114" s="33"/>
    </row>
    <row r="115" spans="2:11" ht="15" customHeight="1">
      <c r="B115" s="42"/>
      <c r="C115" s="22" t="s">
        <v>55</v>
      </c>
      <c r="D115" s="22"/>
      <c r="E115" s="22"/>
      <c r="F115" s="41" t="s">
        <v>2330</v>
      </c>
      <c r="G115" s="22"/>
      <c r="H115" s="22" t="s">
        <v>2375</v>
      </c>
      <c r="I115" s="22" t="s">
        <v>2376</v>
      </c>
      <c r="J115" s="22"/>
      <c r="K115" s="33"/>
    </row>
    <row r="116" spans="2:11" ht="15" customHeight="1">
      <c r="B116" s="45"/>
      <c r="C116" s="51"/>
      <c r="D116" s="51"/>
      <c r="E116" s="51"/>
      <c r="F116" s="51"/>
      <c r="G116" s="51"/>
      <c r="H116" s="51"/>
      <c r="I116" s="51"/>
      <c r="J116" s="51"/>
      <c r="K116" s="47"/>
    </row>
    <row r="117" spans="2:11" ht="18.75" customHeight="1">
      <c r="B117" s="52"/>
      <c r="C117" s="18"/>
      <c r="D117" s="18"/>
      <c r="E117" s="18"/>
      <c r="F117" s="53"/>
      <c r="G117" s="18"/>
      <c r="H117" s="18"/>
      <c r="I117" s="18"/>
      <c r="J117" s="18"/>
      <c r="K117" s="52"/>
    </row>
    <row r="118" spans="2:11" ht="18.75" customHeight="1">
      <c r="B118" s="28"/>
      <c r="C118" s="28"/>
      <c r="D118" s="28"/>
      <c r="E118" s="28"/>
      <c r="F118" s="28"/>
      <c r="G118" s="28"/>
      <c r="H118" s="28"/>
      <c r="I118" s="28"/>
      <c r="J118" s="28"/>
      <c r="K118" s="28"/>
    </row>
    <row r="119" spans="2:11" ht="7.5" customHeight="1">
      <c r="B119" s="54"/>
      <c r="C119" s="55"/>
      <c r="D119" s="55"/>
      <c r="E119" s="55"/>
      <c r="F119" s="55"/>
      <c r="G119" s="55"/>
      <c r="H119" s="55"/>
      <c r="I119" s="55"/>
      <c r="J119" s="55"/>
      <c r="K119" s="56"/>
    </row>
    <row r="120" spans="2:11" ht="45" customHeight="1">
      <c r="B120" s="57"/>
      <c r="C120" s="90" t="s">
        <v>2377</v>
      </c>
      <c r="D120" s="90"/>
      <c r="E120" s="90"/>
      <c r="F120" s="90"/>
      <c r="G120" s="90"/>
      <c r="H120" s="90"/>
      <c r="I120" s="90"/>
      <c r="J120" s="90"/>
      <c r="K120" s="58"/>
    </row>
    <row r="121" spans="2:11" ht="17.25" customHeight="1">
      <c r="B121" s="59"/>
      <c r="C121" s="34" t="s">
        <v>2324</v>
      </c>
      <c r="D121" s="34"/>
      <c r="E121" s="34"/>
      <c r="F121" s="34" t="s">
        <v>2325</v>
      </c>
      <c r="G121" s="35"/>
      <c r="H121" s="34" t="s">
        <v>149</v>
      </c>
      <c r="I121" s="34" t="s">
        <v>55</v>
      </c>
      <c r="J121" s="34" t="s">
        <v>2326</v>
      </c>
      <c r="K121" s="60"/>
    </row>
    <row r="122" spans="2:11" ht="17.25" customHeight="1">
      <c r="B122" s="59"/>
      <c r="C122" s="36" t="s">
        <v>2327</v>
      </c>
      <c r="D122" s="36"/>
      <c r="E122" s="36"/>
      <c r="F122" s="37" t="s">
        <v>2328</v>
      </c>
      <c r="G122" s="38"/>
      <c r="H122" s="36"/>
      <c r="I122" s="36"/>
      <c r="J122" s="36" t="s">
        <v>2329</v>
      </c>
      <c r="K122" s="60"/>
    </row>
    <row r="123" spans="2:11" ht="5.25" customHeight="1">
      <c r="B123" s="61"/>
      <c r="C123" s="39"/>
      <c r="D123" s="39"/>
      <c r="E123" s="39"/>
      <c r="F123" s="39"/>
      <c r="G123" s="22"/>
      <c r="H123" s="39"/>
      <c r="I123" s="39"/>
      <c r="J123" s="39"/>
      <c r="K123" s="62"/>
    </row>
    <row r="124" spans="2:11" ht="15" customHeight="1">
      <c r="B124" s="61"/>
      <c r="C124" s="22" t="s">
        <v>2333</v>
      </c>
      <c r="D124" s="39"/>
      <c r="E124" s="39"/>
      <c r="F124" s="41" t="s">
        <v>2330</v>
      </c>
      <c r="G124" s="22"/>
      <c r="H124" s="22" t="s">
        <v>2369</v>
      </c>
      <c r="I124" s="22" t="s">
        <v>2332</v>
      </c>
      <c r="J124" s="22">
        <v>120</v>
      </c>
      <c r="K124" s="63"/>
    </row>
    <row r="125" spans="2:11" ht="15" customHeight="1">
      <c r="B125" s="61"/>
      <c r="C125" s="22" t="s">
        <v>2378</v>
      </c>
      <c r="D125" s="22"/>
      <c r="E125" s="22"/>
      <c r="F125" s="41" t="s">
        <v>2330</v>
      </c>
      <c r="G125" s="22"/>
      <c r="H125" s="22" t="s">
        <v>2379</v>
      </c>
      <c r="I125" s="22" t="s">
        <v>2332</v>
      </c>
      <c r="J125" s="22" t="s">
        <v>2380</v>
      </c>
      <c r="K125" s="63"/>
    </row>
    <row r="126" spans="2:11" ht="15" customHeight="1">
      <c r="B126" s="61"/>
      <c r="C126" s="22" t="s">
        <v>93</v>
      </c>
      <c r="D126" s="22"/>
      <c r="E126" s="22"/>
      <c r="F126" s="41" t="s">
        <v>2330</v>
      </c>
      <c r="G126" s="22"/>
      <c r="H126" s="22" t="s">
        <v>2381</v>
      </c>
      <c r="I126" s="22" t="s">
        <v>2332</v>
      </c>
      <c r="J126" s="22" t="s">
        <v>2380</v>
      </c>
      <c r="K126" s="63"/>
    </row>
    <row r="127" spans="2:11" ht="15" customHeight="1">
      <c r="B127" s="61"/>
      <c r="C127" s="22" t="s">
        <v>2341</v>
      </c>
      <c r="D127" s="22"/>
      <c r="E127" s="22"/>
      <c r="F127" s="41" t="s">
        <v>2336</v>
      </c>
      <c r="G127" s="22"/>
      <c r="H127" s="22" t="s">
        <v>2342</v>
      </c>
      <c r="I127" s="22" t="s">
        <v>2332</v>
      </c>
      <c r="J127" s="22">
        <v>15</v>
      </c>
      <c r="K127" s="63"/>
    </row>
    <row r="128" spans="2:11" ht="15" customHeight="1">
      <c r="B128" s="61"/>
      <c r="C128" s="43" t="s">
        <v>2343</v>
      </c>
      <c r="D128" s="43"/>
      <c r="E128" s="43"/>
      <c r="F128" s="44" t="s">
        <v>2336</v>
      </c>
      <c r="G128" s="43"/>
      <c r="H128" s="43" t="s">
        <v>2344</v>
      </c>
      <c r="I128" s="43" t="s">
        <v>2332</v>
      </c>
      <c r="J128" s="43">
        <v>15</v>
      </c>
      <c r="K128" s="63"/>
    </row>
    <row r="129" spans="2:11" ht="15" customHeight="1">
      <c r="B129" s="61"/>
      <c r="C129" s="43" t="s">
        <v>2345</v>
      </c>
      <c r="D129" s="43"/>
      <c r="E129" s="43"/>
      <c r="F129" s="44" t="s">
        <v>2336</v>
      </c>
      <c r="G129" s="43"/>
      <c r="H129" s="43" t="s">
        <v>2346</v>
      </c>
      <c r="I129" s="43" t="s">
        <v>2332</v>
      </c>
      <c r="J129" s="43">
        <v>20</v>
      </c>
      <c r="K129" s="63"/>
    </row>
    <row r="130" spans="2:11" ht="15" customHeight="1">
      <c r="B130" s="61"/>
      <c r="C130" s="43" t="s">
        <v>2347</v>
      </c>
      <c r="D130" s="43"/>
      <c r="E130" s="43"/>
      <c r="F130" s="44" t="s">
        <v>2336</v>
      </c>
      <c r="G130" s="43"/>
      <c r="H130" s="43" t="s">
        <v>2348</v>
      </c>
      <c r="I130" s="43" t="s">
        <v>2332</v>
      </c>
      <c r="J130" s="43">
        <v>20</v>
      </c>
      <c r="K130" s="63"/>
    </row>
    <row r="131" spans="2:11" ht="15" customHeight="1">
      <c r="B131" s="61"/>
      <c r="C131" s="22" t="s">
        <v>2335</v>
      </c>
      <c r="D131" s="22"/>
      <c r="E131" s="22"/>
      <c r="F131" s="41" t="s">
        <v>2336</v>
      </c>
      <c r="G131" s="22"/>
      <c r="H131" s="22" t="s">
        <v>2369</v>
      </c>
      <c r="I131" s="22" t="s">
        <v>2332</v>
      </c>
      <c r="J131" s="22">
        <v>50</v>
      </c>
      <c r="K131" s="63"/>
    </row>
    <row r="132" spans="2:11" ht="15" customHeight="1">
      <c r="B132" s="61"/>
      <c r="C132" s="22" t="s">
        <v>2349</v>
      </c>
      <c r="D132" s="22"/>
      <c r="E132" s="22"/>
      <c r="F132" s="41" t="s">
        <v>2336</v>
      </c>
      <c r="G132" s="22"/>
      <c r="H132" s="22" t="s">
        <v>2369</v>
      </c>
      <c r="I132" s="22" t="s">
        <v>2332</v>
      </c>
      <c r="J132" s="22">
        <v>50</v>
      </c>
      <c r="K132" s="63"/>
    </row>
    <row r="133" spans="2:11" ht="15" customHeight="1">
      <c r="B133" s="61"/>
      <c r="C133" s="22" t="s">
        <v>2355</v>
      </c>
      <c r="D133" s="22"/>
      <c r="E133" s="22"/>
      <c r="F133" s="41" t="s">
        <v>2336</v>
      </c>
      <c r="G133" s="22"/>
      <c r="H133" s="22" t="s">
        <v>2369</v>
      </c>
      <c r="I133" s="22" t="s">
        <v>2332</v>
      </c>
      <c r="J133" s="22">
        <v>50</v>
      </c>
      <c r="K133" s="63"/>
    </row>
    <row r="134" spans="2:11" ht="15" customHeight="1">
      <c r="B134" s="61"/>
      <c r="C134" s="22" t="s">
        <v>2357</v>
      </c>
      <c r="D134" s="22"/>
      <c r="E134" s="22"/>
      <c r="F134" s="41" t="s">
        <v>2336</v>
      </c>
      <c r="G134" s="22"/>
      <c r="H134" s="22" t="s">
        <v>2369</v>
      </c>
      <c r="I134" s="22" t="s">
        <v>2332</v>
      </c>
      <c r="J134" s="22">
        <v>50</v>
      </c>
      <c r="K134" s="63"/>
    </row>
    <row r="135" spans="2:11" ht="15" customHeight="1">
      <c r="B135" s="61"/>
      <c r="C135" s="22" t="s">
        <v>154</v>
      </c>
      <c r="D135" s="22"/>
      <c r="E135" s="22"/>
      <c r="F135" s="41" t="s">
        <v>2336</v>
      </c>
      <c r="G135" s="22"/>
      <c r="H135" s="22" t="s">
        <v>2382</v>
      </c>
      <c r="I135" s="22" t="s">
        <v>2332</v>
      </c>
      <c r="J135" s="22">
        <v>255</v>
      </c>
      <c r="K135" s="63"/>
    </row>
    <row r="136" spans="2:11" ht="15" customHeight="1">
      <c r="B136" s="61"/>
      <c r="C136" s="22" t="s">
        <v>2359</v>
      </c>
      <c r="D136" s="22"/>
      <c r="E136" s="22"/>
      <c r="F136" s="41" t="s">
        <v>2330</v>
      </c>
      <c r="G136" s="22"/>
      <c r="H136" s="22" t="s">
        <v>2383</v>
      </c>
      <c r="I136" s="22" t="s">
        <v>2361</v>
      </c>
      <c r="J136" s="22"/>
      <c r="K136" s="63"/>
    </row>
    <row r="137" spans="2:11" ht="15" customHeight="1">
      <c r="B137" s="61"/>
      <c r="C137" s="22" t="s">
        <v>2362</v>
      </c>
      <c r="D137" s="22"/>
      <c r="E137" s="22"/>
      <c r="F137" s="41" t="s">
        <v>2330</v>
      </c>
      <c r="G137" s="22"/>
      <c r="H137" s="22" t="s">
        <v>2384</v>
      </c>
      <c r="I137" s="22" t="s">
        <v>2364</v>
      </c>
      <c r="J137" s="22"/>
      <c r="K137" s="63"/>
    </row>
    <row r="138" spans="2:11" ht="15" customHeight="1">
      <c r="B138" s="61"/>
      <c r="C138" s="22" t="s">
        <v>2365</v>
      </c>
      <c r="D138" s="22"/>
      <c r="E138" s="22"/>
      <c r="F138" s="41" t="s">
        <v>2330</v>
      </c>
      <c r="G138" s="22"/>
      <c r="H138" s="22" t="s">
        <v>2365</v>
      </c>
      <c r="I138" s="22" t="s">
        <v>2364</v>
      </c>
      <c r="J138" s="22"/>
      <c r="K138" s="63"/>
    </row>
    <row r="139" spans="2:11" ht="15" customHeight="1">
      <c r="B139" s="61"/>
      <c r="C139" s="22" t="s">
        <v>36</v>
      </c>
      <c r="D139" s="22"/>
      <c r="E139" s="22"/>
      <c r="F139" s="41" t="s">
        <v>2330</v>
      </c>
      <c r="G139" s="22"/>
      <c r="H139" s="22" t="s">
        <v>2385</v>
      </c>
      <c r="I139" s="22" t="s">
        <v>2364</v>
      </c>
      <c r="J139" s="22"/>
      <c r="K139" s="63"/>
    </row>
    <row r="140" spans="2:11" ht="15" customHeight="1">
      <c r="B140" s="61"/>
      <c r="C140" s="22" t="s">
        <v>2386</v>
      </c>
      <c r="D140" s="22"/>
      <c r="E140" s="22"/>
      <c r="F140" s="41" t="s">
        <v>2330</v>
      </c>
      <c r="G140" s="22"/>
      <c r="H140" s="22" t="s">
        <v>2387</v>
      </c>
      <c r="I140" s="22" t="s">
        <v>2364</v>
      </c>
      <c r="J140" s="22"/>
      <c r="K140" s="63"/>
    </row>
    <row r="141" spans="2:11" ht="15" customHeight="1">
      <c r="B141" s="64"/>
      <c r="C141" s="65"/>
      <c r="D141" s="65"/>
      <c r="E141" s="65"/>
      <c r="F141" s="65"/>
      <c r="G141" s="65"/>
      <c r="H141" s="65"/>
      <c r="I141" s="65"/>
      <c r="J141" s="65"/>
      <c r="K141" s="66"/>
    </row>
    <row r="142" spans="2:11" ht="18.75" customHeight="1">
      <c r="B142" s="18"/>
      <c r="C142" s="18"/>
      <c r="D142" s="18"/>
      <c r="E142" s="18"/>
      <c r="F142" s="53"/>
      <c r="G142" s="18"/>
      <c r="H142" s="18"/>
      <c r="I142" s="18"/>
      <c r="J142" s="18"/>
      <c r="K142" s="18"/>
    </row>
    <row r="143" spans="2:11" ht="18.75" customHeight="1">
      <c r="B143" s="28"/>
      <c r="C143" s="28"/>
      <c r="D143" s="28"/>
      <c r="E143" s="28"/>
      <c r="F143" s="28"/>
      <c r="G143" s="28"/>
      <c r="H143" s="28"/>
      <c r="I143" s="28"/>
      <c r="J143" s="28"/>
      <c r="K143" s="28"/>
    </row>
    <row r="144" spans="2:11" ht="7.5" customHeight="1">
      <c r="B144" s="29"/>
      <c r="C144" s="30"/>
      <c r="D144" s="30"/>
      <c r="E144" s="30"/>
      <c r="F144" s="30"/>
      <c r="G144" s="30"/>
      <c r="H144" s="30"/>
      <c r="I144" s="30"/>
      <c r="J144" s="30"/>
      <c r="K144" s="31"/>
    </row>
    <row r="145" spans="2:11" ht="45" customHeight="1">
      <c r="B145" s="32"/>
      <c r="C145" s="93" t="s">
        <v>2388</v>
      </c>
      <c r="D145" s="93"/>
      <c r="E145" s="93"/>
      <c r="F145" s="93"/>
      <c r="G145" s="93"/>
      <c r="H145" s="93"/>
      <c r="I145" s="93"/>
      <c r="J145" s="93"/>
      <c r="K145" s="33"/>
    </row>
    <row r="146" spans="2:11" ht="17.25" customHeight="1">
      <c r="B146" s="32"/>
      <c r="C146" s="34" t="s">
        <v>2324</v>
      </c>
      <c r="D146" s="34"/>
      <c r="E146" s="34"/>
      <c r="F146" s="34" t="s">
        <v>2325</v>
      </c>
      <c r="G146" s="35"/>
      <c r="H146" s="34" t="s">
        <v>149</v>
      </c>
      <c r="I146" s="34" t="s">
        <v>55</v>
      </c>
      <c r="J146" s="34" t="s">
        <v>2326</v>
      </c>
      <c r="K146" s="33"/>
    </row>
    <row r="147" spans="2:11" ht="17.25" customHeight="1">
      <c r="B147" s="32"/>
      <c r="C147" s="36" t="s">
        <v>2327</v>
      </c>
      <c r="D147" s="36"/>
      <c r="E147" s="36"/>
      <c r="F147" s="37" t="s">
        <v>2328</v>
      </c>
      <c r="G147" s="38"/>
      <c r="H147" s="36"/>
      <c r="I147" s="36"/>
      <c r="J147" s="36" t="s">
        <v>2329</v>
      </c>
      <c r="K147" s="33"/>
    </row>
    <row r="148" spans="2:11" ht="5.25" customHeight="1">
      <c r="B148" s="42"/>
      <c r="C148" s="39"/>
      <c r="D148" s="39"/>
      <c r="E148" s="39"/>
      <c r="F148" s="39"/>
      <c r="G148" s="40"/>
      <c r="H148" s="39"/>
      <c r="I148" s="39"/>
      <c r="J148" s="39"/>
      <c r="K148" s="63"/>
    </row>
    <row r="149" spans="2:11" ht="15" customHeight="1">
      <c r="B149" s="42"/>
      <c r="C149" s="67" t="s">
        <v>2333</v>
      </c>
      <c r="D149" s="22"/>
      <c r="E149" s="22"/>
      <c r="F149" s="68" t="s">
        <v>2330</v>
      </c>
      <c r="G149" s="22"/>
      <c r="H149" s="67" t="s">
        <v>2369</v>
      </c>
      <c r="I149" s="67" t="s">
        <v>2332</v>
      </c>
      <c r="J149" s="67">
        <v>120</v>
      </c>
      <c r="K149" s="63"/>
    </row>
    <row r="150" spans="2:11" ht="15" customHeight="1">
      <c r="B150" s="42"/>
      <c r="C150" s="67" t="s">
        <v>2378</v>
      </c>
      <c r="D150" s="22"/>
      <c r="E150" s="22"/>
      <c r="F150" s="68" t="s">
        <v>2330</v>
      </c>
      <c r="G150" s="22"/>
      <c r="H150" s="67" t="s">
        <v>2389</v>
      </c>
      <c r="I150" s="67" t="s">
        <v>2332</v>
      </c>
      <c r="J150" s="67" t="s">
        <v>2380</v>
      </c>
      <c r="K150" s="63"/>
    </row>
    <row r="151" spans="2:11" ht="15" customHeight="1">
      <c r="B151" s="42"/>
      <c r="C151" s="67" t="s">
        <v>93</v>
      </c>
      <c r="D151" s="22"/>
      <c r="E151" s="22"/>
      <c r="F151" s="68" t="s">
        <v>2330</v>
      </c>
      <c r="G151" s="22"/>
      <c r="H151" s="67" t="s">
        <v>2390</v>
      </c>
      <c r="I151" s="67" t="s">
        <v>2332</v>
      </c>
      <c r="J151" s="67" t="s">
        <v>2380</v>
      </c>
      <c r="K151" s="63"/>
    </row>
    <row r="152" spans="2:11" ht="15" customHeight="1">
      <c r="B152" s="42"/>
      <c r="C152" s="67" t="s">
        <v>2335</v>
      </c>
      <c r="D152" s="22"/>
      <c r="E152" s="22"/>
      <c r="F152" s="68" t="s">
        <v>2336</v>
      </c>
      <c r="G152" s="22"/>
      <c r="H152" s="67" t="s">
        <v>2369</v>
      </c>
      <c r="I152" s="67" t="s">
        <v>2332</v>
      </c>
      <c r="J152" s="67">
        <v>50</v>
      </c>
      <c r="K152" s="63"/>
    </row>
    <row r="153" spans="2:11" ht="15" customHeight="1">
      <c r="B153" s="42"/>
      <c r="C153" s="67" t="s">
        <v>2338</v>
      </c>
      <c r="D153" s="22"/>
      <c r="E153" s="22"/>
      <c r="F153" s="68" t="s">
        <v>2330</v>
      </c>
      <c r="G153" s="22"/>
      <c r="H153" s="67" t="s">
        <v>2369</v>
      </c>
      <c r="I153" s="67" t="s">
        <v>2340</v>
      </c>
      <c r="J153" s="67"/>
      <c r="K153" s="63"/>
    </row>
    <row r="154" spans="2:11" ht="15" customHeight="1">
      <c r="B154" s="42"/>
      <c r="C154" s="67" t="s">
        <v>2349</v>
      </c>
      <c r="D154" s="22"/>
      <c r="E154" s="22"/>
      <c r="F154" s="68" t="s">
        <v>2336</v>
      </c>
      <c r="G154" s="22"/>
      <c r="H154" s="67" t="s">
        <v>2369</v>
      </c>
      <c r="I154" s="67" t="s">
        <v>2332</v>
      </c>
      <c r="J154" s="67">
        <v>50</v>
      </c>
      <c r="K154" s="63"/>
    </row>
    <row r="155" spans="2:11" ht="15" customHeight="1">
      <c r="B155" s="42"/>
      <c r="C155" s="67" t="s">
        <v>2357</v>
      </c>
      <c r="D155" s="22"/>
      <c r="E155" s="22"/>
      <c r="F155" s="68" t="s">
        <v>2336</v>
      </c>
      <c r="G155" s="22"/>
      <c r="H155" s="67" t="s">
        <v>2369</v>
      </c>
      <c r="I155" s="67" t="s">
        <v>2332</v>
      </c>
      <c r="J155" s="67">
        <v>50</v>
      </c>
      <c r="K155" s="63"/>
    </row>
    <row r="156" spans="2:11" ht="15" customHeight="1">
      <c r="B156" s="42"/>
      <c r="C156" s="67" t="s">
        <v>2355</v>
      </c>
      <c r="D156" s="22"/>
      <c r="E156" s="22"/>
      <c r="F156" s="68" t="s">
        <v>2336</v>
      </c>
      <c r="G156" s="22"/>
      <c r="H156" s="67" t="s">
        <v>2369</v>
      </c>
      <c r="I156" s="67" t="s">
        <v>2332</v>
      </c>
      <c r="J156" s="67">
        <v>50</v>
      </c>
      <c r="K156" s="63"/>
    </row>
    <row r="157" spans="2:11" ht="15" customHeight="1">
      <c r="B157" s="42"/>
      <c r="C157" s="67" t="s">
        <v>119</v>
      </c>
      <c r="D157" s="22"/>
      <c r="E157" s="22"/>
      <c r="F157" s="68" t="s">
        <v>2330</v>
      </c>
      <c r="G157" s="22"/>
      <c r="H157" s="67" t="s">
        <v>2391</v>
      </c>
      <c r="I157" s="67" t="s">
        <v>2332</v>
      </c>
      <c r="J157" s="67" t="s">
        <v>2392</v>
      </c>
      <c r="K157" s="63"/>
    </row>
    <row r="158" spans="2:11" ht="15" customHeight="1">
      <c r="B158" s="42"/>
      <c r="C158" s="67" t="s">
        <v>2393</v>
      </c>
      <c r="D158" s="22"/>
      <c r="E158" s="22"/>
      <c r="F158" s="68" t="s">
        <v>2330</v>
      </c>
      <c r="G158" s="22"/>
      <c r="H158" s="67" t="s">
        <v>2394</v>
      </c>
      <c r="I158" s="67" t="s">
        <v>2364</v>
      </c>
      <c r="J158" s="67"/>
      <c r="K158" s="63"/>
    </row>
    <row r="159" spans="2:11" ht="15" customHeight="1">
      <c r="B159" s="69"/>
      <c r="C159" s="51"/>
      <c r="D159" s="51"/>
      <c r="E159" s="51"/>
      <c r="F159" s="51"/>
      <c r="G159" s="51"/>
      <c r="H159" s="51"/>
      <c r="I159" s="51"/>
      <c r="J159" s="51"/>
      <c r="K159" s="70"/>
    </row>
    <row r="160" spans="2:11" ht="18.75" customHeight="1">
      <c r="B160" s="18"/>
      <c r="C160" s="22"/>
      <c r="D160" s="22"/>
      <c r="E160" s="22"/>
      <c r="F160" s="41"/>
      <c r="G160" s="22"/>
      <c r="H160" s="22"/>
      <c r="I160" s="22"/>
      <c r="J160" s="22"/>
      <c r="K160" s="18"/>
    </row>
    <row r="161" spans="2:11" ht="18.75" customHeight="1">
      <c r="B161" s="28"/>
      <c r="C161" s="28"/>
      <c r="D161" s="28"/>
      <c r="E161" s="28"/>
      <c r="F161" s="28"/>
      <c r="G161" s="28"/>
      <c r="H161" s="28"/>
      <c r="I161" s="28"/>
      <c r="J161" s="28"/>
      <c r="K161" s="28"/>
    </row>
    <row r="162" spans="2:11" ht="7.5" customHeight="1">
      <c r="B162" s="10"/>
      <c r="C162" s="11"/>
      <c r="D162" s="11"/>
      <c r="E162" s="11"/>
      <c r="F162" s="11"/>
      <c r="G162" s="11"/>
      <c r="H162" s="11"/>
      <c r="I162" s="11"/>
      <c r="J162" s="11"/>
      <c r="K162" s="12"/>
    </row>
    <row r="163" spans="2:11" ht="45" customHeight="1">
      <c r="B163" s="13"/>
      <c r="C163" s="90" t="s">
        <v>2395</v>
      </c>
      <c r="D163" s="90"/>
      <c r="E163" s="90"/>
      <c r="F163" s="90"/>
      <c r="G163" s="90"/>
      <c r="H163" s="90"/>
      <c r="I163" s="90"/>
      <c r="J163" s="90"/>
      <c r="K163" s="14"/>
    </row>
    <row r="164" spans="2:11" ht="17.25" customHeight="1">
      <c r="B164" s="13"/>
      <c r="C164" s="34" t="s">
        <v>2324</v>
      </c>
      <c r="D164" s="34"/>
      <c r="E164" s="34"/>
      <c r="F164" s="34" t="s">
        <v>2325</v>
      </c>
      <c r="G164" s="71"/>
      <c r="H164" s="72" t="s">
        <v>149</v>
      </c>
      <c r="I164" s="72" t="s">
        <v>55</v>
      </c>
      <c r="J164" s="34" t="s">
        <v>2326</v>
      </c>
      <c r="K164" s="14"/>
    </row>
    <row r="165" spans="2:11" ht="17.25" customHeight="1">
      <c r="B165" s="15"/>
      <c r="C165" s="36" t="s">
        <v>2327</v>
      </c>
      <c r="D165" s="36"/>
      <c r="E165" s="36"/>
      <c r="F165" s="37" t="s">
        <v>2328</v>
      </c>
      <c r="G165" s="73"/>
      <c r="H165" s="74"/>
      <c r="I165" s="74"/>
      <c r="J165" s="36" t="s">
        <v>2329</v>
      </c>
      <c r="K165" s="16"/>
    </row>
    <row r="166" spans="2:11" ht="5.25" customHeight="1">
      <c r="B166" s="42"/>
      <c r="C166" s="39"/>
      <c r="D166" s="39"/>
      <c r="E166" s="39"/>
      <c r="F166" s="39"/>
      <c r="G166" s="40"/>
      <c r="H166" s="39"/>
      <c r="I166" s="39"/>
      <c r="J166" s="39"/>
      <c r="K166" s="63"/>
    </row>
    <row r="167" spans="2:11" ht="15" customHeight="1">
      <c r="B167" s="42"/>
      <c r="C167" s="22" t="s">
        <v>2333</v>
      </c>
      <c r="D167" s="22"/>
      <c r="E167" s="22"/>
      <c r="F167" s="41" t="s">
        <v>2330</v>
      </c>
      <c r="G167" s="22"/>
      <c r="H167" s="22" t="s">
        <v>2369</v>
      </c>
      <c r="I167" s="22" t="s">
        <v>2332</v>
      </c>
      <c r="J167" s="22">
        <v>120</v>
      </c>
      <c r="K167" s="63"/>
    </row>
    <row r="168" spans="2:11" ht="15" customHeight="1">
      <c r="B168" s="42"/>
      <c r="C168" s="22" t="s">
        <v>2378</v>
      </c>
      <c r="D168" s="22"/>
      <c r="E168" s="22"/>
      <c r="F168" s="41" t="s">
        <v>2330</v>
      </c>
      <c r="G168" s="22"/>
      <c r="H168" s="22" t="s">
        <v>2379</v>
      </c>
      <c r="I168" s="22" t="s">
        <v>2332</v>
      </c>
      <c r="J168" s="22" t="s">
        <v>2380</v>
      </c>
      <c r="K168" s="63"/>
    </row>
    <row r="169" spans="2:11" ht="15" customHeight="1">
      <c r="B169" s="42"/>
      <c r="C169" s="22" t="s">
        <v>93</v>
      </c>
      <c r="D169" s="22"/>
      <c r="E169" s="22"/>
      <c r="F169" s="41" t="s">
        <v>2330</v>
      </c>
      <c r="G169" s="22"/>
      <c r="H169" s="22" t="s">
        <v>2396</v>
      </c>
      <c r="I169" s="22" t="s">
        <v>2332</v>
      </c>
      <c r="J169" s="22" t="s">
        <v>2380</v>
      </c>
      <c r="K169" s="63"/>
    </row>
    <row r="170" spans="2:11" ht="15" customHeight="1">
      <c r="B170" s="42"/>
      <c r="C170" s="22" t="s">
        <v>2335</v>
      </c>
      <c r="D170" s="22"/>
      <c r="E170" s="22"/>
      <c r="F170" s="41" t="s">
        <v>2336</v>
      </c>
      <c r="G170" s="22"/>
      <c r="H170" s="22" t="s">
        <v>2396</v>
      </c>
      <c r="I170" s="22" t="s">
        <v>2332</v>
      </c>
      <c r="J170" s="22">
        <v>50</v>
      </c>
      <c r="K170" s="63"/>
    </row>
    <row r="171" spans="2:11" ht="15" customHeight="1">
      <c r="B171" s="42"/>
      <c r="C171" s="22" t="s">
        <v>2338</v>
      </c>
      <c r="D171" s="22"/>
      <c r="E171" s="22"/>
      <c r="F171" s="41" t="s">
        <v>2330</v>
      </c>
      <c r="G171" s="22"/>
      <c r="H171" s="22" t="s">
        <v>2396</v>
      </c>
      <c r="I171" s="22" t="s">
        <v>2340</v>
      </c>
      <c r="J171" s="22"/>
      <c r="K171" s="63"/>
    </row>
    <row r="172" spans="2:11" ht="15" customHeight="1">
      <c r="B172" s="42"/>
      <c r="C172" s="22" t="s">
        <v>2349</v>
      </c>
      <c r="D172" s="22"/>
      <c r="E172" s="22"/>
      <c r="F172" s="41" t="s">
        <v>2336</v>
      </c>
      <c r="G172" s="22"/>
      <c r="H172" s="22" t="s">
        <v>2396</v>
      </c>
      <c r="I172" s="22" t="s">
        <v>2332</v>
      </c>
      <c r="J172" s="22">
        <v>50</v>
      </c>
      <c r="K172" s="63"/>
    </row>
    <row r="173" spans="2:11" ht="15" customHeight="1">
      <c r="B173" s="42"/>
      <c r="C173" s="22" t="s">
        <v>2357</v>
      </c>
      <c r="D173" s="22"/>
      <c r="E173" s="22"/>
      <c r="F173" s="41" t="s">
        <v>2336</v>
      </c>
      <c r="G173" s="22"/>
      <c r="H173" s="22" t="s">
        <v>2396</v>
      </c>
      <c r="I173" s="22" t="s">
        <v>2332</v>
      </c>
      <c r="J173" s="22">
        <v>50</v>
      </c>
      <c r="K173" s="63"/>
    </row>
    <row r="174" spans="2:11" ht="15" customHeight="1">
      <c r="B174" s="42"/>
      <c r="C174" s="22" t="s">
        <v>2355</v>
      </c>
      <c r="D174" s="22"/>
      <c r="E174" s="22"/>
      <c r="F174" s="41" t="s">
        <v>2336</v>
      </c>
      <c r="G174" s="22"/>
      <c r="H174" s="22" t="s">
        <v>2396</v>
      </c>
      <c r="I174" s="22" t="s">
        <v>2332</v>
      </c>
      <c r="J174" s="22">
        <v>50</v>
      </c>
      <c r="K174" s="63"/>
    </row>
    <row r="175" spans="2:11" ht="15" customHeight="1">
      <c r="B175" s="42"/>
      <c r="C175" s="22" t="s">
        <v>148</v>
      </c>
      <c r="D175" s="22"/>
      <c r="E175" s="22"/>
      <c r="F175" s="41" t="s">
        <v>2330</v>
      </c>
      <c r="G175" s="22"/>
      <c r="H175" s="22" t="s">
        <v>2397</v>
      </c>
      <c r="I175" s="22" t="s">
        <v>2398</v>
      </c>
      <c r="J175" s="22"/>
      <c r="K175" s="63"/>
    </row>
    <row r="176" spans="2:11" ht="15" customHeight="1">
      <c r="B176" s="42"/>
      <c r="C176" s="22" t="s">
        <v>55</v>
      </c>
      <c r="D176" s="22"/>
      <c r="E176" s="22"/>
      <c r="F176" s="41" t="s">
        <v>2330</v>
      </c>
      <c r="G176" s="22"/>
      <c r="H176" s="22" t="s">
        <v>2399</v>
      </c>
      <c r="I176" s="22" t="s">
        <v>2400</v>
      </c>
      <c r="J176" s="22">
        <v>1</v>
      </c>
      <c r="K176" s="63"/>
    </row>
    <row r="177" spans="2:11" ht="15" customHeight="1">
      <c r="B177" s="42"/>
      <c r="C177" s="22" t="s">
        <v>51</v>
      </c>
      <c r="D177" s="22"/>
      <c r="E177" s="22"/>
      <c r="F177" s="41" t="s">
        <v>2330</v>
      </c>
      <c r="G177" s="22"/>
      <c r="H177" s="22" t="s">
        <v>2401</v>
      </c>
      <c r="I177" s="22" t="s">
        <v>2332</v>
      </c>
      <c r="J177" s="22">
        <v>20</v>
      </c>
      <c r="K177" s="63"/>
    </row>
    <row r="178" spans="2:11" ht="15" customHeight="1">
      <c r="B178" s="42"/>
      <c r="C178" s="22" t="s">
        <v>149</v>
      </c>
      <c r="D178" s="22"/>
      <c r="E178" s="22"/>
      <c r="F178" s="41" t="s">
        <v>2330</v>
      </c>
      <c r="G178" s="22"/>
      <c r="H178" s="22" t="s">
        <v>2402</v>
      </c>
      <c r="I178" s="22" t="s">
        <v>2332</v>
      </c>
      <c r="J178" s="22">
        <v>255</v>
      </c>
      <c r="K178" s="63"/>
    </row>
    <row r="179" spans="2:11" ht="15" customHeight="1">
      <c r="B179" s="42"/>
      <c r="C179" s="22" t="s">
        <v>150</v>
      </c>
      <c r="D179" s="22"/>
      <c r="E179" s="22"/>
      <c r="F179" s="41" t="s">
        <v>2330</v>
      </c>
      <c r="G179" s="22"/>
      <c r="H179" s="22" t="s">
        <v>2295</v>
      </c>
      <c r="I179" s="22" t="s">
        <v>2332</v>
      </c>
      <c r="J179" s="22">
        <v>10</v>
      </c>
      <c r="K179" s="63"/>
    </row>
    <row r="180" spans="2:11" ht="15" customHeight="1">
      <c r="B180" s="42"/>
      <c r="C180" s="22" t="s">
        <v>151</v>
      </c>
      <c r="D180" s="22"/>
      <c r="E180" s="22"/>
      <c r="F180" s="41" t="s">
        <v>2330</v>
      </c>
      <c r="G180" s="22"/>
      <c r="H180" s="22" t="s">
        <v>2403</v>
      </c>
      <c r="I180" s="22" t="s">
        <v>2364</v>
      </c>
      <c r="J180" s="22"/>
      <c r="K180" s="63"/>
    </row>
    <row r="181" spans="2:11" ht="15" customHeight="1">
      <c r="B181" s="42"/>
      <c r="C181" s="22" t="s">
        <v>2404</v>
      </c>
      <c r="D181" s="22"/>
      <c r="E181" s="22"/>
      <c r="F181" s="41" t="s">
        <v>2330</v>
      </c>
      <c r="G181" s="22"/>
      <c r="H181" s="22" t="s">
        <v>2405</v>
      </c>
      <c r="I181" s="22" t="s">
        <v>2364</v>
      </c>
      <c r="J181" s="22"/>
      <c r="K181" s="63"/>
    </row>
    <row r="182" spans="2:11" ht="15" customHeight="1">
      <c r="B182" s="42"/>
      <c r="C182" s="22" t="s">
        <v>2393</v>
      </c>
      <c r="D182" s="22"/>
      <c r="E182" s="22"/>
      <c r="F182" s="41" t="s">
        <v>2330</v>
      </c>
      <c r="G182" s="22"/>
      <c r="H182" s="22" t="s">
        <v>2406</v>
      </c>
      <c r="I182" s="22" t="s">
        <v>2364</v>
      </c>
      <c r="J182" s="22"/>
      <c r="K182" s="63"/>
    </row>
    <row r="183" spans="2:11" ht="15" customHeight="1">
      <c r="B183" s="42"/>
      <c r="C183" s="22" t="s">
        <v>153</v>
      </c>
      <c r="D183" s="22"/>
      <c r="E183" s="22"/>
      <c r="F183" s="41" t="s">
        <v>2336</v>
      </c>
      <c r="G183" s="22"/>
      <c r="H183" s="22" t="s">
        <v>2407</v>
      </c>
      <c r="I183" s="22" t="s">
        <v>2332</v>
      </c>
      <c r="J183" s="22">
        <v>50</v>
      </c>
      <c r="K183" s="63"/>
    </row>
    <row r="184" spans="2:11" ht="15" customHeight="1">
      <c r="B184" s="42"/>
      <c r="C184" s="22" t="s">
        <v>2408</v>
      </c>
      <c r="D184" s="22"/>
      <c r="E184" s="22"/>
      <c r="F184" s="41" t="s">
        <v>2336</v>
      </c>
      <c r="G184" s="22"/>
      <c r="H184" s="22" t="s">
        <v>2409</v>
      </c>
      <c r="I184" s="22" t="s">
        <v>2410</v>
      </c>
      <c r="J184" s="22"/>
      <c r="K184" s="63"/>
    </row>
    <row r="185" spans="2:11" ht="15" customHeight="1">
      <c r="B185" s="42"/>
      <c r="C185" s="22" t="s">
        <v>2411</v>
      </c>
      <c r="D185" s="22"/>
      <c r="E185" s="22"/>
      <c r="F185" s="41" t="s">
        <v>2336</v>
      </c>
      <c r="G185" s="22"/>
      <c r="H185" s="22" t="s">
        <v>2412</v>
      </c>
      <c r="I185" s="22" t="s">
        <v>2410</v>
      </c>
      <c r="J185" s="22"/>
      <c r="K185" s="63"/>
    </row>
    <row r="186" spans="2:11" ht="15" customHeight="1">
      <c r="B186" s="42"/>
      <c r="C186" s="22" t="s">
        <v>2413</v>
      </c>
      <c r="D186" s="22"/>
      <c r="E186" s="22"/>
      <c r="F186" s="41" t="s">
        <v>2336</v>
      </c>
      <c r="G186" s="22"/>
      <c r="H186" s="22" t="s">
        <v>2414</v>
      </c>
      <c r="I186" s="22" t="s">
        <v>2410</v>
      </c>
      <c r="J186" s="22"/>
      <c r="K186" s="63"/>
    </row>
    <row r="187" spans="2:11" ht="15" customHeight="1">
      <c r="B187" s="42"/>
      <c r="C187" s="75" t="s">
        <v>2415</v>
      </c>
      <c r="D187" s="22"/>
      <c r="E187" s="22"/>
      <c r="F187" s="41" t="s">
        <v>2336</v>
      </c>
      <c r="G187" s="22"/>
      <c r="H187" s="22" t="s">
        <v>2416</v>
      </c>
      <c r="I187" s="22" t="s">
        <v>2417</v>
      </c>
      <c r="J187" s="76" t="s">
        <v>2418</v>
      </c>
      <c r="K187" s="63"/>
    </row>
    <row r="188" spans="2:11" ht="15" customHeight="1">
      <c r="B188" s="42"/>
      <c r="C188" s="27" t="s">
        <v>40</v>
      </c>
      <c r="D188" s="22"/>
      <c r="E188" s="22"/>
      <c r="F188" s="41" t="s">
        <v>2330</v>
      </c>
      <c r="G188" s="22"/>
      <c r="H188" s="18" t="s">
        <v>2419</v>
      </c>
      <c r="I188" s="22" t="s">
        <v>2420</v>
      </c>
      <c r="J188" s="22"/>
      <c r="K188" s="63"/>
    </row>
    <row r="189" spans="2:11" ht="15" customHeight="1">
      <c r="B189" s="42"/>
      <c r="C189" s="27" t="s">
        <v>2421</v>
      </c>
      <c r="D189" s="22"/>
      <c r="E189" s="22"/>
      <c r="F189" s="41" t="s">
        <v>2330</v>
      </c>
      <c r="G189" s="22"/>
      <c r="H189" s="22" t="s">
        <v>2422</v>
      </c>
      <c r="I189" s="22" t="s">
        <v>2364</v>
      </c>
      <c r="J189" s="22"/>
      <c r="K189" s="63"/>
    </row>
    <row r="190" spans="2:11" ht="15" customHeight="1">
      <c r="B190" s="42"/>
      <c r="C190" s="27" t="s">
        <v>2423</v>
      </c>
      <c r="D190" s="22"/>
      <c r="E190" s="22"/>
      <c r="F190" s="41" t="s">
        <v>2330</v>
      </c>
      <c r="G190" s="22"/>
      <c r="H190" s="22" t="s">
        <v>2424</v>
      </c>
      <c r="I190" s="22" t="s">
        <v>2364</v>
      </c>
      <c r="J190" s="22"/>
      <c r="K190" s="63"/>
    </row>
    <row r="191" spans="2:11" ht="15" customHeight="1">
      <c r="B191" s="42"/>
      <c r="C191" s="27" t="s">
        <v>2425</v>
      </c>
      <c r="D191" s="22"/>
      <c r="E191" s="22"/>
      <c r="F191" s="41" t="s">
        <v>2336</v>
      </c>
      <c r="G191" s="22"/>
      <c r="H191" s="22" t="s">
        <v>2426</v>
      </c>
      <c r="I191" s="22" t="s">
        <v>2364</v>
      </c>
      <c r="J191" s="22"/>
      <c r="K191" s="63"/>
    </row>
    <row r="192" spans="2:11" ht="15" customHeight="1">
      <c r="B192" s="69"/>
      <c r="C192" s="77"/>
      <c r="D192" s="51"/>
      <c r="E192" s="51"/>
      <c r="F192" s="51"/>
      <c r="G192" s="51"/>
      <c r="H192" s="51"/>
      <c r="I192" s="51"/>
      <c r="J192" s="51"/>
      <c r="K192" s="70"/>
    </row>
    <row r="193" spans="2:11" ht="18.75" customHeight="1">
      <c r="B193" s="18"/>
      <c r="C193" s="22"/>
      <c r="D193" s="22"/>
      <c r="E193" s="22"/>
      <c r="F193" s="41"/>
      <c r="G193" s="22"/>
      <c r="H193" s="22"/>
      <c r="I193" s="22"/>
      <c r="J193" s="22"/>
      <c r="K193" s="18"/>
    </row>
    <row r="194" spans="2:11" ht="18.75" customHeight="1">
      <c r="B194" s="18"/>
      <c r="C194" s="22"/>
      <c r="D194" s="22"/>
      <c r="E194" s="22"/>
      <c r="F194" s="41"/>
      <c r="G194" s="22"/>
      <c r="H194" s="22"/>
      <c r="I194" s="22"/>
      <c r="J194" s="22"/>
      <c r="K194" s="18"/>
    </row>
    <row r="195" spans="2:11" ht="18.75" customHeight="1">
      <c r="B195" s="28"/>
      <c r="C195" s="28"/>
      <c r="D195" s="28"/>
      <c r="E195" s="28"/>
      <c r="F195" s="28"/>
      <c r="G195" s="28"/>
      <c r="H195" s="28"/>
      <c r="I195" s="28"/>
      <c r="J195" s="28"/>
      <c r="K195" s="28"/>
    </row>
    <row r="196" spans="2:11">
      <c r="B196" s="10"/>
      <c r="C196" s="11"/>
      <c r="D196" s="11"/>
      <c r="E196" s="11"/>
      <c r="F196" s="11"/>
      <c r="G196" s="11"/>
      <c r="H196" s="11"/>
      <c r="I196" s="11"/>
      <c r="J196" s="11"/>
      <c r="K196" s="12"/>
    </row>
    <row r="197" spans="2:11" ht="22.2">
      <c r="B197" s="13"/>
      <c r="C197" s="90" t="s">
        <v>2427</v>
      </c>
      <c r="D197" s="90"/>
      <c r="E197" s="90"/>
      <c r="F197" s="90"/>
      <c r="G197" s="90"/>
      <c r="H197" s="90"/>
      <c r="I197" s="90"/>
      <c r="J197" s="90"/>
      <c r="K197" s="14"/>
    </row>
    <row r="198" spans="2:11" ht="25.5" customHeight="1">
      <c r="B198" s="13"/>
      <c r="C198" s="78" t="s">
        <v>2428</v>
      </c>
      <c r="D198" s="78"/>
      <c r="E198" s="78"/>
      <c r="F198" s="78" t="s">
        <v>2429</v>
      </c>
      <c r="G198" s="79"/>
      <c r="H198" s="94" t="s">
        <v>2430</v>
      </c>
      <c r="I198" s="94"/>
      <c r="J198" s="94"/>
      <c r="K198" s="14"/>
    </row>
    <row r="199" spans="2:11" ht="5.25" customHeight="1">
      <c r="B199" s="42"/>
      <c r="C199" s="39"/>
      <c r="D199" s="39"/>
      <c r="E199" s="39"/>
      <c r="F199" s="39"/>
      <c r="G199" s="22"/>
      <c r="H199" s="39"/>
      <c r="I199" s="39"/>
      <c r="J199" s="39"/>
      <c r="K199" s="63"/>
    </row>
    <row r="200" spans="2:11" ht="15" customHeight="1">
      <c r="B200" s="42"/>
      <c r="C200" s="22" t="s">
        <v>2420</v>
      </c>
      <c r="D200" s="22"/>
      <c r="E200" s="22"/>
      <c r="F200" s="41" t="s">
        <v>41</v>
      </c>
      <c r="G200" s="22"/>
      <c r="H200" s="95" t="s">
        <v>2431</v>
      </c>
      <c r="I200" s="95"/>
      <c r="J200" s="95"/>
      <c r="K200" s="63"/>
    </row>
    <row r="201" spans="2:11" ht="15" customHeight="1">
      <c r="B201" s="42"/>
      <c r="C201" s="48"/>
      <c r="D201" s="22"/>
      <c r="E201" s="22"/>
      <c r="F201" s="41" t="s">
        <v>42</v>
      </c>
      <c r="G201" s="22"/>
      <c r="H201" s="95" t="s">
        <v>2432</v>
      </c>
      <c r="I201" s="95"/>
      <c r="J201" s="95"/>
      <c r="K201" s="63"/>
    </row>
    <row r="202" spans="2:11" ht="15" customHeight="1">
      <c r="B202" s="42"/>
      <c r="C202" s="48"/>
      <c r="D202" s="22"/>
      <c r="E202" s="22"/>
      <c r="F202" s="41" t="s">
        <v>45</v>
      </c>
      <c r="G202" s="22"/>
      <c r="H202" s="95" t="s">
        <v>2433</v>
      </c>
      <c r="I202" s="95"/>
      <c r="J202" s="95"/>
      <c r="K202" s="63"/>
    </row>
    <row r="203" spans="2:11" ht="15" customHeight="1">
      <c r="B203" s="42"/>
      <c r="C203" s="22"/>
      <c r="D203" s="22"/>
      <c r="E203" s="22"/>
      <c r="F203" s="41" t="s">
        <v>43</v>
      </c>
      <c r="G203" s="22"/>
      <c r="H203" s="95" t="s">
        <v>2434</v>
      </c>
      <c r="I203" s="95"/>
      <c r="J203" s="95"/>
      <c r="K203" s="63"/>
    </row>
    <row r="204" spans="2:11" ht="15" customHeight="1">
      <c r="B204" s="42"/>
      <c r="C204" s="22"/>
      <c r="D204" s="22"/>
      <c r="E204" s="22"/>
      <c r="F204" s="41" t="s">
        <v>44</v>
      </c>
      <c r="G204" s="22"/>
      <c r="H204" s="95" t="s">
        <v>2435</v>
      </c>
      <c r="I204" s="95"/>
      <c r="J204" s="95"/>
      <c r="K204" s="63"/>
    </row>
    <row r="205" spans="2:11" ht="15" customHeight="1">
      <c r="B205" s="42"/>
      <c r="C205" s="22"/>
      <c r="D205" s="22"/>
      <c r="E205" s="22"/>
      <c r="F205" s="41"/>
      <c r="G205" s="22"/>
      <c r="H205" s="22"/>
      <c r="I205" s="22"/>
      <c r="J205" s="22"/>
      <c r="K205" s="63"/>
    </row>
    <row r="206" spans="2:11" ht="15" customHeight="1">
      <c r="B206" s="42"/>
      <c r="C206" s="22" t="s">
        <v>2376</v>
      </c>
      <c r="D206" s="22"/>
      <c r="E206" s="22"/>
      <c r="F206" s="41" t="s">
        <v>77</v>
      </c>
      <c r="G206" s="22"/>
      <c r="H206" s="95" t="s">
        <v>2436</v>
      </c>
      <c r="I206" s="95"/>
      <c r="J206" s="95"/>
      <c r="K206" s="63"/>
    </row>
    <row r="207" spans="2:11" ht="15" customHeight="1">
      <c r="B207" s="42"/>
      <c r="C207" s="48"/>
      <c r="D207" s="22"/>
      <c r="E207" s="22"/>
      <c r="F207" s="41" t="s">
        <v>2277</v>
      </c>
      <c r="G207" s="22"/>
      <c r="H207" s="95" t="s">
        <v>2278</v>
      </c>
      <c r="I207" s="95"/>
      <c r="J207" s="95"/>
      <c r="K207" s="63"/>
    </row>
    <row r="208" spans="2:11" ht="15" customHeight="1">
      <c r="B208" s="42"/>
      <c r="C208" s="22"/>
      <c r="D208" s="22"/>
      <c r="E208" s="22"/>
      <c r="F208" s="41" t="s">
        <v>2275</v>
      </c>
      <c r="G208" s="22"/>
      <c r="H208" s="95" t="s">
        <v>2437</v>
      </c>
      <c r="I208" s="95"/>
      <c r="J208" s="95"/>
      <c r="K208" s="63"/>
    </row>
    <row r="209" spans="2:11" ht="15" customHeight="1">
      <c r="B209" s="80"/>
      <c r="C209" s="48"/>
      <c r="D209" s="48"/>
      <c r="E209" s="48"/>
      <c r="F209" s="41" t="s">
        <v>2279</v>
      </c>
      <c r="G209" s="27"/>
      <c r="H209" s="96" t="s">
        <v>108</v>
      </c>
      <c r="I209" s="96"/>
      <c r="J209" s="96"/>
      <c r="K209" s="81"/>
    </row>
    <row r="210" spans="2:11" ht="15" customHeight="1">
      <c r="B210" s="80"/>
      <c r="C210" s="48"/>
      <c r="D210" s="48"/>
      <c r="E210" s="48"/>
      <c r="F210" s="41" t="s">
        <v>1524</v>
      </c>
      <c r="G210" s="27"/>
      <c r="H210" s="96" t="s">
        <v>105</v>
      </c>
      <c r="I210" s="96"/>
      <c r="J210" s="96"/>
      <c r="K210" s="81"/>
    </row>
    <row r="211" spans="2:11" ht="15" customHeight="1">
      <c r="B211" s="80"/>
      <c r="C211" s="48"/>
      <c r="D211" s="48"/>
      <c r="E211" s="48"/>
      <c r="F211" s="82"/>
      <c r="G211" s="27"/>
      <c r="H211" s="83"/>
      <c r="I211" s="83"/>
      <c r="J211" s="83"/>
      <c r="K211" s="81"/>
    </row>
    <row r="212" spans="2:11" ht="15" customHeight="1">
      <c r="B212" s="80"/>
      <c r="C212" s="22" t="s">
        <v>2400</v>
      </c>
      <c r="D212" s="48"/>
      <c r="E212" s="48"/>
      <c r="F212" s="41">
        <v>1</v>
      </c>
      <c r="G212" s="27"/>
      <c r="H212" s="96" t="s">
        <v>2438</v>
      </c>
      <c r="I212" s="96"/>
      <c r="J212" s="96"/>
      <c r="K212" s="81"/>
    </row>
    <row r="213" spans="2:11" ht="15" customHeight="1">
      <c r="B213" s="80"/>
      <c r="C213" s="48"/>
      <c r="D213" s="48"/>
      <c r="E213" s="48"/>
      <c r="F213" s="41">
        <v>2</v>
      </c>
      <c r="G213" s="27"/>
      <c r="H213" s="96" t="s">
        <v>2439</v>
      </c>
      <c r="I213" s="96"/>
      <c r="J213" s="96"/>
      <c r="K213" s="81"/>
    </row>
    <row r="214" spans="2:11" ht="15" customHeight="1">
      <c r="B214" s="80"/>
      <c r="C214" s="48"/>
      <c r="D214" s="48"/>
      <c r="E214" s="48"/>
      <c r="F214" s="41">
        <v>3</v>
      </c>
      <c r="G214" s="27"/>
      <c r="H214" s="96" t="s">
        <v>2440</v>
      </c>
      <c r="I214" s="96"/>
      <c r="J214" s="96"/>
      <c r="K214" s="81"/>
    </row>
    <row r="215" spans="2:11" ht="15" customHeight="1">
      <c r="B215" s="80"/>
      <c r="C215" s="48"/>
      <c r="D215" s="48"/>
      <c r="E215" s="48"/>
      <c r="F215" s="41">
        <v>4</v>
      </c>
      <c r="G215" s="27"/>
      <c r="H215" s="96" t="s">
        <v>2441</v>
      </c>
      <c r="I215" s="96"/>
      <c r="J215" s="96"/>
      <c r="K215" s="81"/>
    </row>
    <row r="216" spans="2:11" ht="12.75" customHeight="1">
      <c r="B216" s="84"/>
      <c r="C216" s="85"/>
      <c r="D216" s="85"/>
      <c r="E216" s="85"/>
      <c r="F216" s="85"/>
      <c r="G216" s="85"/>
      <c r="H216" s="85"/>
      <c r="I216" s="85"/>
      <c r="J216" s="85"/>
      <c r="K216" s="86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1 - SO 01 Kuchyň - staveb...</vt:lpstr>
      <vt:lpstr>2 - Zdravotechnické insta...</vt:lpstr>
      <vt:lpstr>3 - Ústřední vytápění</vt:lpstr>
      <vt:lpstr>4 - Vzduchotechnika</vt:lpstr>
      <vt:lpstr>01 - Silnoproudá elektroi...</vt:lpstr>
      <vt:lpstr>02 - Světelná instalace</vt:lpstr>
      <vt:lpstr>03 - Slaboproudá instalace</vt:lpstr>
      <vt:lpstr>04 - Úprava bleskosvodu</vt:lpstr>
      <vt:lpstr>05 - Ostatní náklady</vt:lpstr>
      <vt:lpstr>6 - Vedlejší a ostatní ná...</vt:lpstr>
      <vt:lpstr>Pokyny pro vyplnění</vt:lpstr>
      <vt:lpstr>'01 - Silnoproudá elektroi...'!Názvy_tisku</vt:lpstr>
      <vt:lpstr>'02 - Světelná instalace'!Názvy_tisku</vt:lpstr>
      <vt:lpstr>'03 - Slaboproudá instalace'!Názvy_tisku</vt:lpstr>
      <vt:lpstr>'04 - Úprava bleskosvodu'!Názvy_tisku</vt:lpstr>
      <vt:lpstr>'05 - Ostatní náklady'!Názvy_tisku</vt:lpstr>
      <vt:lpstr>'1 - SO 01 Kuchyň - staveb...'!Názvy_tisku</vt:lpstr>
      <vt:lpstr>'2 - Zdravotechnické insta...'!Názvy_tisku</vt:lpstr>
      <vt:lpstr>'3 - Ústřední vytápění'!Názvy_tisku</vt:lpstr>
      <vt:lpstr>'4 - Vzduchotechnika'!Názvy_tisku</vt:lpstr>
      <vt:lpstr>'6 - Vedlejší a ostatní ná...'!Názvy_tisku</vt:lpstr>
      <vt:lpstr>'Rekapitulace stavby'!Názvy_tisku</vt:lpstr>
      <vt:lpstr>'01 - Silnoproudá elektroi...'!Oblast_tisku</vt:lpstr>
      <vt:lpstr>'02 - Světelná instalace'!Oblast_tisku</vt:lpstr>
      <vt:lpstr>'03 - Slaboproudá instalace'!Oblast_tisku</vt:lpstr>
      <vt:lpstr>'04 - Úprava bleskosvodu'!Oblast_tisku</vt:lpstr>
      <vt:lpstr>'05 - Ostatní náklady'!Oblast_tisku</vt:lpstr>
      <vt:lpstr>'1 - SO 01 Kuchyň - staveb...'!Oblast_tisku</vt:lpstr>
      <vt:lpstr>'2 - Zdravotechnické insta...'!Oblast_tisku</vt:lpstr>
      <vt:lpstr>'3 - Ústřední vytápění'!Oblast_tisku</vt:lpstr>
      <vt:lpstr>'4 - Vzduchotechnika'!Oblast_tisku</vt:lpstr>
      <vt:lpstr>'6 - Vedlejší a ostatní ná...'!Oblast_tisku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Lucie Faltynkova</cp:lastModifiedBy>
  <dcterms:created xsi:type="dcterms:W3CDTF">2019-01-21T10:29:02Z</dcterms:created>
  <dcterms:modified xsi:type="dcterms:W3CDTF">2019-03-14T10:28:04Z</dcterms:modified>
</cp:coreProperties>
</file>